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39" i="58" l="1"/>
  <c r="E12" i="80" l="1"/>
  <c r="H13" i="80"/>
  <c r="H23" i="80"/>
  <c r="H25" i="80"/>
  <c r="H24" i="80"/>
  <c r="H21" i="80"/>
  <c r="H20" i="80"/>
  <c r="H19" i="80"/>
  <c r="H18" i="80"/>
  <c r="H17" i="80"/>
  <c r="H16" i="80"/>
  <c r="H15" i="80"/>
  <c r="H14" i="80"/>
  <c r="H12" i="80"/>
  <c r="H11" i="80"/>
  <c r="H10" i="80"/>
  <c r="O22" i="78"/>
  <c r="O151" i="78" l="1"/>
  <c r="O150" i="78" s="1"/>
  <c r="O146" i="78"/>
  <c r="O19" i="78"/>
  <c r="O17" i="78"/>
  <c r="O16" i="78"/>
  <c r="C21" i="84"/>
  <c r="C11" i="84"/>
  <c r="J12" i="81"/>
  <c r="J11" i="81"/>
  <c r="J10" i="81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K13" i="74"/>
  <c r="K12" i="74"/>
  <c r="K11" i="74"/>
  <c r="J57" i="73"/>
  <c r="J56" i="73"/>
  <c r="J55" i="73"/>
  <c r="J54" i="73"/>
  <c r="J53" i="73"/>
  <c r="J52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6" i="73"/>
  <c r="J25" i="73"/>
  <c r="J24" i="73"/>
  <c r="J22" i="73"/>
  <c r="J21" i="73"/>
  <c r="J20" i="73"/>
  <c r="J19" i="73"/>
  <c r="J17" i="73"/>
  <c r="J16" i="73"/>
  <c r="J14" i="73"/>
  <c r="J13" i="73"/>
  <c r="J12" i="73"/>
  <c r="J11" i="73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6" i="72"/>
  <c r="L15" i="72"/>
  <c r="L14" i="72"/>
  <c r="L13" i="72"/>
  <c r="L12" i="72"/>
  <c r="L11" i="72"/>
  <c r="R39" i="71"/>
  <c r="R38" i="71"/>
  <c r="R37" i="71"/>
  <c r="R36" i="71"/>
  <c r="R34" i="71"/>
  <c r="R33" i="71"/>
  <c r="R32" i="71"/>
  <c r="R31" i="71"/>
  <c r="R29" i="71"/>
  <c r="R28" i="71"/>
  <c r="R27" i="71"/>
  <c r="R26" i="71"/>
  <c r="R25" i="71"/>
  <c r="R24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O102" i="69"/>
  <c r="O101" i="69"/>
  <c r="O100" i="69"/>
  <c r="O99" i="69"/>
  <c r="O98" i="69"/>
  <c r="O97" i="69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5" i="67"/>
  <c r="J14" i="67"/>
  <c r="J13" i="67"/>
  <c r="J12" i="67"/>
  <c r="J11" i="67"/>
  <c r="K15" i="65"/>
  <c r="K14" i="65"/>
  <c r="K13" i="65"/>
  <c r="K12" i="65"/>
  <c r="K11" i="65"/>
  <c r="N19" i="64"/>
  <c r="N24" i="64"/>
  <c r="N23" i="64"/>
  <c r="N22" i="64"/>
  <c r="N21" i="64"/>
  <c r="N20" i="64"/>
  <c r="N18" i="64"/>
  <c r="N17" i="64"/>
  <c r="N16" i="64"/>
  <c r="N15" i="64"/>
  <c r="N14" i="64"/>
  <c r="N13" i="64"/>
  <c r="N12" i="64"/>
  <c r="N11" i="64"/>
  <c r="M89" i="63"/>
  <c r="M88" i="63"/>
  <c r="M87" i="63"/>
  <c r="M86" i="63"/>
  <c r="M85" i="63"/>
  <c r="M84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L124" i="62"/>
  <c r="L148" i="62"/>
  <c r="L125" i="62"/>
  <c r="N213" i="62"/>
  <c r="N212" i="62"/>
  <c r="N211" i="62"/>
  <c r="N210" i="62"/>
  <c r="N209" i="62"/>
  <c r="N208" i="62"/>
  <c r="N207" i="62"/>
  <c r="N206" i="62"/>
  <c r="N205" i="62"/>
  <c r="N204" i="62"/>
  <c r="N203" i="62"/>
  <c r="N202" i="62"/>
  <c r="N201" i="62"/>
  <c r="N199" i="62"/>
  <c r="N198" i="62"/>
  <c r="N197" i="62"/>
  <c r="N196" i="62"/>
  <c r="N195" i="62"/>
  <c r="N194" i="62"/>
  <c r="N192" i="62"/>
  <c r="N191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6" i="62"/>
  <c r="N145" i="62"/>
  <c r="N144" i="62"/>
  <c r="N143" i="62"/>
  <c r="N142" i="62"/>
  <c r="N141" i="62"/>
  <c r="N200" i="62"/>
  <c r="N140" i="62"/>
  <c r="N139" i="62"/>
  <c r="N193" i="62"/>
  <c r="N138" i="62"/>
  <c r="N190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C10" i="84" l="1"/>
  <c r="C43" i="88" s="1"/>
  <c r="O12" i="78"/>
  <c r="O11" i="78" s="1"/>
  <c r="O10" i="78" s="1"/>
  <c r="P153" i="78" s="1"/>
  <c r="P132" i="78"/>
  <c r="P138" i="78"/>
  <c r="P152" i="78"/>
  <c r="P84" i="78"/>
  <c r="S217" i="61"/>
  <c r="O217" i="61"/>
  <c r="S189" i="61"/>
  <c r="O189" i="61"/>
  <c r="S129" i="61"/>
  <c r="S128" i="61"/>
  <c r="S127" i="61"/>
  <c r="O129" i="61"/>
  <c r="O128" i="61"/>
  <c r="O127" i="61"/>
  <c r="O119" i="61"/>
  <c r="O118" i="61"/>
  <c r="S119" i="61"/>
  <c r="S118" i="61"/>
  <c r="O111" i="61"/>
  <c r="O110" i="61"/>
  <c r="S111" i="61"/>
  <c r="S110" i="61"/>
  <c r="O71" i="61"/>
  <c r="O70" i="61"/>
  <c r="O69" i="61"/>
  <c r="S71" i="61"/>
  <c r="S70" i="61"/>
  <c r="S69" i="61"/>
  <c r="T256" i="61"/>
  <c r="T255" i="61"/>
  <c r="T254" i="61"/>
  <c r="T253" i="61"/>
  <c r="T252" i="61"/>
  <c r="T250" i="61"/>
  <c r="T249" i="61"/>
  <c r="T248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2" i="58"/>
  <c r="J21" i="58"/>
  <c r="J38" i="58"/>
  <c r="J52" i="58"/>
  <c r="C37" i="88"/>
  <c r="C35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J11" i="58" l="1"/>
  <c r="J10" i="58"/>
  <c r="K53" i="58" s="1"/>
  <c r="K11" i="58"/>
  <c r="P151" i="78"/>
  <c r="P54" i="78"/>
  <c r="P44" i="78"/>
  <c r="P142" i="78"/>
  <c r="P51" i="78"/>
  <c r="P127" i="78"/>
  <c r="P123" i="78"/>
  <c r="P115" i="78"/>
  <c r="P131" i="78"/>
  <c r="P22" i="78"/>
  <c r="P18" i="78"/>
  <c r="P11" i="78"/>
  <c r="P108" i="78"/>
  <c r="P156" i="78"/>
  <c r="P124" i="78"/>
  <c r="P61" i="78"/>
  <c r="P70" i="78"/>
  <c r="P57" i="78"/>
  <c r="P67" i="78"/>
  <c r="P37" i="78"/>
  <c r="P60" i="78"/>
  <c r="P126" i="78"/>
  <c r="P98" i="78"/>
  <c r="P105" i="78"/>
  <c r="P38" i="78"/>
  <c r="P91" i="78"/>
  <c r="P35" i="78"/>
  <c r="P87" i="78"/>
  <c r="P28" i="78"/>
  <c r="P79" i="78"/>
  <c r="P103" i="78"/>
  <c r="P139" i="78"/>
  <c r="P143" i="78"/>
  <c r="P106" i="78"/>
  <c r="P90" i="78"/>
  <c r="P76" i="78"/>
  <c r="P154" i="78"/>
  <c r="P113" i="78"/>
  <c r="P97" i="78"/>
  <c r="P33" i="78"/>
  <c r="P13" i="78"/>
  <c r="P30" i="78"/>
  <c r="P46" i="78"/>
  <c r="P62" i="78"/>
  <c r="P117" i="78"/>
  <c r="P82" i="78"/>
  <c r="P104" i="78"/>
  <c r="P25" i="78"/>
  <c r="P10" i="78"/>
  <c r="P27" i="78"/>
  <c r="P43" i="78"/>
  <c r="P59" i="78"/>
  <c r="P114" i="78"/>
  <c r="P78" i="78"/>
  <c r="P99" i="78"/>
  <c r="P12" i="78"/>
  <c r="P53" i="78"/>
  <c r="P19" i="78"/>
  <c r="P36" i="78"/>
  <c r="P52" i="78"/>
  <c r="P68" i="78"/>
  <c r="P125" i="78"/>
  <c r="P88" i="78"/>
  <c r="P116" i="78"/>
  <c r="P141" i="78"/>
  <c r="P137" i="78"/>
  <c r="P135" i="78"/>
  <c r="P136" i="78"/>
  <c r="P102" i="78"/>
  <c r="P86" i="78"/>
  <c r="P128" i="78"/>
  <c r="P148" i="78"/>
  <c r="P109" i="78"/>
  <c r="P157" i="78"/>
  <c r="P49" i="78"/>
  <c r="P17" i="78"/>
  <c r="P34" i="78"/>
  <c r="P50" i="78"/>
  <c r="P66" i="78"/>
  <c r="P122" i="78"/>
  <c r="P85" i="78"/>
  <c r="P112" i="78"/>
  <c r="P41" i="78"/>
  <c r="P14" i="78"/>
  <c r="P31" i="78"/>
  <c r="P47" i="78"/>
  <c r="P63" i="78"/>
  <c r="P118" i="78"/>
  <c r="P83" i="78"/>
  <c r="P107" i="78"/>
  <c r="P29" i="78"/>
  <c r="P65" i="78"/>
  <c r="P24" i="78"/>
  <c r="P40" i="78"/>
  <c r="P56" i="78"/>
  <c r="P72" i="78"/>
  <c r="P130" i="78"/>
  <c r="P100" i="78"/>
  <c r="P121" i="78"/>
  <c r="P89" i="78"/>
  <c r="P155" i="78"/>
  <c r="C33" i="88"/>
  <c r="P146" i="78"/>
  <c r="P150" i="78"/>
  <c r="P110" i="78"/>
  <c r="P94" i="78"/>
  <c r="P80" i="78"/>
  <c r="P120" i="78"/>
  <c r="P134" i="78"/>
  <c r="P101" i="78"/>
  <c r="P20" i="78"/>
  <c r="P73" i="78"/>
  <c r="P26" i="78"/>
  <c r="P42" i="78"/>
  <c r="P58" i="78"/>
  <c r="P74" i="78"/>
  <c r="P77" i="78"/>
  <c r="P96" i="78"/>
  <c r="P16" i="78"/>
  <c r="P69" i="78"/>
  <c r="P23" i="78"/>
  <c r="P39" i="78"/>
  <c r="P55" i="78"/>
  <c r="P71" i="78"/>
  <c r="P129" i="78"/>
  <c r="P92" i="78"/>
  <c r="P144" i="78"/>
  <c r="P45" i="78"/>
  <c r="P15" i="78"/>
  <c r="P32" i="78"/>
  <c r="P48" i="78"/>
  <c r="P64" i="78"/>
  <c r="P119" i="78"/>
  <c r="P140" i="78"/>
  <c r="P133" i="78"/>
  <c r="P81" i="78"/>
  <c r="P111" i="78"/>
  <c r="C12" i="88"/>
  <c r="C23" i="88"/>
  <c r="P93" i="78"/>
  <c r="P147" i="78"/>
  <c r="P75" i="78"/>
  <c r="P95" i="7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28" i="58" l="1"/>
  <c r="K24" i="58"/>
  <c r="K42" i="58"/>
  <c r="C11" i="88"/>
  <c r="C10" i="88" s="1"/>
  <c r="C42" i="88" s="1"/>
  <c r="K13" i="58"/>
  <c r="K33" i="58"/>
  <c r="K34" i="58"/>
  <c r="K36" i="58"/>
  <c r="K16" i="58"/>
  <c r="K50" i="58"/>
  <c r="K23" i="58"/>
  <c r="K45" i="58"/>
  <c r="K25" i="58"/>
  <c r="K17" i="58"/>
  <c r="K40" i="58"/>
  <c r="K32" i="58"/>
  <c r="K49" i="58"/>
  <c r="K12" i="58"/>
  <c r="K29" i="58"/>
  <c r="K46" i="58"/>
  <c r="K22" i="58"/>
  <c r="K39" i="58"/>
  <c r="K10" i="58"/>
  <c r="K27" i="58"/>
  <c r="K44" i="58"/>
  <c r="K26" i="58"/>
  <c r="K43" i="58"/>
  <c r="K14" i="58"/>
  <c r="K31" i="58"/>
  <c r="K48" i="58"/>
  <c r="K19" i="58"/>
  <c r="K41" i="58"/>
  <c r="K15" i="58"/>
  <c r="K21" i="58"/>
  <c r="K38" i="58"/>
  <c r="K52" i="58"/>
  <c r="K30" i="58"/>
  <c r="K47" i="58"/>
  <c r="K18" i="58"/>
  <c r="K35" i="58"/>
  <c r="I21" i="80" l="1"/>
  <c r="I17" i="80"/>
  <c r="I13" i="80"/>
  <c r="I25" i="80"/>
  <c r="I20" i="80"/>
  <c r="I16" i="80"/>
  <c r="I12" i="80"/>
  <c r="I24" i="80"/>
  <c r="I19" i="80"/>
  <c r="I15" i="80"/>
  <c r="I11" i="80"/>
  <c r="I23" i="80"/>
  <c r="I18" i="80"/>
  <c r="I14" i="80"/>
  <c r="I10" i="80"/>
  <c r="Q155" i="78"/>
  <c r="Q151" i="78"/>
  <c r="Q146" i="78"/>
  <c r="Q139" i="78"/>
  <c r="Q135" i="78"/>
  <c r="Q131" i="78"/>
  <c r="Q110" i="78"/>
  <c r="Q106" i="78"/>
  <c r="Q102" i="78"/>
  <c r="Q98" i="78"/>
  <c r="Q94" i="78"/>
  <c r="Q90" i="78"/>
  <c r="Q86" i="78"/>
  <c r="Q84" i="78"/>
  <c r="Q80" i="78"/>
  <c r="Q76" i="78"/>
  <c r="Q128" i="78"/>
  <c r="Q124" i="78"/>
  <c r="Q120" i="78"/>
  <c r="Q116" i="78"/>
  <c r="Q73" i="78"/>
  <c r="Q69" i="78"/>
  <c r="Q65" i="78"/>
  <c r="Q61" i="78"/>
  <c r="Q57" i="78"/>
  <c r="Q53" i="78"/>
  <c r="Q49" i="78"/>
  <c r="Q45" i="78"/>
  <c r="Q41" i="78"/>
  <c r="Q37" i="78"/>
  <c r="Q33" i="78"/>
  <c r="Q29" i="78"/>
  <c r="Q25" i="78"/>
  <c r="Q20" i="78"/>
  <c r="Q16" i="78"/>
  <c r="Q12" i="78"/>
  <c r="Q154" i="78"/>
  <c r="Q150" i="78"/>
  <c r="Q144" i="78"/>
  <c r="Q138" i="78"/>
  <c r="Q134" i="78"/>
  <c r="Q113" i="78"/>
  <c r="Q109" i="78"/>
  <c r="Q105" i="78"/>
  <c r="Q101" i="78"/>
  <c r="Q97" i="78"/>
  <c r="Q93" i="78"/>
  <c r="Q89" i="78"/>
  <c r="Q85" i="78"/>
  <c r="Q83" i="78"/>
  <c r="Q79" i="78"/>
  <c r="Q75" i="78"/>
  <c r="Q127" i="78"/>
  <c r="Q123" i="78"/>
  <c r="Q119" i="78"/>
  <c r="Q115" i="78"/>
  <c r="Q72" i="78"/>
  <c r="Q68" i="78"/>
  <c r="Q64" i="78"/>
  <c r="Q60" i="78"/>
  <c r="Q56" i="78"/>
  <c r="Q52" i="78"/>
  <c r="Q48" i="78"/>
  <c r="Q44" i="78"/>
  <c r="Q40" i="78"/>
  <c r="Q36" i="78"/>
  <c r="Q32" i="78"/>
  <c r="Q28" i="78"/>
  <c r="Q24" i="78"/>
  <c r="Q19" i="78"/>
  <c r="Q15" i="78"/>
  <c r="Q11" i="78"/>
  <c r="Q157" i="78"/>
  <c r="Q153" i="78"/>
  <c r="Q148" i="78"/>
  <c r="Q143" i="78"/>
  <c r="Q137" i="78"/>
  <c r="Q133" i="78"/>
  <c r="Q112" i="78"/>
  <c r="Q108" i="78"/>
  <c r="Q104" i="78"/>
  <c r="Q100" i="78"/>
  <c r="Q96" i="78"/>
  <c r="Q92" i="78"/>
  <c r="Q88" i="78"/>
  <c r="Q141" i="78"/>
  <c r="Q82" i="78"/>
  <c r="Q78" i="78"/>
  <c r="Q130" i="78"/>
  <c r="Q126" i="78"/>
  <c r="Q122" i="78"/>
  <c r="Q118" i="78"/>
  <c r="Q114" i="78"/>
  <c r="Q71" i="78"/>
  <c r="Q67" i="78"/>
  <c r="Q63" i="78"/>
  <c r="Q59" i="78"/>
  <c r="Q55" i="78"/>
  <c r="Q51" i="78"/>
  <c r="Q47" i="78"/>
  <c r="Q43" i="78"/>
  <c r="Q39" i="78"/>
  <c r="Q35" i="78"/>
  <c r="Q31" i="78"/>
  <c r="Q27" i="78"/>
  <c r="Q23" i="78"/>
  <c r="Q18" i="78"/>
  <c r="Q14" i="78"/>
  <c r="Q10" i="78"/>
  <c r="Q156" i="78"/>
  <c r="Q152" i="78"/>
  <c r="Q147" i="78"/>
  <c r="Q142" i="78"/>
  <c r="Q136" i="78"/>
  <c r="Q132" i="78"/>
  <c r="Q111" i="78"/>
  <c r="Q107" i="78"/>
  <c r="Q103" i="78"/>
  <c r="Q99" i="78"/>
  <c r="Q95" i="78"/>
  <c r="Q91" i="78"/>
  <c r="Q87" i="78"/>
  <c r="Q140" i="78"/>
  <c r="Q81" i="78"/>
  <c r="Q77" i="78"/>
  <c r="Q129" i="78"/>
  <c r="Q125" i="78"/>
  <c r="Q121" i="78"/>
  <c r="Q117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22" i="78"/>
  <c r="Q17" i="78"/>
  <c r="Q13" i="78"/>
  <c r="K11" i="81"/>
  <c r="K57" i="76"/>
  <c r="K53" i="76"/>
  <c r="K49" i="76"/>
  <c r="K45" i="76"/>
  <c r="K41" i="76"/>
  <c r="K37" i="76"/>
  <c r="K33" i="76"/>
  <c r="K28" i="76"/>
  <c r="K24" i="76"/>
  <c r="K20" i="76"/>
  <c r="K16" i="76"/>
  <c r="K12" i="76"/>
  <c r="K56" i="73"/>
  <c r="K52" i="73"/>
  <c r="K48" i="73"/>
  <c r="K44" i="73"/>
  <c r="K40" i="73"/>
  <c r="K36" i="73"/>
  <c r="K32" i="73"/>
  <c r="K28" i="73"/>
  <c r="K22" i="73"/>
  <c r="K17" i="73"/>
  <c r="K12" i="73"/>
  <c r="K38" i="76"/>
  <c r="K29" i="76"/>
  <c r="K17" i="76"/>
  <c r="K57" i="73"/>
  <c r="K45" i="73"/>
  <c r="K29" i="73"/>
  <c r="K10" i="81"/>
  <c r="K56" i="76"/>
  <c r="K52" i="76"/>
  <c r="K48" i="76"/>
  <c r="K44" i="76"/>
  <c r="K40" i="76"/>
  <c r="K36" i="76"/>
  <c r="K32" i="76"/>
  <c r="K27" i="76"/>
  <c r="K23" i="76"/>
  <c r="K19" i="76"/>
  <c r="K15" i="76"/>
  <c r="K11" i="76"/>
  <c r="L13" i="74"/>
  <c r="K55" i="73"/>
  <c r="K51" i="73"/>
  <c r="K47" i="73"/>
  <c r="K43" i="73"/>
  <c r="K39" i="73"/>
  <c r="K35" i="73"/>
  <c r="K31" i="73"/>
  <c r="K26" i="73"/>
  <c r="K21" i="73"/>
  <c r="K16" i="73"/>
  <c r="K11" i="73"/>
  <c r="K42" i="76"/>
  <c r="K21" i="76"/>
  <c r="L11" i="74"/>
  <c r="K53" i="73"/>
  <c r="K37" i="73"/>
  <c r="K24" i="73"/>
  <c r="K13" i="73"/>
  <c r="K55" i="76"/>
  <c r="K51" i="76"/>
  <c r="K47" i="76"/>
  <c r="K43" i="76"/>
  <c r="K39" i="76"/>
  <c r="K35" i="76"/>
  <c r="K31" i="76"/>
  <c r="K26" i="76"/>
  <c r="K22" i="76"/>
  <c r="K18" i="76"/>
  <c r="K14" i="76"/>
  <c r="L12" i="74"/>
  <c r="K54" i="73"/>
  <c r="K50" i="73"/>
  <c r="K46" i="73"/>
  <c r="K42" i="73"/>
  <c r="K38" i="73"/>
  <c r="K34" i="73"/>
  <c r="K30" i="73"/>
  <c r="K25" i="73"/>
  <c r="K20" i="73"/>
  <c r="K14" i="73"/>
  <c r="K12" i="81"/>
  <c r="K54" i="76"/>
  <c r="K50" i="76"/>
  <c r="K46" i="76"/>
  <c r="K34" i="76"/>
  <c r="K25" i="76"/>
  <c r="K13" i="76"/>
  <c r="K49" i="73"/>
  <c r="K41" i="73"/>
  <c r="K33" i="73"/>
  <c r="K19" i="73"/>
  <c r="M35" i="72"/>
  <c r="M31" i="72"/>
  <c r="M27" i="72"/>
  <c r="M23" i="72"/>
  <c r="M19" i="72"/>
  <c r="M14" i="72"/>
  <c r="S38" i="71"/>
  <c r="S33" i="71"/>
  <c r="S28" i="71"/>
  <c r="S24" i="71"/>
  <c r="S19" i="71"/>
  <c r="S15" i="71"/>
  <c r="S11" i="71"/>
  <c r="P99" i="69"/>
  <c r="P95" i="69"/>
  <c r="P91" i="69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K13" i="67"/>
  <c r="L15" i="65"/>
  <c r="L11" i="65"/>
  <c r="O23" i="64"/>
  <c r="O19" i="64"/>
  <c r="O15" i="64"/>
  <c r="O11" i="64"/>
  <c r="N87" i="63"/>
  <c r="N83" i="63"/>
  <c r="N79" i="63"/>
  <c r="N75" i="63"/>
  <c r="N71" i="63"/>
  <c r="N67" i="63"/>
  <c r="N63" i="63"/>
  <c r="N59" i="63"/>
  <c r="N55" i="63"/>
  <c r="N51" i="63"/>
  <c r="N47" i="63"/>
  <c r="N43" i="63"/>
  <c r="N38" i="63"/>
  <c r="N34" i="63"/>
  <c r="N30" i="63"/>
  <c r="N26" i="63"/>
  <c r="N21" i="63"/>
  <c r="N17" i="63"/>
  <c r="N13" i="63"/>
  <c r="M34" i="72"/>
  <c r="M30" i="72"/>
  <c r="M26" i="72"/>
  <c r="M22" i="72"/>
  <c r="M18" i="72"/>
  <c r="M13" i="72"/>
  <c r="S37" i="71"/>
  <c r="S32" i="71"/>
  <c r="S27" i="71"/>
  <c r="S22" i="71"/>
  <c r="S18" i="71"/>
  <c r="S14" i="71"/>
  <c r="P102" i="69"/>
  <c r="P98" i="69"/>
  <c r="P94" i="69"/>
  <c r="P90" i="69"/>
  <c r="P86" i="69"/>
  <c r="P82" i="69"/>
  <c r="P78" i="69"/>
  <c r="P74" i="69"/>
  <c r="P70" i="69"/>
  <c r="P66" i="69"/>
  <c r="P62" i="69"/>
  <c r="M33" i="72"/>
  <c r="M29" i="72"/>
  <c r="M25" i="72"/>
  <c r="M21" i="72"/>
  <c r="M16" i="72"/>
  <c r="M12" i="72"/>
  <c r="S36" i="71"/>
  <c r="S31" i="71"/>
  <c r="S26" i="71"/>
  <c r="S21" i="71"/>
  <c r="S17" i="71"/>
  <c r="S13" i="71"/>
  <c r="P101" i="69"/>
  <c r="P97" i="69"/>
  <c r="P93" i="69"/>
  <c r="P89" i="69"/>
  <c r="P85" i="69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K15" i="67"/>
  <c r="K11" i="67"/>
  <c r="L13" i="65"/>
  <c r="O21" i="64"/>
  <c r="O17" i="64"/>
  <c r="O13" i="64"/>
  <c r="N89" i="63"/>
  <c r="N85" i="63"/>
  <c r="N81" i="63"/>
  <c r="N77" i="63"/>
  <c r="N73" i="63"/>
  <c r="N69" i="63"/>
  <c r="N65" i="63"/>
  <c r="N61" i="63"/>
  <c r="N57" i="63"/>
  <c r="N53" i="63"/>
  <c r="N49" i="63"/>
  <c r="N45" i="63"/>
  <c r="N41" i="63"/>
  <c r="N36" i="63"/>
  <c r="N32" i="63"/>
  <c r="N28" i="63"/>
  <c r="N24" i="63"/>
  <c r="N19" i="63"/>
  <c r="N15" i="63"/>
  <c r="N11" i="63"/>
  <c r="M32" i="72"/>
  <c r="M28" i="72"/>
  <c r="M24" i="72"/>
  <c r="M20" i="72"/>
  <c r="M15" i="72"/>
  <c r="M11" i="72"/>
  <c r="S39" i="71"/>
  <c r="S34" i="71"/>
  <c r="S29" i="71"/>
  <c r="S25" i="71"/>
  <c r="S20" i="71"/>
  <c r="S16" i="71"/>
  <c r="S12" i="71"/>
  <c r="P100" i="69"/>
  <c r="P96" i="69"/>
  <c r="P92" i="69"/>
  <c r="P88" i="69"/>
  <c r="P84" i="69"/>
  <c r="P80" i="69"/>
  <c r="P76" i="69"/>
  <c r="P72" i="69"/>
  <c r="P68" i="69"/>
  <c r="P64" i="69"/>
  <c r="P60" i="69"/>
  <c r="P56" i="69"/>
  <c r="P48" i="69"/>
  <c r="P40" i="69"/>
  <c r="P32" i="69"/>
  <c r="P24" i="69"/>
  <c r="P16" i="69"/>
  <c r="K14" i="67"/>
  <c r="L12" i="65"/>
  <c r="O22" i="64"/>
  <c r="O14" i="64"/>
  <c r="N86" i="63"/>
  <c r="N78" i="63"/>
  <c r="N70" i="63"/>
  <c r="N62" i="63"/>
  <c r="N54" i="63"/>
  <c r="N46" i="63"/>
  <c r="N37" i="63"/>
  <c r="N29" i="63"/>
  <c r="N20" i="63"/>
  <c r="N12" i="63"/>
  <c r="P54" i="69"/>
  <c r="P46" i="69"/>
  <c r="P38" i="69"/>
  <c r="P30" i="69"/>
  <c r="P22" i="69"/>
  <c r="P14" i="69"/>
  <c r="K12" i="67"/>
  <c r="O20" i="64"/>
  <c r="O12" i="64"/>
  <c r="N76" i="63"/>
  <c r="N68" i="63"/>
  <c r="N52" i="63"/>
  <c r="N35" i="63"/>
  <c r="P52" i="69"/>
  <c r="P44" i="69"/>
  <c r="P36" i="69"/>
  <c r="P28" i="69"/>
  <c r="P20" i="69"/>
  <c r="P12" i="69"/>
  <c r="O18" i="64"/>
  <c r="N82" i="63"/>
  <c r="N74" i="63"/>
  <c r="N66" i="63"/>
  <c r="N58" i="63"/>
  <c r="N50" i="63"/>
  <c r="N42" i="63"/>
  <c r="N33" i="63"/>
  <c r="N25" i="63"/>
  <c r="N16" i="63"/>
  <c r="P58" i="69"/>
  <c r="P50" i="69"/>
  <c r="P42" i="69"/>
  <c r="P34" i="69"/>
  <c r="P26" i="69"/>
  <c r="P18" i="69"/>
  <c r="L14" i="65"/>
  <c r="O24" i="64"/>
  <c r="O16" i="64"/>
  <c r="N88" i="63"/>
  <c r="N80" i="63"/>
  <c r="N72" i="63"/>
  <c r="N64" i="63"/>
  <c r="N56" i="63"/>
  <c r="N48" i="63"/>
  <c r="N39" i="63"/>
  <c r="N31" i="63"/>
  <c r="N23" i="63"/>
  <c r="N14" i="63"/>
  <c r="N84" i="63"/>
  <c r="N60" i="63"/>
  <c r="N44" i="63"/>
  <c r="N27" i="63"/>
  <c r="N18" i="63"/>
  <c r="O212" i="62"/>
  <c r="O208" i="62"/>
  <c r="O204" i="62"/>
  <c r="O199" i="62"/>
  <c r="O195" i="62"/>
  <c r="O189" i="62"/>
  <c r="O185" i="62"/>
  <c r="O181" i="62"/>
  <c r="O177" i="62"/>
  <c r="O173" i="62"/>
  <c r="O169" i="62"/>
  <c r="O165" i="62"/>
  <c r="O161" i="62"/>
  <c r="O157" i="62"/>
  <c r="O153" i="62"/>
  <c r="O149" i="62"/>
  <c r="O144" i="62"/>
  <c r="O200" i="62"/>
  <c r="O138" i="62"/>
  <c r="O135" i="62"/>
  <c r="O127" i="62"/>
  <c r="O114" i="62"/>
  <c r="O98" i="62"/>
  <c r="O81" i="62"/>
  <c r="O57" i="62"/>
  <c r="O45" i="62"/>
  <c r="O20" i="62"/>
  <c r="O211" i="62"/>
  <c r="O207" i="62"/>
  <c r="O203" i="62"/>
  <c r="O198" i="62"/>
  <c r="O194" i="62"/>
  <c r="O188" i="62"/>
  <c r="O184" i="62"/>
  <c r="O180" i="62"/>
  <c r="O176" i="62"/>
  <c r="O172" i="62"/>
  <c r="O168" i="62"/>
  <c r="O164" i="62"/>
  <c r="O160" i="62"/>
  <c r="O156" i="62"/>
  <c r="O152" i="62"/>
  <c r="O148" i="62"/>
  <c r="O143" i="62"/>
  <c r="O140" i="62"/>
  <c r="O190" i="62"/>
  <c r="O134" i="62"/>
  <c r="O130" i="62"/>
  <c r="O126" i="62"/>
  <c r="O121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68" i="62"/>
  <c r="O64" i="62"/>
  <c r="O60" i="62"/>
  <c r="O56" i="62"/>
  <c r="O52" i="62"/>
  <c r="O48" i="62"/>
  <c r="O44" i="62"/>
  <c r="O39" i="62"/>
  <c r="O35" i="62"/>
  <c r="O31" i="62"/>
  <c r="O27" i="62"/>
  <c r="O23" i="62"/>
  <c r="O19" i="62"/>
  <c r="O15" i="62"/>
  <c r="O11" i="62"/>
  <c r="O162" i="62"/>
  <c r="O141" i="62"/>
  <c r="O136" i="62"/>
  <c r="O128" i="62"/>
  <c r="O115" i="62"/>
  <c r="O107" i="62"/>
  <c r="O99" i="62"/>
  <c r="O91" i="62"/>
  <c r="O83" i="62"/>
  <c r="O74" i="62"/>
  <c r="O62" i="62"/>
  <c r="O50" i="62"/>
  <c r="O42" i="62"/>
  <c r="O33" i="62"/>
  <c r="O21" i="62"/>
  <c r="O122" i="62"/>
  <c r="O106" i="62"/>
  <c r="O90" i="62"/>
  <c r="O77" i="62"/>
  <c r="O65" i="62"/>
  <c r="O53" i="62"/>
  <c r="O36" i="62"/>
  <c r="O28" i="62"/>
  <c r="O16" i="62"/>
  <c r="O210" i="62"/>
  <c r="O206" i="62"/>
  <c r="O202" i="62"/>
  <c r="O197" i="62"/>
  <c r="O192" i="62"/>
  <c r="O187" i="62"/>
  <c r="O183" i="62"/>
  <c r="O179" i="62"/>
  <c r="O175" i="62"/>
  <c r="O171" i="62"/>
  <c r="O167" i="62"/>
  <c r="O163" i="62"/>
  <c r="O159" i="62"/>
  <c r="O155" i="62"/>
  <c r="O151" i="62"/>
  <c r="O146" i="62"/>
  <c r="O142" i="62"/>
  <c r="O139" i="62"/>
  <c r="O137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1" i="62"/>
  <c r="O67" i="62"/>
  <c r="O63" i="62"/>
  <c r="O59" i="62"/>
  <c r="O55" i="62"/>
  <c r="O51" i="62"/>
  <c r="O47" i="62"/>
  <c r="O43" i="62"/>
  <c r="O38" i="62"/>
  <c r="O34" i="62"/>
  <c r="O30" i="62"/>
  <c r="O26" i="62"/>
  <c r="O22" i="62"/>
  <c r="O18" i="62"/>
  <c r="O14" i="62"/>
  <c r="O170" i="62"/>
  <c r="O154" i="62"/>
  <c r="O145" i="62"/>
  <c r="O132" i="62"/>
  <c r="O124" i="62"/>
  <c r="O103" i="62"/>
  <c r="O87" i="62"/>
  <c r="O70" i="62"/>
  <c r="O58" i="62"/>
  <c r="O46" i="62"/>
  <c r="O25" i="62"/>
  <c r="O17" i="62"/>
  <c r="O131" i="62"/>
  <c r="O118" i="62"/>
  <c r="O102" i="62"/>
  <c r="O94" i="62"/>
  <c r="O69" i="62"/>
  <c r="O49" i="62"/>
  <c r="O32" i="62"/>
  <c r="O213" i="62"/>
  <c r="O209" i="62"/>
  <c r="O205" i="62"/>
  <c r="O201" i="62"/>
  <c r="O196" i="62"/>
  <c r="O191" i="62"/>
  <c r="O186" i="62"/>
  <c r="O182" i="62"/>
  <c r="O178" i="62"/>
  <c r="O174" i="62"/>
  <c r="O166" i="62"/>
  <c r="O158" i="62"/>
  <c r="O150" i="62"/>
  <c r="O193" i="62"/>
  <c r="O119" i="62"/>
  <c r="O111" i="62"/>
  <c r="O95" i="62"/>
  <c r="O78" i="62"/>
  <c r="O66" i="62"/>
  <c r="O54" i="62"/>
  <c r="O37" i="62"/>
  <c r="O29" i="62"/>
  <c r="O13" i="62"/>
  <c r="O110" i="62"/>
  <c r="O86" i="62"/>
  <c r="O73" i="62"/>
  <c r="O61" i="62"/>
  <c r="O40" i="62"/>
  <c r="O24" i="62"/>
  <c r="O12" i="62"/>
  <c r="U256" i="61"/>
  <c r="U252" i="61"/>
  <c r="U247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2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26" i="59"/>
  <c r="R22" i="59"/>
  <c r="R18" i="59"/>
  <c r="R14" i="59"/>
  <c r="U255" i="61"/>
  <c r="U250" i="61"/>
  <c r="U246" i="61"/>
  <c r="U242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25" i="59"/>
  <c r="R21" i="59"/>
  <c r="R17" i="59"/>
  <c r="R13" i="59"/>
  <c r="U254" i="61"/>
  <c r="U249" i="61"/>
  <c r="U245" i="61"/>
  <c r="U241" i="61"/>
  <c r="U237" i="61"/>
  <c r="U233" i="61"/>
  <c r="U229" i="61"/>
  <c r="U225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4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24" i="59"/>
  <c r="R20" i="59"/>
  <c r="R16" i="59"/>
  <c r="R12" i="59"/>
  <c r="U253" i="61"/>
  <c r="U248" i="61"/>
  <c r="U244" i="61"/>
  <c r="U240" i="61"/>
  <c r="U236" i="61"/>
  <c r="U232" i="61"/>
  <c r="U228" i="61"/>
  <c r="U224" i="61"/>
  <c r="U220" i="61"/>
  <c r="U216" i="61"/>
  <c r="U212" i="61"/>
  <c r="U208" i="61"/>
  <c r="U204" i="61"/>
  <c r="U200" i="61"/>
  <c r="U196" i="61"/>
  <c r="U192" i="61"/>
  <c r="U188" i="61"/>
  <c r="U184" i="61"/>
  <c r="U180" i="61"/>
  <c r="U176" i="61"/>
  <c r="U172" i="61"/>
  <c r="U168" i="61"/>
  <c r="U163" i="61"/>
  <c r="U159" i="61"/>
  <c r="U155" i="61"/>
  <c r="U151" i="61"/>
  <c r="U147" i="61"/>
  <c r="U143" i="61"/>
  <c r="U139" i="61"/>
  <c r="U135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23" i="59"/>
  <c r="R19" i="59"/>
  <c r="R15" i="59"/>
  <c r="R11" i="59"/>
  <c r="L53" i="58"/>
  <c r="L48" i="58"/>
  <c r="L44" i="58"/>
  <c r="L40" i="58"/>
  <c r="L35" i="58"/>
  <c r="L31" i="58"/>
  <c r="L27" i="58"/>
  <c r="L23" i="58"/>
  <c r="L18" i="58"/>
  <c r="L14" i="58"/>
  <c r="L10" i="58"/>
  <c r="D35" i="88"/>
  <c r="D28" i="88"/>
  <c r="D23" i="88"/>
  <c r="D17" i="88"/>
  <c r="D12" i="88"/>
  <c r="L46" i="58"/>
  <c r="L38" i="58"/>
  <c r="L29" i="58"/>
  <c r="L25" i="58"/>
  <c r="L21" i="58"/>
  <c r="D38" i="88"/>
  <c r="D19" i="88"/>
  <c r="L52" i="58"/>
  <c r="L47" i="58"/>
  <c r="L43" i="58"/>
  <c r="L39" i="58"/>
  <c r="L34" i="58"/>
  <c r="L30" i="58"/>
  <c r="L26" i="58"/>
  <c r="L22" i="58"/>
  <c r="L17" i="58"/>
  <c r="L13" i="58"/>
  <c r="D42" i="88"/>
  <c r="D33" i="88"/>
  <c r="D27" i="88"/>
  <c r="D21" i="88"/>
  <c r="D16" i="88"/>
  <c r="L42" i="58"/>
  <c r="L33" i="58"/>
  <c r="L12" i="58"/>
  <c r="D31" i="88"/>
  <c r="D15" i="88"/>
  <c r="L50" i="58"/>
  <c r="L16" i="58"/>
  <c r="D26" i="88"/>
  <c r="L49" i="58"/>
  <c r="L45" i="58"/>
  <c r="L41" i="58"/>
  <c r="L36" i="58"/>
  <c r="L32" i="58"/>
  <c r="L28" i="58"/>
  <c r="L24" i="58"/>
  <c r="L19" i="58"/>
  <c r="L15" i="58"/>
  <c r="L11" i="58"/>
  <c r="D37" i="88"/>
  <c r="D29" i="88"/>
  <c r="D24" i="88"/>
  <c r="D18" i="88"/>
  <c r="D13" i="88"/>
  <c r="D11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90331]}"/>
    <s v="{[Medida].[Medida].&amp;[2]}"/>
    <s v="{[Keren].[Keren].[All]}"/>
    <s v="{[Cheshbon KM].[Hie Peilut].[Peilut 7].&amp;[Kod_Peilut_L7_106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3" si="21">
        <n x="1" s="1"/>
        <n x="19"/>
        <n x="20"/>
      </t>
    </mdx>
    <mdx n="0" f="v">
      <t c="3" si="21">
        <n x="1" s="1"/>
        <n x="22"/>
        <n x="20"/>
      </t>
    </mdx>
    <mdx n="0" f="v">
      <t c="3" si="21">
        <n x="1" s="1"/>
        <n x="23"/>
        <n x="20"/>
      </t>
    </mdx>
    <mdx n="0" f="v">
      <t c="3" si="21">
        <n x="1" s="1"/>
        <n x="24"/>
        <n x="20"/>
      </t>
    </mdx>
    <mdx n="0" f="v">
      <t c="3" si="21">
        <n x="1" s="1"/>
        <n x="25"/>
        <n x="20"/>
      </t>
    </mdx>
    <mdx n="0" f="v">
      <t c="3" si="21">
        <n x="1" s="1"/>
        <n x="26"/>
        <n x="20"/>
      </t>
    </mdx>
    <mdx n="0" f="v">
      <t c="3" si="21">
        <n x="1" s="1"/>
        <n x="27"/>
        <n x="20"/>
      </t>
    </mdx>
    <mdx n="0" f="v">
      <t c="3" si="21">
        <n x="1" s="1"/>
        <n x="28"/>
        <n x="20"/>
      </t>
    </mdx>
    <mdx n="0" f="v">
      <t c="3" si="21">
        <n x="1" s="1"/>
        <n x="29"/>
        <n x="20"/>
      </t>
    </mdx>
    <mdx n="0" f="v">
      <t c="3" si="21">
        <n x="1" s="1"/>
        <n x="30"/>
        <n x="20"/>
      </t>
    </mdx>
    <mdx n="0" f="v">
      <t c="3" si="21">
        <n x="1" s="1"/>
        <n x="31"/>
        <n x="20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<sst xmlns="http://schemas.openxmlformats.org/spreadsheetml/2006/main" count="7637" uniqueCount="2150">
  <si>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</si>
  <si>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</si>
  <si>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</si>
  <si>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</si>
  <si>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</si>
  <si>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</si>
  <si>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</si>
  <si>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</si>
  <si>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</si>
  <si>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</si>
  <si>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</si>
  <si>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</si>
  <si>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</si>
  <si>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</si>
  <si>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</si>
  <si>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</si>
  <si>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</si>
  <si>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</si>
  <si>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</si>
  <si>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</si>
  <si>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</si>
  <si>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</si>
  <si>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</si>
  <si>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</si>
  <si>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</si>
  <si>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</si>
  <si>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</si>
  <si>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</si>
  <si>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</si>
  <si>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</si>
  <si>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</si>
  <si>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</si>
  <si>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</si>
  <si>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</si>
  <si>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</si>
  <si>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</si>
  <si>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</si>
  <si>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</si>
  <si>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</si>
  <si>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</si>
  <si>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</si>
  <si>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</si>
  <si>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</si>
  <si>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</si>
  <si>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</si>
  <si>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</si>
  <si>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</si>
  <si>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</si>
  <si>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</si>
  <si>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</si>
  <si>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</si>
  <si>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</si>
  <si>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</si>
  <si>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</si>
  <si>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</si>
  <si>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</si>
  <si>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</si>
  <si>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</si>
  <si>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</si>
  <si>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</si>
  <si>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</si>
  <si>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</si>
  <si>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</si>
  <si>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</si>
  <si>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</si>
  <si>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</si>
  <si>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</si>
  <si>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</si>
  <si>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</si>
  <si>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</si>
  <si>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</si>
  <si>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</si>
  <si>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</si>
  <si>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</si>
  <si>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</si>
  <si>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</si>
  <si>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</si>
  <si>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</si>
  <si>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</si>
  <si>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</si>
  <si>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</si>
  <si>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</si>
  <si>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</si>
  <si>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</si>
  <si>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</si>
  <si>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</si>
  <si>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</si>
  <si>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</si>
  <si>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</si>
  <si>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</si>
  <si>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</si>
  <si>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</si>
  <si>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</si>
  <si>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</si>
  <si>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</si>
  <si>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</si>
  <si>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</si>
  <si>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</si>
  <si>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</si>
  <si>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</si>
  <si>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</si>
  <si>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</si>
  <si>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</si>
  <si>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</si>
  <si>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</si>
  <si>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</si>
  <si>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</si>
  <si>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</si>
  <si>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</si>
  <si>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</si>
  <si>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</si>
  <si>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</si>
  <si>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</si>
  <si>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</si>
  <si>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</si>
  <si>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</si>
  <si>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</si>
  <si>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</si>
  <si>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</si>
  <si>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</si>
  <si>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</si>
  <si>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</si>
  <si>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</si>
  <si>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</si>
  <si>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</si>
  <si>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</si>
  <si>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</si>
  <si>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</si>
  <si>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</si>
  <si>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</si>
  <si>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</si>
  <si>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</si>
  <si>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</si>
  <si>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</si>
  <si>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</si>
  <si>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</si>
  <si>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</si>
  <si>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</si>
  <si>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</si>
  <si>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</si>
  <si>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</si>
  <si>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</si>
  <si>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</si>
  <si>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</si>
  <si>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</si>
  <si>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</si>
  <si>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</si>
  <si>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</si>
  <si>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</si>
  <si>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</si>
  <si>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</si>
  <si>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</si>
  <si>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</si>
  <si>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</si>
  <si>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</si>
  <si>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</si>
  <si>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</si>
  <si>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</si>
  <si>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</si>
  <si>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</si>
  <si>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</si>
  <si>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</si>
  <si>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</si>
  <si>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</si>
  <si>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</si>
  <si>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</si>
  <si>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</si>
  <si>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</si>
  <si>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</si>
  <si>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</si>
  <si>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</si>
  <si>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</si>
  <si>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</si>
  <si>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</si>
  <si>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</si>
  <si>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</si>
  <si>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</si>
  <si>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</si>
  <si>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</si>
  <si>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</si>
  <si>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</si>
  <si>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</si>
  <si>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</si>
  <si>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</si>
  <si>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</si>
  <si>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</si>
  <si>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</si>
  <si>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</si>
  <si>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</si>
  <si>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</si>
  <si>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</si>
  <si>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</si>
  <si>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</si>
  <si>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</si>
  <si>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</si>
  <si>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</si>
  <si>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</si>
  <si>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</si>
  <si>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</si>
  <si>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</si>
  <si>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</si>
  <si>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</si>
  <si>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</si>
  <si>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</si>
  <si>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</si>
  <si>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</si>
  <si>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</si>
  <si>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</si>
  <si>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</si>
  <si>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</si>
  <si>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</si>
  <si>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</si>
  <si>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</si>
  <si>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</si>
  <si>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</si>
  <si>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</si>
  <si>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</si>
  <si>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</si>
  <si>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</si>
  <si>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</si>
  <si>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</si>
  <si>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</si>
  <si>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</si>
  <si>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</si>
  <si>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</si>
  <si>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</si>
  <si>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</si>
  <si>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</si>
  <si>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</si>
  <si>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</si>
  <si>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</si>
  <si>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</si>
  <si>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</si>
  <si>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</si>
  <si>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</si>
  <si>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</si>
  <si>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</si>
  <si>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</si>
  <si>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</si>
  <si>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</si>
  <si>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</si>
  <si>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</si>
  <si>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</si>
  <si>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</si>
  <si>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</si>
  <si>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</si>
  <si>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</si>
  <si>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</si>
  <si>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</si>
  <si>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</si>
  <si>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</si>
  <si>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</si>
  <si>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</si>
  <si>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</si>
  <si>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</si>
  <si>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</si>
  <si>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</si>
  <si>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</si>
  <si>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</si>
  <si>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</si>
  <si>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</si>
  <si>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</si>
  <si>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</si>
  <si>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</si>
  <si>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</si>
  <si>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 xml:space="preserve">מקפת אישית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</si>
  <si>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</si>
  <si>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</si>
  <si>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</si>
  <si>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</si>
  <si>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</si>
  <si>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</si>
  <si>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</si>
  <si>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</si>
  <si>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</si>
  <si>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</si>
  <si>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</si>
  <si>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</si>
  <si>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</si>
  <si>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</si>
  <si>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</si>
  <si>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</si>
  <si>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</si>
  <si>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</si>
  <si>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</si>
  <si>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</si>
  <si>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</si>
  <si>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</si>
  <si>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</si>
  <si>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</si>
  <si>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</si>
  <si>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</si>
  <si>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</si>
  <si>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</si>
  <si>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</si>
  <si>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</si>
  <si>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</si>
  <si>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</si>
  <si>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</si>
  <si>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</si>
  <si>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</si>
  <si>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</si>
  <si>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</si>
  <si>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</si>
  <si>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</si>
  <si>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</si>
  <si>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</si>
  <si>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</si>
  <si>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</si>
  <si>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</si>
  <si>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</si>
  <si>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</si>
  <si>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</si>
  <si>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</si>
  <si>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</si>
  <si>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</si>
  <si>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</si>
  <si>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</si>
  <si>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</si>
  <si>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</si>
  <si>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</si>
  <si>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</si>
  <si>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</si>
  <si>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</si>
  <si>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</si>
  <si>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</si>
  <si>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</si>
  <si>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</si>
  <si>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</si>
  <si>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</si>
  <si>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</si>
  <si>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</si>
  <si>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</si>
  <si>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</si>
  <si>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</si>
  <si>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</si>
  <si>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</si>
  <si>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</si>
  <si>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</si>
  <si>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</si>
  <si>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</si>
  <si>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</si>
  <si>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</si>
  <si>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</si>
  <si>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</si>
  <si>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</si>
  <si>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</si>
  <si>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</si>
  <si>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</si>
  <si>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</si>
  <si>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</si>
  <si>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</si>
  <si>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</si>
  <si>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</si>
  <si>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</si>
  <si>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</si>
  <si>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</si>
  <si>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</si>
  <si>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</si>
  <si>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</si>
  <si>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</si>
  <si>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</si>
  <si>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</si>
  <si>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</si>
  <si>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</si>
  <si>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</si>
  <si>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</si>
  <si>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</si>
  <si>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</si>
  <si>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</si>
  <si>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</si>
  <si>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</si>
  <si>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</si>
  <si>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</si>
  <si>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</si>
  <si>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</si>
  <si>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</si>
  <si>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</si>
  <si>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</si>
  <si>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</si>
  <si>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</si>
  <si>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</si>
  <si>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</si>
  <si>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</si>
  <si>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</si>
  <si>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</si>
  <si>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</si>
  <si>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</si>
  <si>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</si>
  <si>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</si>
  <si>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</si>
  <si>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</si>
  <si>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</si>
  <si>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</si>
  <si>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</si>
  <si>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</si>
  <si>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</si>
  <si>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</si>
  <si>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</si>
  <si>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</si>
  <si>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</si>
  <si>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</si>
  <si>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</si>
  <si>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</si>
  <si>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</si>
  <si>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</si>
  <si>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</si>
  <si>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</si>
  <si>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</si>
  <si>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</si>
  <si>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</si>
  <si>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</si>
  <si>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</si>
  <si>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</si>
  <si>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</si>
  <si>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</si>
  <si>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</si>
  <si>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</si>
  <si>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</si>
  <si>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</si>
  <si>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</si>
  <si>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</si>
  <si>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</si>
  <si>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</si>
  <si>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</si>
  <si>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</si>
  <si>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</si>
  <si>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</si>
  <si>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</si>
  <si>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</si>
  <si>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</si>
  <si>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</si>
  <si>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</si>
  <si>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</si>
  <si>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</si>
  <si>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</si>
  <si>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</si>
  <si>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</si>
  <si>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</si>
  <si>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</si>
  <si>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</si>
  <si>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</si>
  <si>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</si>
  <si>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</si>
  <si>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</si>
  <si>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</si>
  <si>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</si>
  <si>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</si>
  <si>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</si>
  <si>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</si>
  <si>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</si>
  <si>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</si>
  <si>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</si>
  <si>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</si>
  <si>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</si>
  <si>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</si>
  <si>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</si>
  <si>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</si>
  <si>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</si>
  <si>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</si>
  <si>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</si>
  <si>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</si>
  <si>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</si>
  <si>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</si>
  <si>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</si>
  <si>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</si>
  <si>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</si>
  <si>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</si>
  <si>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</si>
  <si>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</si>
  <si>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</si>
  <si>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</si>
  <si>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</si>
  <si>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</si>
  <si>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</si>
  <si>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</si>
  <si>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</si>
  <si>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</si>
  <si>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</si>
  <si>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</si>
  <si>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</si>
  <si>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</si>
  <si>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</si>
  <si>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</si>
  <si>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</si>
  <si>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</si>
  <si>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</si>
  <si>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</si>
  <si>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</si>
  <si>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</si>
  <si>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</si>
  <si>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</si>
  <si>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</si>
  <si>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</si>
  <si>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</si>
  <si>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</si>
  <si>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</si>
  <si>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</si>
  <si>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</si>
  <si>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</si>
  <si>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</si>
  <si>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</si>
  <si>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</si>
  <si>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</si>
  <si>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</si>
  <si>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</si>
  <si>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</si>
  <si>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</si>
  <si>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</si>
  <si>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</si>
  <si>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</si>
  <si>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</si>
  <si>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</si>
  <si>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</si>
  <si>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</si>
  <si>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</si>
  <si>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</si>
  <si>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</si>
  <si>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</si>
  <si>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</si>
  <si>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</si>
  <si>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</si>
  <si>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</si>
  <si>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</si>
  <si>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</si>
  <si>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</si>
  <si>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</si>
  <si>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</si>
  <si>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</si>
  <si>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</si>
  <si>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</si>
  <si>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</si>
  <si>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</si>
  <si>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</si>
  <si>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</si>
  <si>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</si>
  <si>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</si>
  <si>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</si>
  <si>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</si>
  <si>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</si>
  <si>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</si>
  <si>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</si>
  <si>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</si>
  <si>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</si>
  <si>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</si>
  <si>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</si>
  <si>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</si>
  <si>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</si>
  <si>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</si>
  <si>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</si>
  <si>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</si>
  <si>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</si>
  <si>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</si>
  <si>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</si>
  <si>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</si>
  <si>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</si>
  <si>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</si>
  <si>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</si>
  <si>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</si>
  <si>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</si>
  <si>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</si>
  <si>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</si>
  <si>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</si>
  <si>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</si>
  <si>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</si>
  <si>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</si>
  <si>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</si>
  <si>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</si>
  <si>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</si>
  <si>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</si>
  <si>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</si>
  <si>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</si>
  <si>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</si>
  <si>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</si>
  <si>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</si>
  <si>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</si>
  <si>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</si>
  <si>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</si>
  <si>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</si>
  <si>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</si>
  <si>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</si>
  <si>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</si>
  <si>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</si>
  <si>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</si>
  <si>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</si>
  <si>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</si>
  <si>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</si>
  <si>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</si>
  <si>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</si>
  <si>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</si>
  <si>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</si>
  <si>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</si>
  <si>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</si>
  <si>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</si>
  <si>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</si>
  <si>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</si>
  <si>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</si>
  <si>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</si>
  <si>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</si>
  <si>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</si>
  <si>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</si>
  <si>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</si>
  <si>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</si>
  <si>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</si>
  <si>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</si>
  <si>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</si>
  <si>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</si>
  <si>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</si>
  <si>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</si>
  <si>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</si>
  <si>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</si>
  <si>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</si>
  <si>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</si>
  <si>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</si>
  <si>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</si>
  <si>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</si>
  <si>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</si>
  <si>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</si>
  <si>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</si>
  <si>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</si>
  <si>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</si>
  <si>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</si>
  <si>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</si>
  <si>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</si>
  <si>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</si>
  <si>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</si>
  <si>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</si>
  <si>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</si>
  <si>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</si>
  <si>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</si>
  <si>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</si>
  <si>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</si>
  <si>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</si>
  <si>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</si>
  <si>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</si>
  <si>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</si>
  <si>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</si>
  <si>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</si>
  <si>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</si>
  <si>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</si>
  <si>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</si>
  <si>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</si>
  <si>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</si>
  <si>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</si>
  <si>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</si>
  <si>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</si>
  <si>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</si>
  <si>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</si>
  <si>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</si>
  <si>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</si>
  <si>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</si>
  <si>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</si>
  <si>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</si>
  <si>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</si>
  <si>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</si>
  <si>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</si>
  <si>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</si>
  <si>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</si>
  <si>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</si>
  <si>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</si>
  <si>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</si>
  <si>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</si>
  <si>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</si>
  <si>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</si>
  <si>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</si>
  <si>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</si>
  <si>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</si>
  <si>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</si>
  <si>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</si>
  <si>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</si>
  <si>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</si>
  <si>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</si>
  <si>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</si>
  <si>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</si>
  <si>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</si>
  <si>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</si>
  <si>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</si>
  <si>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</si>
  <si>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</si>
  <si>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</si>
  <si>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</si>
  <si>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</si>
  <si>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</si>
  <si>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</si>
  <si>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</si>
  <si>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</si>
  <si>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</si>
  <si>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</si>
  <si>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</si>
  <si>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</si>
  <si>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</si>
  <si>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</si>
  <si>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</si>
  <si>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</si>
  <si>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</si>
  <si>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</si>
  <si>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</si>
  <si>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</si>
  <si>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</si>
  <si>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</si>
  <si>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</si>
  <si>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</si>
  <si>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</si>
  <si>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</si>
  <si>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</si>
  <si>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</si>
  <si>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</si>
  <si>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</si>
  <si>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</si>
  <si>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</si>
  <si>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</si>
  <si>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</si>
  <si>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</si>
  <si>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</si>
  <si>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</si>
  <si>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</si>
  <si>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</si>
  <si>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</si>
  <si>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</si>
  <si>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</si>
  <si>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</si>
  <si>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</si>
  <si>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</si>
  <si>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</si>
  <si>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</si>
  <si>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</si>
  <si>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</si>
  <si>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</si>
  <si>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</si>
  <si>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</si>
  <si>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</si>
  <si>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</si>
  <si>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</si>
  <si>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</si>
  <si>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</si>
  <si>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</si>
  <si>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</si>
  <si>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</si>
  <si>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</si>
  <si>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</si>
  <si>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</si>
  <si>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</si>
  <si>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</si>
  <si>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</si>
  <si>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</si>
  <si>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</si>
  <si>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</si>
  <si>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</si>
  <si>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</si>
  <si>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</si>
  <si>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</si>
  <si>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</si>
  <si>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</si>
  <si>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</si>
  <si>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</si>
  <si>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</si>
  <si>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</si>
  <si>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</si>
  <si>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</si>
  <si>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</si>
  <si>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</si>
  <si>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</si>
  <si>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</si>
  <si>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</si>
  <si>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</si>
  <si>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</si>
  <si>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</si>
  <si>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</si>
  <si>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</si>
  <si>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</si>
  <si>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</si>
  <si>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</si>
  <si>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</si>
  <si>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</si>
  <si>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</si>
  <si>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</si>
  <si>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</si>
  <si>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</si>
  <si>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</si>
  <si>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</si>
  <si>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</si>
  <si>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</si>
  <si>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</si>
  <si>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</si>
  <si>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</si>
  <si>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</si>
  <si>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</si>
  <si>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</si>
  <si>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</si>
  <si>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</si>
  <si>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</si>
  <si>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</si>
  <si>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</si>
  <si>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</si>
  <si>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</si>
  <si>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</si>
  <si>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</si>
  <si>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</si>
  <si>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</si>
  <si>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</si>
  <si>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</si>
  <si>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</si>
  <si>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</si>
  <si>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</si>
  <si>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</si>
  <si>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</si>
  <si>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</si>
  <si>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</si>
  <si>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</si>
  <si>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</si>
  <si>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</si>
  <si>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</si>
  <si>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</si>
  <si>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</si>
  <si>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</si>
  <si>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</si>
  <si>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</si>
  <si>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</si>
  <si>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</si>
  <si>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</si>
  <si>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</si>
  <si>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</si>
  <si>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</si>
  <si>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</si>
  <si>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</si>
  <si>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</si>
  <si>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</si>
  <si>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</si>
  <si>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</si>
  <si>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</si>
  <si>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</si>
  <si>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</si>
  <si>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</si>
  <si>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</si>
  <si>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</si>
  <si>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</si>
  <si>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</si>
  <si>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</si>
  <si>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</si>
  <si>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</si>
  <si>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</si>
  <si>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</si>
  <si>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</si>
  <si>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</si>
  <si>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</si>
  <si>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</si>
  <si>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</si>
  <si>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</si>
  <si>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</si>
  <si>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</si>
  <si>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</si>
  <si>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</si>
  <si>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</si>
  <si>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</si>
  <si>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</si>
  <si>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</si>
  <si>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</si>
  <si>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</si>
  <si>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</si>
  <si>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</si>
  <si>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</si>
  <si>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</si>
  <si>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</si>
  <si>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</si>
  <si>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</si>
  <si>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</si>
  <si>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</si>
  <si>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</si>
  <si>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</si>
  <si>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</si>
  <si>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</si>
  <si>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</si>
  <si>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</si>
  <si>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</si>
  <si>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</si>
  <si>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</si>
  <si>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</si>
  <si>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</si>
  <si>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</si>
  <si>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</si>
  <si>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</si>
  <si>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</si>
  <si>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</si>
  <si>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</si>
  <si>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</si>
  <si>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</si>
  <si>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</si>
  <si>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</si>
  <si>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</si>
  <si>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</si>
  <si>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</si>
  <si>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</si>
  <si>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</si>
  <si>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</si>
  <si>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</si>
  <si>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</si>
  <si>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</si>
  <si>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</si>
  <si>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</si>
  <si>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</si>
  <si>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</si>
  <si>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</si>
  <si>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</si>
  <si>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</si>
  <si>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</si>
  <si>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</si>
  <si>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</si>
  <si>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</si>
  <si>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</si>
  <si>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</si>
  <si>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</si>
  <si>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</si>
  <si>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</si>
  <si>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</si>
  <si>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</si>
  <si>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</si>
  <si>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</si>
  <si>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</si>
  <si>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</si>
  <si>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</si>
  <si>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</si>
  <si>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</si>
  <si>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</si>
  <si>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</si>
  <si>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</si>
  <si>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</si>
  <si>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</si>
  <si>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</si>
  <si>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</si>
  <si>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</si>
  <si>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</si>
  <si>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</si>
  <si>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</si>
  <si>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</si>
  <si>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</si>
  <si>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</si>
  <si>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</si>
  <si>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</si>
  <si>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</si>
  <si>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</si>
  <si>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</si>
  <si>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</si>
  <si>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</si>
  <si>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</si>
  <si>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</si>
  <si>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</si>
  <si>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</si>
  <si>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</si>
  <si>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</si>
  <si>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</si>
  <si>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</si>
  <si>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</si>
  <si>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</si>
  <si>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</si>
  <si>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</si>
  <si>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</si>
  <si>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</si>
  <si>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</si>
  <si>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</si>
  <si>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</si>
  <si>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</si>
  <si>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</si>
  <si>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</si>
  <si>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</si>
  <si>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</si>
  <si>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</si>
  <si>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</si>
  <si>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</si>
  <si>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</si>
  <si>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</si>
  <si>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</si>
  <si>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</si>
  <si>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</si>
  <si>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</si>
  <si>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</si>
  <si>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</si>
  <si>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</si>
  <si>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</si>
  <si>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</si>
  <si>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</si>
  <si>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</si>
  <si>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</si>
  <si>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</si>
  <si>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</si>
  <si>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</si>
  <si>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</si>
  <si>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</si>
  <si>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</si>
  <si>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</si>
  <si>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</si>
  <si>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</si>
  <si>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</si>
  <si>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</si>
  <si>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</si>
  <si>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</si>
  <si>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</si>
  <si>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</si>
  <si>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</si>
  <si>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</si>
  <si>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</si>
  <si>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</si>
  <si>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</si>
  <si>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</si>
  <si>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</si>
  <si>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</si>
  <si>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</si>
  <si>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</si>
  <si>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</si>
  <si>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</si>
  <si>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</si>
  <si>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</si>
  <si>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</si>
  <si>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</si>
  <si>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</si>
  <si>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</si>
  <si>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</si>
  <si>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</si>
  <si>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</si>
  <si>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</si>
  <si>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</si>
  <si>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</si>
  <si>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</si>
  <si>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</si>
  <si>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</si>
  <si>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</si>
  <si>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</si>
  <si>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</si>
  <si>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</si>
  <si>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</si>
  <si>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</si>
  <si>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</si>
  <si>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</si>
  <si>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</si>
  <si>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</si>
  <si>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</si>
  <si>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</si>
  <si>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</si>
  <si>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</si>
  <si>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</si>
  <si>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</si>
  <si>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</si>
  <si>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</si>
  <si>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</si>
  <si>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</si>
  <si>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</si>
  <si>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</si>
  <si>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</si>
  <si>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</si>
  <si>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</si>
  <si>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</si>
  <si>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</si>
  <si>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</si>
  <si>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</si>
  <si>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</si>
  <si>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</si>
  <si>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</si>
  <si>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</si>
  <si>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</si>
  <si>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</si>
  <si>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</si>
  <si>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</si>
  <si>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</si>
  <si>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</si>
  <si>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</si>
  <si>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</si>
  <si>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</si>
  <si>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</si>
  <si>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</si>
  <si>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</si>
  <si>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</si>
  <si>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</si>
  <si>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</si>
  <si>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</si>
  <si>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</si>
  <si>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</si>
  <si>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</si>
  <si>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</si>
  <si>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</si>
  <si>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</si>
  <si>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</si>
  <si>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</si>
  <si>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</si>
  <si>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</si>
  <si>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</si>
  <si>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</si>
  <si>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</si>
  <si>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</si>
  <si>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</si>
  <si>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</si>
  <si>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</si>
  <si>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</si>
  <si>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</si>
  <si>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</si>
  <si>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</si>
  <si>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</si>
  <si>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</si>
  <si>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</si>
  <si>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</si>
  <si>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</si>
  <si>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</si>
  <si>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</si>
  <si>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</si>
  <si>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</si>
  <si>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</si>
  <si>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</si>
  <si>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</si>
  <si>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</si>
  <si>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</si>
  <si>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</si>
  <si>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</si>
  <si>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</si>
  <si>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</si>
  <si>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</si>
  <si>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</si>
  <si>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</si>
  <si>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</si>
  <si>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</si>
  <si>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</si>
  <si>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</si>
  <si>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</si>
  <si>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</si>
  <si>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</si>
  <si>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</si>
  <si>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</si>
  <si>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</si>
  <si>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</si>
  <si>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</si>
  <si>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</si>
  <si>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</si>
  <si>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</si>
  <si>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</si>
  <si>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</si>
  <si>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</si>
  <si>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</si>
  <si>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</si>
  <si>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</si>
  <si>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</si>
  <si>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</si>
  <si>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</si>
  <si>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</si>
  <si>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</si>
  <si>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</si>
  <si>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</si>
  <si>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</si>
  <si>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</si>
  <si>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</si>
  <si>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</si>
  <si>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</si>
  <si>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</si>
  <si>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</si>
  <si>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</si>
  <si>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</si>
  <si>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</si>
  <si>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</si>
  <si>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</si>
  <si>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</si>
  <si>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</si>
  <si>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</si>
  <si>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</si>
  <si>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</si>
  <si>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</si>
  <si>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</si>
  <si>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</si>
  <si>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</si>
  <si>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</si>
  <si>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</si>
  <si>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</si>
  <si>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</si>
  <si>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</si>
  <si>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</si>
  <si>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</si>
  <si>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</si>
  <si>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</si>
  <si>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</si>
  <si>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</si>
  <si>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</si>
  <si>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</si>
  <si>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</si>
  <si>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</si>
  <si>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</si>
  <si>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</si>
  <si>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</si>
  <si>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</si>
  <si>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</si>
  <si>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</si>
  <si>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</si>
  <si>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</si>
  <si>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</si>
  <si>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</si>
  <si>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</si>
  <si>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</si>
  <si>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</si>
  <si>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</si>
  <si>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</si>
  <si>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</si>
  <si>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</si>
  <si>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</si>
  <si>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</si>
  <si>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</si>
  <si>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</si>
  <si>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</si>
  <si>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</si>
  <si>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</si>
  <si>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</si>
  <si>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</si>
  <si>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</si>
  <si>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</si>
  <si>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</si>
  <si>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</si>
  <si>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</si>
  <si>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</si>
  <si>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</si>
  <si>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</si>
  <si>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</si>
  <si>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</si>
  <si>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</si>
  <si>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</si>
  <si>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</si>
  <si>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</si>
  <si>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</si>
  <si>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</si>
  <si>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</si>
  <si>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</si>
  <si>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</si>
  <si>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</si>
  <si>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</si>
  <si>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</si>
  <si>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</si>
  <si>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</si>
  <si>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</si>
  <si>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</si>
  <si>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</si>
  <si>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</si>
  <si>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</si>
  <si>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</si>
  <si>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AIRBUS</t>
  </si>
  <si>
    <t>NL0000235190</t>
  </si>
  <si>
    <t>Capital Goods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</si>
  <si>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</si>
  <si>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</si>
  <si>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</si>
  <si>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</si>
  <si>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</si>
  <si>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</si>
  <si>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</si>
  <si>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</si>
  <si>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</si>
  <si>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</si>
  <si>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</si>
  <si>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</si>
  <si>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</si>
  <si>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</si>
  <si>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</si>
  <si>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</si>
  <si>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</si>
  <si>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</si>
  <si>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</si>
  <si>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</si>
  <si>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BAYERISCHE MOTOREN WERKE AG</t>
  </si>
  <si>
    <t>DE0005190003</t>
  </si>
  <si>
    <t>Automobiles &amp; Components</t>
  </si>
  <si>
    <t>BECTON DICKINSON AND CO</t>
  </si>
  <si>
    <t>US0758871091</t>
  </si>
  <si>
    <t>BLACKROCK</t>
  </si>
  <si>
    <t>US09247X1019</t>
  </si>
  <si>
    <t>Diversified Financial Services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</si>
  <si>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</si>
  <si>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</si>
  <si>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</si>
  <si>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</si>
  <si>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</si>
  <si>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</si>
  <si>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</si>
  <si>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</si>
  <si>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</si>
  <si>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</si>
  <si>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</si>
  <si>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</si>
  <si>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</si>
  <si>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</si>
  <si>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</si>
  <si>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</si>
  <si>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</si>
  <si>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</si>
  <si>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</si>
  <si>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</si>
  <si>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</si>
  <si>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</si>
  <si>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</si>
  <si>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</si>
  <si>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</si>
  <si>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</si>
  <si>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</si>
  <si>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</si>
  <si>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</si>
  <si>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</si>
  <si>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</si>
  <si>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</si>
  <si>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</si>
  <si>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</si>
  <si>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</si>
  <si>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</si>
  <si>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</si>
  <si>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</si>
  <si>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</si>
  <si>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</si>
  <si>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</si>
  <si>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Hotels Restaurants &amp; Leisure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</si>
  <si>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</si>
  <si>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</si>
  <si>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</si>
  <si>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</si>
  <si>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</si>
  <si>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</si>
  <si>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</si>
  <si>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</si>
  <si>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</si>
  <si>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</si>
  <si>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</si>
  <si>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</si>
  <si>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</si>
  <si>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</si>
  <si>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</si>
  <si>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</si>
  <si>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</si>
  <si>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</si>
  <si>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</si>
  <si>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</si>
  <si>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</si>
  <si>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</si>
  <si>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</si>
  <si>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</si>
  <si>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</si>
  <si>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</si>
  <si>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</si>
  <si>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</si>
  <si>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</si>
  <si>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</si>
  <si>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</si>
  <si>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</si>
  <si>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</si>
  <si>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</si>
  <si>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</si>
  <si>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</si>
  <si>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</si>
  <si>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</si>
  <si>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</si>
  <si>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</si>
  <si>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</si>
  <si>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</si>
  <si>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</si>
  <si>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</si>
  <si>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</si>
  <si>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</si>
  <si>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</si>
  <si>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</si>
  <si>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</si>
  <si>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</si>
  <si>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</si>
  <si>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</si>
  <si>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</si>
  <si>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</si>
  <si>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</si>
  <si>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</si>
  <si>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</si>
  <si>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</si>
  <si>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</si>
  <si>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</si>
  <si>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</si>
  <si>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</si>
  <si>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</si>
  <si>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</si>
  <si>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</si>
  <si>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</si>
  <si>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</si>
  <si>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</si>
  <si>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</si>
  <si>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</si>
  <si>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</si>
  <si>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</si>
  <si>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</si>
  <si>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</si>
  <si>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</si>
  <si>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</si>
  <si>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</si>
  <si>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</si>
  <si>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</si>
  <si>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</si>
  <si>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</si>
  <si>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</si>
  <si>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</si>
  <si>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</si>
  <si>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</si>
  <si>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</si>
  <si>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</si>
  <si>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</si>
  <si>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</si>
  <si>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</si>
  <si>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</si>
  <si>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</si>
  <si>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</si>
  <si>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</si>
  <si>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</si>
  <si>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</si>
  <si>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</si>
  <si>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</si>
  <si>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</si>
  <si>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</si>
  <si>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</si>
  <si>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</si>
  <si>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</si>
  <si>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</si>
  <si>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</si>
  <si>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</si>
  <si>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</si>
  <si>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</si>
  <si>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</si>
  <si>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</si>
  <si>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</si>
  <si>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</si>
  <si>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</si>
  <si>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</si>
  <si>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</si>
  <si>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</si>
  <si>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</si>
  <si>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</si>
  <si>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</si>
  <si>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</si>
  <si>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</si>
  <si>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</si>
  <si>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</si>
  <si>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</si>
  <si>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</si>
  <si>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</si>
  <si>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</si>
  <si>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</si>
  <si>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</si>
  <si>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</si>
  <si>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</si>
  <si>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</si>
  <si>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</si>
  <si>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</si>
  <si>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</si>
  <si>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</si>
  <si>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</si>
  <si>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</si>
  <si>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</si>
  <si>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</si>
  <si>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</si>
  <si>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</si>
  <si>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</si>
  <si>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</si>
  <si>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</si>
  <si>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</si>
  <si>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MIDCAP ETF</t>
  </si>
  <si>
    <t>US4642875078</t>
  </si>
  <si>
    <t>ISHARES CRNCY HEDGD MSCI EM</t>
  </si>
  <si>
    <t>US46434G5099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</si>
  <si>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</si>
  <si>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</si>
  <si>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</si>
  <si>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</si>
  <si>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</si>
  <si>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</si>
  <si>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</si>
  <si>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</si>
  <si>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</si>
  <si>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</si>
  <si>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</si>
  <si>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</si>
  <si>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</si>
  <si>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</si>
  <si>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</si>
  <si>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</si>
  <si>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</si>
  <si>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</si>
  <si>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</si>
  <si>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</si>
  <si>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</si>
  <si>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</si>
  <si>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</si>
  <si>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</si>
  <si>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</si>
  <si>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</si>
  <si>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</si>
  <si>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</si>
  <si>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</si>
  <si>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</si>
  <si>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</si>
  <si>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</si>
  <si>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</si>
  <si>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</si>
  <si>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</si>
  <si>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</si>
  <si>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</si>
  <si>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</si>
  <si>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</si>
  <si>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</si>
  <si>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</si>
  <si>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</si>
  <si>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</si>
  <si>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</si>
  <si>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</si>
  <si>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</si>
  <si>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</si>
  <si>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</si>
  <si>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</si>
  <si>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</si>
  <si>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</si>
  <si>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</si>
  <si>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</si>
  <si>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</si>
  <si>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</si>
  <si>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</si>
  <si>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</si>
  <si>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</si>
  <si>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AMUNDI IND MSCI EMU IEC</t>
  </si>
  <si>
    <t>LU0389810994</t>
  </si>
  <si>
    <t>BB+</t>
  </si>
  <si>
    <t>S&amp;P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</si>
  <si>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</si>
  <si>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</si>
  <si>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</si>
  <si>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</si>
  <si>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</si>
  <si>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</si>
  <si>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</si>
  <si>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</si>
  <si>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</si>
  <si>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</si>
  <si>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</si>
  <si>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</si>
  <si>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</si>
  <si>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</si>
  <si>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</si>
  <si>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</si>
  <si>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</si>
  <si>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</si>
  <si>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</si>
  <si>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</si>
  <si>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</si>
  <si>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</si>
  <si>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</si>
  <si>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</si>
  <si>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</si>
  <si>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</si>
  <si>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</si>
  <si>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</si>
  <si>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ל.ר.</t>
  </si>
  <si>
    <t>S&amp;P500 EMINI FUT JUN19</t>
  </si>
  <si>
    <t>XXESM9</t>
  </si>
  <si>
    <t>SX5E DIVIDEND FUT DEC20</t>
  </si>
  <si>
    <t>XXDEDZ0</t>
  </si>
  <si>
    <t>ערד   4.8%   סדרה  8714</t>
  </si>
  <si>
    <t>98715000</t>
  </si>
  <si>
    <t>ערד   4.8%   סדרה  8730</t>
  </si>
  <si>
    <t>8287302</t>
  </si>
  <si>
    <t>ערד   4.8%   סדרה  8733</t>
  </si>
  <si>
    <t>8287336</t>
  </si>
  <si>
    <t>ערד   4.8%   סדרה  8752   2024</t>
  </si>
  <si>
    <t>8287526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</si>
  <si>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</si>
  <si>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</si>
  <si>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</si>
  <si>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</si>
  <si>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</si>
  <si>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</si>
  <si>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</si>
  <si>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</si>
  <si>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</si>
  <si>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</si>
  <si>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8704 % 4.8</t>
  </si>
  <si>
    <t>98704000</t>
  </si>
  <si>
    <t>ערד 8786_1/2027</t>
  </si>
  <si>
    <t>71116487</t>
  </si>
  <si>
    <t>ערד 8793</t>
  </si>
  <si>
    <t>ערד 8794</t>
  </si>
  <si>
    <t>71120232</t>
  </si>
  <si>
    <t>ערד 8795</t>
  </si>
  <si>
    <t>71120356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</si>
  <si>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</si>
  <si>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</si>
  <si>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</si>
  <si>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</si>
  <si>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</si>
  <si>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</si>
  <si>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</si>
  <si>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</si>
  <si>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</si>
  <si>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</si>
  <si>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</si>
  <si>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</si>
  <si>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</si>
  <si>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</si>
  <si>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</si>
  <si>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</si>
  <si>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</si>
  <si>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</si>
  <si>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</si>
  <si>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</si>
  <si>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</si>
  <si>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</si>
  <si>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</si>
  <si>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</si>
  <si>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</si>
  <si>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</si>
  <si>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</si>
  <si>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8816</t>
  </si>
  <si>
    <t>98816000</t>
  </si>
  <si>
    <t>ערד 8817</t>
  </si>
  <si>
    <t>98817000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</si>
  <si>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</si>
  <si>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</si>
  <si>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</si>
  <si>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</si>
  <si>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</si>
  <si>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</si>
  <si>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</si>
  <si>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</si>
  <si>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</si>
  <si>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</si>
  <si>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</si>
  <si>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</si>
  <si>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</si>
  <si>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</si>
  <si>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</si>
  <si>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</si>
  <si>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</si>
  <si>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</si>
  <si>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</si>
  <si>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</si>
  <si>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</si>
  <si>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</si>
  <si>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</si>
  <si>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</si>
  <si>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</si>
  <si>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</si>
  <si>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</si>
  <si>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</si>
  <si>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</si>
  <si>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</si>
  <si>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</si>
  <si>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</si>
  <si>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</si>
  <si>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</si>
  <si>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</si>
  <si>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</si>
  <si>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</si>
  <si>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</si>
  <si>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</si>
  <si>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</si>
  <si>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</si>
  <si>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</si>
  <si>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</si>
  <si>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</si>
  <si>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</si>
  <si>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</si>
  <si>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</si>
  <si>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</si>
  <si>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</si>
  <si>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</si>
  <si>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</si>
  <si>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</si>
  <si>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</si>
  <si>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</si>
  <si>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</si>
  <si>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</si>
  <si>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</si>
  <si>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</si>
  <si>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8854</t>
  </si>
  <si>
    <t>8854000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</si>
  <si>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</si>
  <si>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</si>
  <si>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</si>
  <si>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</si>
  <si>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</si>
  <si>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</si>
  <si>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</si>
  <si>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</si>
  <si>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8866</t>
  </si>
  <si>
    <t>88660000</t>
  </si>
  <si>
    <t>ערד 8871</t>
  </si>
  <si>
    <t>88710000</t>
  </si>
  <si>
    <t>ערד 8872</t>
  </si>
  <si>
    <t>88720000</t>
  </si>
  <si>
    <t>ערד סדרה 2024  8758  4.8%</t>
  </si>
  <si>
    <t>8287583</t>
  </si>
  <si>
    <t>ערד סדרה 8743  4.8%  2023</t>
  </si>
  <si>
    <t>8287435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</si>
  <si>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</si>
  <si>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</si>
  <si>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</si>
  <si>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</si>
  <si>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</si>
  <si>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</si>
  <si>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</si>
  <si>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</si>
  <si>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</si>
  <si>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</si>
  <si>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</si>
  <si>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</si>
  <si>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</si>
  <si>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</si>
  <si>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</si>
  <si>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</si>
  <si>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</si>
  <si>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</si>
  <si>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</si>
  <si>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</si>
  <si>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</si>
  <si>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</si>
  <si>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8776 2026 4.8%</t>
  </si>
  <si>
    <t>8287765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</si>
  <si>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</si>
  <si>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</si>
  <si>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</si>
  <si>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</si>
  <si>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</si>
  <si>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</si>
  <si>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</si>
  <si>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</si>
  <si>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</si>
  <si>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</si>
  <si>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</si>
  <si>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</si>
  <si>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</si>
  <si>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</si>
  <si>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</si>
  <si>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</si>
  <si>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</si>
  <si>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</si>
  <si>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</si>
  <si>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</si>
  <si>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</si>
  <si>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</si>
  <si>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</si>
  <si>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</si>
  <si>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</si>
  <si>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</si>
  <si>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</si>
  <si>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</si>
  <si>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</si>
  <si>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</si>
  <si>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</si>
  <si>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שטרהון נדחה פועלים ג ל.ס 5.75%</t>
  </si>
  <si>
    <t>6620280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</si>
  <si>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</si>
  <si>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</si>
  <si>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</si>
  <si>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</si>
  <si>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</si>
  <si>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</si>
  <si>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</si>
  <si>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</si>
  <si>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</si>
  <si>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</si>
  <si>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</si>
  <si>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</si>
  <si>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</si>
  <si>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</si>
  <si>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</si>
  <si>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</si>
  <si>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</si>
  <si>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</si>
  <si>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</si>
  <si>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</si>
  <si>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</si>
  <si>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</si>
  <si>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</si>
  <si>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</si>
  <si>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BBB-</t>
  </si>
  <si>
    <t>FITCH</t>
  </si>
  <si>
    <t>TRANSED PARTNERS 3.951 09/50 12/37</t>
  </si>
  <si>
    <t>אלון דלק מניה לא סחירה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</si>
  <si>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</si>
  <si>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</si>
  <si>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</si>
  <si>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</si>
  <si>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</si>
  <si>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</si>
  <si>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</si>
  <si>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</si>
  <si>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</si>
  <si>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</si>
  <si>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</si>
  <si>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</si>
  <si>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</si>
  <si>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</si>
  <si>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</si>
  <si>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</si>
  <si>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</si>
  <si>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Fenwick*</t>
  </si>
  <si>
    <t>330514</t>
  </si>
  <si>
    <t>MM Texas*</t>
  </si>
  <si>
    <t>386423</t>
  </si>
  <si>
    <t>Project Hush*</t>
  </si>
  <si>
    <t>Sacramento 353*</t>
  </si>
  <si>
    <t>Terraces*</t>
  </si>
  <si>
    <t>Walgreens*</t>
  </si>
  <si>
    <t>330511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</si>
  <si>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</si>
  <si>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</si>
  <si>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</si>
  <si>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</si>
  <si>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</si>
  <si>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MA Movilim Renewable Energies L.P*</t>
  </si>
  <si>
    <t>סה"כ קרנות השקעה בחו"ל</t>
  </si>
  <si>
    <t>Horsley Bridge XII Ventures</t>
  </si>
  <si>
    <t>Strategic Investors Fund VIII LP</t>
  </si>
  <si>
    <t>Portfolio EDGE</t>
  </si>
  <si>
    <t>Waterton Residential P V XIII</t>
  </si>
  <si>
    <t>APCS LP*</t>
  </si>
  <si>
    <t>Apollo Fund IX</t>
  </si>
  <si>
    <t>Apollo Natural Resources Partners II LP</t>
  </si>
  <si>
    <t>CMPVIIC</t>
  </si>
  <si>
    <t>co investment Anesthesia</t>
  </si>
  <si>
    <t>CRECH V</t>
  </si>
  <si>
    <t>Dover Street IX LP</t>
  </si>
  <si>
    <t>harbourvest A</t>
  </si>
  <si>
    <t>harbourvest co inv DNLD</t>
  </si>
  <si>
    <t>harbourvest co inv Dwyer</t>
  </si>
  <si>
    <t>Harbourvest co inv perston</t>
  </si>
  <si>
    <t>harbourvest Sec gridiron</t>
  </si>
  <si>
    <t>INCLINE   HARBOURVEST A</t>
  </si>
  <si>
    <t>MediFox harbourvest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</si>
  <si>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</si>
  <si>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</si>
  <si>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</si>
  <si>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</si>
  <si>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</si>
  <si>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</si>
  <si>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Pamlico capital IV</t>
  </si>
  <si>
    <t>PCSIII LP</t>
  </si>
  <si>
    <t>project Celtics</t>
  </si>
  <si>
    <t>Senior Loan Fund I A SLP</t>
  </si>
  <si>
    <t>Thoma Bravo Fund XII A  L P</t>
  </si>
  <si>
    <t>VESTCOM</t>
  </si>
  <si>
    <t>Warburg Pincus China LP</t>
  </si>
  <si>
    <t>WestView IV harbourvest</t>
  </si>
  <si>
    <t>windjammer V har A</t>
  </si>
  <si>
    <t>REDHILL WARRANT</t>
  </si>
  <si>
    <t>52290</t>
  </si>
  <si>
    <t>₪ / מט"ח</t>
  </si>
  <si>
    <t>פורוורד ש"ח-מט"ח</t>
  </si>
  <si>
    <t>10002739</t>
  </si>
  <si>
    <t>10002713</t>
  </si>
  <si>
    <t>10002674</t>
  </si>
  <si>
    <t>10002664</t>
  </si>
  <si>
    <t>10002634</t>
  </si>
  <si>
    <t>10002599</t>
  </si>
  <si>
    <t>10002622</t>
  </si>
  <si>
    <t>10002725</t>
  </si>
  <si>
    <t>10002721</t>
  </si>
  <si>
    <t>10002727</t>
  </si>
  <si>
    <t>10002624</t>
  </si>
  <si>
    <t>10002754</t>
  </si>
  <si>
    <t>10002762</t>
  </si>
  <si>
    <t>10002768</t>
  </si>
  <si>
    <t>10002771</t>
  </si>
  <si>
    <t>10002773</t>
  </si>
  <si>
    <t>פורוורד מט"ח-מט"ח</t>
  </si>
  <si>
    <t>10002688</t>
  </si>
  <si>
    <t>10002730</t>
  </si>
  <si>
    <t>10002741</t>
  </si>
  <si>
    <t>10002735</t>
  </si>
  <si>
    <t>10002685</t>
  </si>
  <si>
    <t>10002659</t>
  </si>
  <si>
    <t>10002676</t>
  </si>
  <si>
    <t>10002718</t>
  </si>
  <si>
    <t>10002661</t>
  </si>
  <si>
    <t>10002683</t>
  </si>
  <si>
    <t>10002699</t>
  </si>
  <si>
    <t>10002681</t>
  </si>
  <si>
    <t>10002696</t>
  </si>
  <si>
    <t>10002666</t>
  </si>
  <si>
    <t>10002705</t>
  </si>
  <si>
    <t>10002692</t>
  </si>
  <si>
    <t>10002694</t>
  </si>
  <si>
    <t>10002716</t>
  </si>
  <si>
    <t>10002737</t>
  </si>
  <si>
    <t>10002749</t>
  </si>
  <si>
    <t>10002751</t>
  </si>
  <si>
    <t>10002759</t>
  </si>
  <si>
    <t>10002764</t>
  </si>
  <si>
    <t>10002763</t>
  </si>
  <si>
    <t>10002766</t>
  </si>
  <si>
    <t>10002769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</si>
  <si>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</si>
  <si>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</si>
  <si>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</si>
  <si>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</si>
  <si>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</si>
  <si>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</si>
  <si>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</si>
  <si>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34112000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</si>
  <si>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</si>
  <si>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</si>
  <si>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</si>
  <si>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</si>
  <si>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</si>
  <si>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</si>
  <si>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</si>
  <si>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</si>
  <si>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</si>
  <si>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30212000</t>
  </si>
  <si>
    <t>32012000</t>
  </si>
  <si>
    <t>31712000</t>
  </si>
  <si>
    <t>30312000</t>
  </si>
  <si>
    <t>30810000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</si>
  <si>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</si>
  <si>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</si>
  <si>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</si>
  <si>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</si>
  <si>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</si>
  <si>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</si>
  <si>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</si>
  <si>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</si>
  <si>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</si>
  <si>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30326000</t>
  </si>
  <si>
    <t>UBS</t>
  </si>
  <si>
    <t>31091000</t>
  </si>
  <si>
    <t>Aa3</t>
  </si>
  <si>
    <t>MOODY'S</t>
  </si>
  <si>
    <t>31191000</t>
  </si>
  <si>
    <t>30791000</t>
  </si>
  <si>
    <t>31291000</t>
  </si>
  <si>
    <t>32091000</t>
  </si>
  <si>
    <t>30391000</t>
  </si>
  <si>
    <t>32691000</t>
  </si>
  <si>
    <t>30891000</t>
  </si>
  <si>
    <t>31791000</t>
  </si>
  <si>
    <t>30291000</t>
  </si>
  <si>
    <t>סוויסקי</t>
  </si>
  <si>
    <t>30396000</t>
  </si>
  <si>
    <t>דירוג פנימי</t>
  </si>
  <si>
    <t>מ.בטחון סחיר לאומי</t>
  </si>
  <si>
    <t>75001121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</si>
  <si>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</si>
  <si>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</si>
  <si>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</si>
  <si>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</si>
  <si>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</si>
  <si>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</si>
  <si>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</si>
  <si>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</si>
  <si>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לא</t>
  </si>
  <si>
    <t>14811160</t>
  </si>
  <si>
    <t>AA</t>
  </si>
  <si>
    <t>14760843</t>
  </si>
  <si>
    <t>11898601</t>
  </si>
  <si>
    <t>11898600</t>
  </si>
  <si>
    <t>11898602</t>
  </si>
  <si>
    <t>11898603</t>
  </si>
  <si>
    <t>11898550</t>
  </si>
  <si>
    <t>11898551</t>
  </si>
  <si>
    <t>472710</t>
  </si>
  <si>
    <t>AA-</t>
  </si>
  <si>
    <t>454099</t>
  </si>
  <si>
    <t>90145563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</si>
  <si>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</si>
  <si>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</si>
  <si>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</si>
  <si>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</si>
  <si>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</si>
  <si>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</si>
  <si>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</si>
  <si>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</si>
  <si>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</si>
  <si>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</si>
  <si>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458870</t>
  </si>
  <si>
    <t>458869</t>
  </si>
  <si>
    <t>455954</t>
  </si>
  <si>
    <t>A+</t>
  </si>
  <si>
    <t>90840002</t>
  </si>
  <si>
    <t>90840004</t>
  </si>
  <si>
    <t>90840006</t>
  </si>
  <si>
    <t>90840008</t>
  </si>
  <si>
    <t>90840010</t>
  </si>
  <si>
    <t>90840012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</si>
  <si>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</si>
  <si>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</si>
  <si>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</si>
  <si>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</si>
  <si>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</si>
  <si>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</si>
  <si>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</si>
  <si>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</si>
  <si>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</si>
  <si>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</si>
  <si>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</si>
  <si>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</si>
  <si>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</si>
  <si>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</si>
  <si>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</si>
  <si>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</si>
  <si>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</si>
  <si>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</si>
  <si>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</si>
  <si>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</si>
  <si>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</si>
  <si>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</si>
  <si>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</si>
  <si>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</si>
  <si>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</si>
  <si>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</si>
  <si>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</si>
  <si>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</si>
  <si>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</si>
  <si>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</si>
  <si>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</si>
  <si>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</si>
  <si>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90310006</t>
  </si>
  <si>
    <t>90310007</t>
  </si>
  <si>
    <t>91102700</t>
  </si>
  <si>
    <t>A</t>
  </si>
  <si>
    <t>91102701</t>
  </si>
  <si>
    <t>91040003</t>
  </si>
  <si>
    <t>91040006</t>
  </si>
  <si>
    <t>91040007</t>
  </si>
  <si>
    <t>66679</t>
  </si>
  <si>
    <t>91050027</t>
  </si>
  <si>
    <t>91050028</t>
  </si>
  <si>
    <t>91050029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</si>
  <si>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</si>
  <si>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</si>
  <si>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</si>
  <si>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</si>
  <si>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</si>
  <si>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</si>
  <si>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</si>
  <si>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</si>
  <si>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</si>
  <si>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</si>
  <si>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</si>
  <si>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</si>
  <si>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</si>
  <si>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</si>
  <si>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</si>
  <si>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</si>
  <si>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</si>
  <si>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</si>
  <si>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</si>
  <si>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</si>
  <si>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</si>
  <si>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</si>
  <si>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</si>
  <si>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</si>
  <si>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</si>
  <si>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</si>
  <si>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</si>
  <si>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</si>
  <si>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</si>
  <si>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</si>
  <si>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</si>
  <si>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</si>
  <si>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A-</t>
  </si>
  <si>
    <t>487447</t>
  </si>
  <si>
    <t>487557</t>
  </si>
  <si>
    <t>487556</t>
  </si>
  <si>
    <t>474437</t>
  </si>
  <si>
    <t>474436</t>
  </si>
  <si>
    <t>נדלן מקרקעין להשכרה - מגדל צ'מפיון</t>
  </si>
  <si>
    <t>31/12/2018</t>
  </si>
  <si>
    <t>השכרה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</si>
  <si>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</si>
  <si>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</si>
  <si>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</si>
  <si>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</si>
  <si>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</si>
  <si>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</si>
  <si>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</si>
  <si>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</si>
  <si>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</si>
  <si>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</si>
  <si>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</si>
  <si>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</si>
  <si>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</si>
  <si>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</si>
  <si>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</si>
  <si>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טרמינל  פארק אור יהודה בניין B</t>
  </si>
  <si>
    <t>נדלן מגדלי הסיבים פת-עלות-לא מניב</t>
  </si>
  <si>
    <t>נדלן פסגות ירושלים</t>
  </si>
  <si>
    <t>מרכז מסחרי, שכונת רוממה, ירושלים</t>
  </si>
  <si>
    <t>קרדן אן.וי אגח ב חש 2/18</t>
  </si>
  <si>
    <t>1143270</t>
  </si>
  <si>
    <t>Citymark Building*</t>
  </si>
  <si>
    <t>Orbimed  II</t>
  </si>
  <si>
    <t>Bluebay SLFI</t>
  </si>
  <si>
    <t>harbourvest ח-ן מנוהל</t>
  </si>
  <si>
    <t>harbourvest DOVER</t>
  </si>
  <si>
    <t>Warburg Pincus China I</t>
  </si>
  <si>
    <t>Permira</t>
  </si>
  <si>
    <t>Crescent mezzanine VII</t>
  </si>
  <si>
    <t>ARES private credit solutions</t>
  </si>
  <si>
    <t>HARBOURVEST co-inv preston</t>
  </si>
  <si>
    <t>waterton</t>
  </si>
  <si>
    <t>Migdal-HarbourVes project Draco</t>
  </si>
  <si>
    <t>Enlight</t>
  </si>
  <si>
    <t>Migdal-HarbourVest Project Saxa</t>
  </si>
  <si>
    <t>HARBOURVEST A AE II</t>
  </si>
  <si>
    <t>סה"כ יתרות התחייבות להשקעה</t>
  </si>
  <si>
    <t>סה"כ בחו"ל</t>
  </si>
  <si>
    <t>THOMA BRAVO</t>
  </si>
  <si>
    <t>apollo natural pesources partners II</t>
  </si>
  <si>
    <t>SVB</t>
  </si>
  <si>
    <t>incline</t>
  </si>
  <si>
    <t>מובטחות משכנתא - גורם 01</t>
  </si>
  <si>
    <t>בבטחונות אחרים - גורם 80</t>
  </si>
  <si>
    <t>בבטחונות אחרים-גורם 7</t>
  </si>
  <si>
    <t>בבטחונות אחרים-גורם 29</t>
  </si>
  <si>
    <t>בבטחונות אחרים - גורם 111</t>
  </si>
  <si>
    <t>בבטחונות אחרים-גורם 41</t>
  </si>
  <si>
    <t>בבטחונות אחרים-גורם 75</t>
  </si>
  <si>
    <t>בבטחונות אחרים - גורם 69</t>
  </si>
  <si>
    <t>בבטחונות אחרים - גורם 37</t>
  </si>
  <si>
    <t>בבטחונות אחרים-גורם 35</t>
  </si>
  <si>
    <t>בבטחונות אחרים-גורם 63</t>
  </si>
  <si>
    <t>בבטחונות אחרים-גורם 33</t>
  </si>
  <si>
    <t>בבטחונות אחרים - גורם 89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</si>
  <si>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</si>
  <si>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</si>
  <si>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</si>
  <si>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</si>
  <si>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 - גורם 81</t>
  </si>
  <si>
    <t>בבטחונות אחרים-גורם 43</t>
  </si>
  <si>
    <t>בבטחונות אחרים - גורם 96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</si>
  <si>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</si>
  <si>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</si>
  <si>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</si>
  <si>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</si>
  <si>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</si>
  <si>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</si>
  <si>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אחרים-גורם 78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</si>
  <si>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</si>
  <si>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</si>
  <si>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</si>
  <si>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</si>
  <si>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בשיעבוד כלי רכב - גורם 68</t>
  </si>
  <si>
    <t>בשיעבוד כלי רכב-גורם 01</t>
  </si>
  <si>
    <t>בבטחונות אחרים-גורם 84</t>
  </si>
  <si>
    <t>בבטחונות אחרים - גורם 91</t>
  </si>
  <si>
    <t>בבטחונות אחרים - גורם 86</t>
  </si>
  <si>
    <t>בבטחונות אחרים - גורם 79</t>
  </si>
  <si>
    <t>גורם 80</t>
  </si>
  <si>
    <t>גורם 98</t>
  </si>
  <si>
    <t>גורם 105</t>
  </si>
  <si>
    <t>גורם 47</t>
  </si>
  <si>
    <t>גורם 43</t>
  </si>
  <si>
    <t>גורם 104</t>
  </si>
  <si>
    <t>גורם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</si>
</sst>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dd/mm/yyyy;@"/>
    <numFmt numFmtId="171" formatCode="_ * #,##0_ ;_ * \-#,##0_ ;_ * &quot;-&quot;??_ ;_ @_ 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Times New Roman"/>
      <family val="2"/>
      <charset val="177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3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164" fontId="32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7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 indent="1"/>
    </xf>
    <xf numFmtId="0" fontId="30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49" fontId="31" fillId="0" borderId="0" xfId="0" applyNumberFormat="1" applyFont="1" applyFill="1" applyBorder="1" applyAlignment="1">
      <alignment horizontal="right"/>
    </xf>
    <xf numFmtId="0" fontId="2" fillId="0" borderId="0" xfId="18" applyAlignment="1">
      <alignment horizontal="right"/>
    </xf>
    <xf numFmtId="171" fontId="2" fillId="0" borderId="0" xfId="13" applyNumberFormat="1" applyFont="1"/>
    <xf numFmtId="164" fontId="31" fillId="0" borderId="0" xfId="13" applyFont="1" applyFill="1" applyBorder="1" applyAlignment="1">
      <alignment horizontal="right"/>
    </xf>
    <xf numFmtId="164" fontId="2" fillId="0" borderId="0" xfId="13" applyFont="1" applyAlignment="1">
      <alignment horizontal="right"/>
    </xf>
    <xf numFmtId="164" fontId="29" fillId="0" borderId="0" xfId="13" applyFont="1" applyFill="1" applyBorder="1" applyAlignment="1">
      <alignment horizontal="right"/>
    </xf>
    <xf numFmtId="164" fontId="7" fillId="0" borderId="31" xfId="13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/>
    </xf>
    <xf numFmtId="170" fontId="2" fillId="0" borderId="0" xfId="15" applyNumberFormat="1" applyFill="1"/>
    <xf numFmtId="10" fontId="3" fillId="0" borderId="0" xfId="16" applyNumberFormat="1" applyFont="1" applyFill="1" applyBorder="1"/>
    <xf numFmtId="10" fontId="29" fillId="0" borderId="0" xfId="16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29" fillId="0" borderId="0" xfId="19" applyFont="1" applyFill="1" applyBorder="1" applyAlignment="1">
      <alignment horizontal="right" indent="3"/>
    </xf>
    <xf numFmtId="0" fontId="29" fillId="0" borderId="0" xfId="21" applyFont="1" applyFill="1" applyBorder="1" applyAlignment="1">
      <alignment horizontal="right" indent="3"/>
    </xf>
    <xf numFmtId="10" fontId="0" fillId="0" borderId="0" xfId="16" applyNumberFormat="1" applyFont="1" applyFill="1" applyBorder="1"/>
    <xf numFmtId="10" fontId="31" fillId="0" borderId="0" xfId="16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" fontId="6" fillId="0" borderId="0" xfId="0" applyNumberFormat="1" applyFont="1" applyFill="1" applyAlignment="1">
      <alignment horizontal="center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23">
    <cellStyle name="Comma" xfId="13" builtinId="3"/>
    <cellStyle name="Comma 2" xfId="1"/>
    <cellStyle name="Comma 3" xfId="20"/>
    <cellStyle name="Currency [0] _1" xfId="2"/>
    <cellStyle name="Hyperlink 2" xfId="3"/>
    <cellStyle name="Normal" xfId="0" builtinId="0"/>
    <cellStyle name="Normal 10 2" xfId="15"/>
    <cellStyle name="Normal 11" xfId="4"/>
    <cellStyle name="Normal 15" xfId="19"/>
    <cellStyle name="Normal 2" xfId="5"/>
    <cellStyle name="Normal 23" xfId="17"/>
    <cellStyle name="Normal 3" xfId="6"/>
    <cellStyle name="Normal 4" xfId="12"/>
    <cellStyle name="Normal_2007-16618" xfId="7"/>
    <cellStyle name="Normal_גיליון1" xfId="21"/>
    <cellStyle name="Normal_יתרת התחייבות להשקעה" xfId="18"/>
    <cellStyle name="Percent" xfId="14" builtinId="5"/>
    <cellStyle name="Percent 2" xfId="8"/>
    <cellStyle name="Percent 2 2" xfId="22"/>
    <cellStyle name="Percent 3" xfId="16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B20" sqref="B2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188</v>
      </c>
      <c r="C1" s="80" t="s" vm="1">
        <v>263</v>
      </c>
    </row>
    <row r="2" spans="1:32">
      <c r="B2" s="58" t="s">
        <v>187</v>
      </c>
      <c r="C2" s="80" t="s">
        <v>264</v>
      </c>
    </row>
    <row r="3" spans="1:32">
      <c r="B3" s="58" t="s">
        <v>189</v>
      </c>
      <c r="C3" s="80" t="s">
        <v>265</v>
      </c>
    </row>
    <row r="4" spans="1:32">
      <c r="B4" s="58" t="s">
        <v>190</v>
      </c>
      <c r="C4" s="80">
        <v>2207</v>
      </c>
    </row>
    <row r="6" spans="1:32" ht="26.25" customHeight="1">
      <c r="B6" s="156" t="s">
        <v>204</v>
      </c>
      <c r="C6" s="157"/>
      <c r="D6" s="158"/>
    </row>
    <row r="7" spans="1:32" s="10" customFormat="1">
      <c r="B7" s="23"/>
      <c r="C7" s="24" t="s">
        <v>119</v>
      </c>
      <c r="D7" s="25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119</v>
      </c>
    </row>
    <row r="8" spans="1:32" s="10" customFormat="1">
      <c r="B8" s="23"/>
      <c r="C8" s="26" t="s">
        <v>250</v>
      </c>
      <c r="D8" s="27" t="s">
        <v>20</v>
      </c>
      <c r="AF8" s="38" t="s">
        <v>120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129</v>
      </c>
    </row>
    <row r="10" spans="1:32" s="11" customFormat="1" ht="18" customHeight="1">
      <c r="B10" s="69" t="s">
        <v>203</v>
      </c>
      <c r="C10" s="116">
        <f>C11+C12+C23+C33+C35+C37</f>
        <v>3511734.032847919</v>
      </c>
      <c r="D10" s="117">
        <f>C10/$C$42</f>
        <v>1</v>
      </c>
      <c r="AF10" s="68"/>
    </row>
    <row r="11" spans="1:32">
      <c r="A11" s="46" t="s">
        <v>152</v>
      </c>
      <c r="B11" s="29" t="s">
        <v>205</v>
      </c>
      <c r="C11" s="116">
        <f>מזומנים!J10</f>
        <v>76594.013906210996</v>
      </c>
      <c r="D11" s="117">
        <f t="shared" ref="D11:D13" si="0">C11/$C$42</f>
        <v>2.1810881231257531E-2</v>
      </c>
    </row>
    <row r="12" spans="1:32">
      <c r="B12" s="29" t="s">
        <v>206</v>
      </c>
      <c r="C12" s="116">
        <f>C13+C15+C16+C17+C18+C19+C21</f>
        <v>1104648.8795811776</v>
      </c>
      <c r="D12" s="117">
        <f t="shared" si="0"/>
        <v>0.31455937985296056</v>
      </c>
    </row>
    <row r="13" spans="1:32">
      <c r="A13" s="56" t="s">
        <v>152</v>
      </c>
      <c r="B13" s="30" t="s">
        <v>74</v>
      </c>
      <c r="C13" s="116">
        <f>'תעודות התחייבות ממשלתיות'!O11</f>
        <v>913527.62092948414</v>
      </c>
      <c r="D13" s="117">
        <f t="shared" si="0"/>
        <v>0.26013576551770878</v>
      </c>
    </row>
    <row r="14" spans="1:32">
      <c r="A14" s="56" t="s">
        <v>152</v>
      </c>
      <c r="B14" s="30" t="s">
        <v>75</v>
      </c>
      <c r="C14" s="116" t="s" vm="2">
        <v>1887</v>
      </c>
      <c r="D14" s="117" t="s" vm="3">
        <v>1887</v>
      </c>
    </row>
    <row r="15" spans="1:32">
      <c r="A15" s="56" t="s">
        <v>152</v>
      </c>
      <c r="B15" s="30" t="s">
        <v>76</v>
      </c>
      <c r="C15" s="116">
        <f>'אג"ח קונצרני'!R11</f>
        <v>126049.586861884</v>
      </c>
      <c r="D15" s="117">
        <f t="shared" ref="D15:D19" si="1">C15/$C$42</f>
        <v>3.5893830706666949E-2</v>
      </c>
    </row>
    <row r="16" spans="1:32">
      <c r="A16" s="56" t="s">
        <v>152</v>
      </c>
      <c r="B16" s="30" t="s">
        <v>77</v>
      </c>
      <c r="C16" s="116">
        <f>מניות!L11</f>
        <v>29524.321003991012</v>
      </c>
      <c r="D16" s="117">
        <f t="shared" si="1"/>
        <v>8.4073340201244132E-3</v>
      </c>
    </row>
    <row r="17" spans="1:4">
      <c r="A17" s="56" t="s">
        <v>152</v>
      </c>
      <c r="B17" s="30" t="s">
        <v>78</v>
      </c>
      <c r="C17" s="116">
        <f>'תעודות סל'!K11</f>
        <v>26805.981716348899</v>
      </c>
      <c r="D17" s="117">
        <f t="shared" si="1"/>
        <v>7.6332607952687096E-3</v>
      </c>
    </row>
    <row r="18" spans="1:4">
      <c r="A18" s="56" t="s">
        <v>152</v>
      </c>
      <c r="B18" s="30" t="s">
        <v>79</v>
      </c>
      <c r="C18" s="116">
        <f>'קרנות נאמנות'!L11</f>
        <v>7995.965929999802</v>
      </c>
      <c r="D18" s="117">
        <f t="shared" si="1"/>
        <v>2.2769281087939609E-3</v>
      </c>
    </row>
    <row r="19" spans="1:4">
      <c r="A19" s="56" t="s">
        <v>152</v>
      </c>
      <c r="B19" s="30" t="s">
        <v>80</v>
      </c>
      <c r="C19" s="116">
        <f>'כתבי אופציה'!I11</f>
        <v>0.71806946999999999</v>
      </c>
      <c r="D19" s="117">
        <f t="shared" si="1"/>
        <v>2.0447717944563859E-7</v>
      </c>
    </row>
    <row r="20" spans="1:4">
      <c r="A20" s="56" t="s">
        <v>152</v>
      </c>
      <c r="B20" s="30" t="s">
        <v>81</v>
      </c>
      <c r="C20" s="116" t="s" vm="4">
        <v>1887</v>
      </c>
      <c r="D20" s="117" t="s" vm="5">
        <v>1887</v>
      </c>
    </row>
    <row r="21" spans="1:4">
      <c r="A21" s="56" t="s">
        <v>152</v>
      </c>
      <c r="B21" s="30" t="s">
        <v>82</v>
      </c>
      <c r="C21" s="116">
        <f>'חוזים עתידיים'!I11</f>
        <v>744.68507</v>
      </c>
      <c r="D21" s="117">
        <f>C21/$C$42</f>
        <v>2.1205622721834688E-4</v>
      </c>
    </row>
    <row r="22" spans="1:4">
      <c r="A22" s="56" t="s">
        <v>152</v>
      </c>
      <c r="B22" s="30" t="s">
        <v>83</v>
      </c>
      <c r="C22" s="116" t="s" vm="6">
        <v>1887</v>
      </c>
      <c r="D22" s="117" t="s" vm="7">
        <v>1887</v>
      </c>
    </row>
    <row r="23" spans="1:4">
      <c r="B23" s="29" t="s">
        <v>207</v>
      </c>
      <c r="C23" s="116">
        <f>C24+C26+C27+C28+C29+C31</f>
        <v>2221632.0611699997</v>
      </c>
      <c r="D23" s="117">
        <f>C23/$C$42</f>
        <v>0.6326310706874112</v>
      </c>
    </row>
    <row r="24" spans="1:4">
      <c r="A24" s="56" t="s">
        <v>152</v>
      </c>
      <c r="B24" s="30" t="s">
        <v>84</v>
      </c>
      <c r="C24" s="116">
        <f>'לא סחיר- תעודות התחייבות ממשלתי'!M11</f>
        <v>2110796.7129699998</v>
      </c>
      <c r="D24" s="117">
        <f>C24/$C$42</f>
        <v>0.60106964058955292</v>
      </c>
    </row>
    <row r="25" spans="1:4">
      <c r="A25" s="56" t="s">
        <v>152</v>
      </c>
      <c r="B25" s="30" t="s">
        <v>85</v>
      </c>
      <c r="C25" s="116" t="s" vm="8">
        <v>1887</v>
      </c>
      <c r="D25" s="117" t="s" vm="9">
        <v>1887</v>
      </c>
    </row>
    <row r="26" spans="1:4">
      <c r="A26" s="56" t="s">
        <v>152</v>
      </c>
      <c r="B26" s="30" t="s">
        <v>76</v>
      </c>
      <c r="C26" s="116">
        <f>'לא סחיר - אג"ח קונצרני'!P11</f>
        <v>52993.656729999995</v>
      </c>
      <c r="D26" s="117">
        <f t="shared" ref="D26:D29" si="2">C26/$C$42</f>
        <v>1.5090452817414423E-2</v>
      </c>
    </row>
    <row r="27" spans="1:4">
      <c r="A27" s="56" t="s">
        <v>152</v>
      </c>
      <c r="B27" s="30" t="s">
        <v>86</v>
      </c>
      <c r="C27" s="116">
        <f>'לא סחיר - מניות'!J11</f>
        <v>19962.73198</v>
      </c>
      <c r="D27" s="117">
        <f t="shared" si="2"/>
        <v>5.6845796957495608E-3</v>
      </c>
    </row>
    <row r="28" spans="1:4">
      <c r="A28" s="56" t="s">
        <v>152</v>
      </c>
      <c r="B28" s="30" t="s">
        <v>87</v>
      </c>
      <c r="C28" s="116">
        <f>'לא סחיר - קרנות השקעה'!H11</f>
        <v>37689.049820000007</v>
      </c>
      <c r="D28" s="117">
        <f t="shared" si="2"/>
        <v>1.0732318981866412E-2</v>
      </c>
    </row>
    <row r="29" spans="1:4">
      <c r="A29" s="56" t="s">
        <v>152</v>
      </c>
      <c r="B29" s="30" t="s">
        <v>88</v>
      </c>
      <c r="C29" s="116">
        <f>'לא סחיר - כתבי אופציה'!I11</f>
        <v>0.80027999999999999</v>
      </c>
      <c r="D29" s="117">
        <f t="shared" si="2"/>
        <v>2.2788741758754296E-7</v>
      </c>
    </row>
    <row r="30" spans="1:4">
      <c r="A30" s="56" t="s">
        <v>152</v>
      </c>
      <c r="B30" s="30" t="s">
        <v>230</v>
      </c>
      <c r="C30" s="116" t="s" vm="10">
        <v>1887</v>
      </c>
      <c r="D30" s="117" t="s" vm="11">
        <v>1887</v>
      </c>
    </row>
    <row r="31" spans="1:4">
      <c r="A31" s="56" t="s">
        <v>152</v>
      </c>
      <c r="B31" s="30" t="s">
        <v>113</v>
      </c>
      <c r="C31" s="116">
        <f>'לא סחיר - חוזים עתידיים'!I11</f>
        <v>189.10939000000002</v>
      </c>
      <c r="D31" s="117">
        <f>C31/$C$42</f>
        <v>5.3850715410425753E-5</v>
      </c>
    </row>
    <row r="32" spans="1:4">
      <c r="A32" s="56" t="s">
        <v>152</v>
      </c>
      <c r="B32" s="30" t="s">
        <v>89</v>
      </c>
      <c r="C32" s="116" t="s" vm="12">
        <v>1887</v>
      </c>
      <c r="D32" s="117" t="s" vm="13">
        <v>1887</v>
      </c>
    </row>
    <row r="33" spans="1:4">
      <c r="A33" s="56" t="s">
        <v>152</v>
      </c>
      <c r="B33" s="29" t="s">
        <v>208</v>
      </c>
      <c r="C33" s="116">
        <f>הלוואות!O10</f>
        <v>92867.260559999995</v>
      </c>
      <c r="D33" s="117">
        <f>C33/$C$42</f>
        <v>2.6444844538721292E-2</v>
      </c>
    </row>
    <row r="34" spans="1:4">
      <c r="A34" s="56" t="s">
        <v>152</v>
      </c>
      <c r="B34" s="29" t="s">
        <v>209</v>
      </c>
      <c r="C34" s="116" t="s" vm="14">
        <v>1887</v>
      </c>
      <c r="D34" s="117" t="s" vm="15">
        <v>1887</v>
      </c>
    </row>
    <row r="35" spans="1:4">
      <c r="A35" s="56" t="s">
        <v>152</v>
      </c>
      <c r="B35" s="29" t="s">
        <v>210</v>
      </c>
      <c r="C35" s="116">
        <f>'זכויות מקרקעין'!G10</f>
        <v>15967.53672</v>
      </c>
      <c r="D35" s="117">
        <f>C35/$C$42</f>
        <v>4.546909467130337E-3</v>
      </c>
    </row>
    <row r="36" spans="1:4">
      <c r="A36" s="56" t="s">
        <v>152</v>
      </c>
      <c r="B36" s="57" t="s">
        <v>211</v>
      </c>
      <c r="C36" s="116" t="s" vm="16">
        <v>1887</v>
      </c>
      <c r="D36" s="117" t="s" vm="17">
        <v>1887</v>
      </c>
    </row>
    <row r="37" spans="1:4">
      <c r="A37" s="56" t="s">
        <v>152</v>
      </c>
      <c r="B37" s="29" t="s">
        <v>212</v>
      </c>
      <c r="C37" s="116">
        <f>'השקעות אחרות '!I10</f>
        <v>24.280910531</v>
      </c>
      <c r="D37" s="117">
        <f>C37/$C$42</f>
        <v>6.9142225190980236E-6</v>
      </c>
    </row>
    <row r="38" spans="1:4">
      <c r="A38" s="56"/>
      <c r="B38" s="70" t="s">
        <v>214</v>
      </c>
      <c r="C38" s="116">
        <v>0</v>
      </c>
      <c r="D38" s="117">
        <f>C38/$C$42</f>
        <v>0</v>
      </c>
    </row>
    <row r="39" spans="1:4">
      <c r="A39" s="56" t="s">
        <v>152</v>
      </c>
      <c r="B39" s="71" t="s">
        <v>215</v>
      </c>
      <c r="C39" s="116" t="s" vm="18">
        <v>1887</v>
      </c>
      <c r="D39" s="117" t="s" vm="19">
        <v>1887</v>
      </c>
    </row>
    <row r="40" spans="1:4">
      <c r="A40" s="56" t="s">
        <v>152</v>
      </c>
      <c r="B40" s="71" t="s">
        <v>248</v>
      </c>
      <c r="C40" s="116" t="s" vm="20">
        <v>1887</v>
      </c>
      <c r="D40" s="117" t="s" vm="21">
        <v>1887</v>
      </c>
    </row>
    <row r="41" spans="1:4">
      <c r="A41" s="56" t="s">
        <v>152</v>
      </c>
      <c r="B41" s="71" t="s">
        <v>216</v>
      </c>
      <c r="C41" s="116" t="s" vm="22">
        <v>1887</v>
      </c>
      <c r="D41" s="117" t="s" vm="23">
        <v>1887</v>
      </c>
    </row>
    <row r="42" spans="1:4">
      <c r="B42" s="71" t="s">
        <v>90</v>
      </c>
      <c r="C42" s="116">
        <f>C38+C10</f>
        <v>3511734.032847919</v>
      </c>
      <c r="D42" s="117">
        <f>C42/$C$42</f>
        <v>1</v>
      </c>
    </row>
    <row r="43" spans="1:4">
      <c r="A43" s="56" t="s">
        <v>152</v>
      </c>
      <c r="B43" s="71" t="s">
        <v>213</v>
      </c>
      <c r="C43" s="136">
        <f>'יתרת התחייבות להשקעה'!C10</f>
        <v>48108.829331767643</v>
      </c>
      <c r="D43" s="117"/>
    </row>
    <row r="44" spans="1:4">
      <c r="B44" s="6" t="s">
        <v>118</v>
      </c>
    </row>
    <row r="45" spans="1:4">
      <c r="C45" s="77" t="s">
        <v>195</v>
      </c>
      <c r="D45" s="36" t="s">
        <v>112</v>
      </c>
    </row>
    <row r="46" spans="1:4">
      <c r="C46" s="78" t="s">
        <v>1</v>
      </c>
      <c r="D46" s="25" t="s">
        <v>2</v>
      </c>
    </row>
    <row r="47" spans="1:4">
      <c r="C47" s="118" t="s">
        <v>176</v>
      </c>
      <c r="D47" s="119" vm="24">
        <v>2.5729000000000002</v>
      </c>
    </row>
    <row r="48" spans="1:4">
      <c r="C48" s="118" t="s">
        <v>185</v>
      </c>
      <c r="D48" s="119">
        <v>0.92769022502618081</v>
      </c>
    </row>
    <row r="49" spans="2:4">
      <c r="C49" s="118" t="s">
        <v>181</v>
      </c>
      <c r="D49" s="119" vm="25">
        <v>2.7052</v>
      </c>
    </row>
    <row r="50" spans="2:4">
      <c r="B50" s="12"/>
      <c r="C50" s="118" t="s">
        <v>1888</v>
      </c>
      <c r="D50" s="119" vm="26">
        <v>3.6494</v>
      </c>
    </row>
    <row r="51" spans="2:4">
      <c r="C51" s="118" t="s">
        <v>174</v>
      </c>
      <c r="D51" s="119" vm="27">
        <v>4.0781999999999998</v>
      </c>
    </row>
    <row r="52" spans="2:4">
      <c r="C52" s="118" t="s">
        <v>175</v>
      </c>
      <c r="D52" s="119" vm="28">
        <v>4.7325999999999997</v>
      </c>
    </row>
    <row r="53" spans="2:4">
      <c r="C53" s="118" t="s">
        <v>177</v>
      </c>
      <c r="D53" s="119">
        <v>0.46267515923566882</v>
      </c>
    </row>
    <row r="54" spans="2:4">
      <c r="C54" s="118" t="s">
        <v>182</v>
      </c>
      <c r="D54" s="119" vm="29">
        <v>3.2778</v>
      </c>
    </row>
    <row r="55" spans="2:4">
      <c r="C55" s="118" t="s">
        <v>183</v>
      </c>
      <c r="D55" s="119">
        <v>0.18716729107296534</v>
      </c>
    </row>
    <row r="56" spans="2:4">
      <c r="C56" s="118" t="s">
        <v>180</v>
      </c>
      <c r="D56" s="119" vm="30">
        <v>0.54620000000000002</v>
      </c>
    </row>
    <row r="57" spans="2:4">
      <c r="C57" s="118" t="s">
        <v>1889</v>
      </c>
      <c r="D57" s="119">
        <v>2.4723023999999998</v>
      </c>
    </row>
    <row r="58" spans="2:4">
      <c r="C58" s="118" t="s">
        <v>179</v>
      </c>
      <c r="D58" s="119" vm="31">
        <v>0.39090000000000003</v>
      </c>
    </row>
    <row r="59" spans="2:4">
      <c r="C59" s="118" t="s">
        <v>172</v>
      </c>
      <c r="D59" s="119" vm="32">
        <v>3.6320000000000001</v>
      </c>
    </row>
    <row r="60" spans="2:4">
      <c r="C60" s="118" t="s">
        <v>186</v>
      </c>
      <c r="D60" s="119" vm="33">
        <v>0.24929999999999999</v>
      </c>
    </row>
    <row r="61" spans="2:4">
      <c r="C61" s="118" t="s">
        <v>1890</v>
      </c>
      <c r="D61" s="119" vm="34">
        <v>0.42030000000000001</v>
      </c>
    </row>
    <row r="62" spans="2:4">
      <c r="C62" s="118" t="s">
        <v>1891</v>
      </c>
      <c r="D62" s="119">
        <v>5.533464356993769E-2</v>
      </c>
    </row>
    <row r="63" spans="2:4">
      <c r="C63" s="118" t="s">
        <v>173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21" sqref="L2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0" t="s" vm="1">
        <v>263</v>
      </c>
    </row>
    <row r="2" spans="2:60">
      <c r="B2" s="58" t="s">
        <v>187</v>
      </c>
      <c r="C2" s="80" t="s">
        <v>264</v>
      </c>
    </row>
    <row r="3" spans="2:60">
      <c r="B3" s="58" t="s">
        <v>189</v>
      </c>
      <c r="C3" s="80" t="s">
        <v>265</v>
      </c>
    </row>
    <row r="4" spans="2:60">
      <c r="B4" s="58" t="s">
        <v>190</v>
      </c>
      <c r="C4" s="80">
        <v>2207</v>
      </c>
    </row>
    <row r="6" spans="2:60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0" ht="26.25" customHeight="1">
      <c r="B7" s="170" t="s">
        <v>101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H7" s="3"/>
    </row>
    <row r="8" spans="2:60" s="3" customFormat="1" ht="78.75">
      <c r="B8" s="23" t="s">
        <v>126</v>
      </c>
      <c r="C8" s="31" t="s">
        <v>47</v>
      </c>
      <c r="D8" s="31" t="s">
        <v>130</v>
      </c>
      <c r="E8" s="31" t="s">
        <v>67</v>
      </c>
      <c r="F8" s="31" t="s">
        <v>110</v>
      </c>
      <c r="G8" s="31" t="s">
        <v>247</v>
      </c>
      <c r="H8" s="31" t="s">
        <v>246</v>
      </c>
      <c r="I8" s="31" t="s">
        <v>64</v>
      </c>
      <c r="J8" s="31" t="s">
        <v>61</v>
      </c>
      <c r="K8" s="31" t="s">
        <v>191</v>
      </c>
      <c r="L8" s="31" t="s">
        <v>193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254</v>
      </c>
      <c r="H9" s="17"/>
      <c r="I9" s="17" t="s">
        <v>250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7" t="s">
        <v>50</v>
      </c>
      <c r="C11" s="123"/>
      <c r="D11" s="123"/>
      <c r="E11" s="123"/>
      <c r="F11" s="123"/>
      <c r="G11" s="125"/>
      <c r="H11" s="128"/>
      <c r="I11" s="125">
        <v>0.71806946999999999</v>
      </c>
      <c r="J11" s="123"/>
      <c r="K11" s="126">
        <f>I11/$I$11</f>
        <v>1</v>
      </c>
      <c r="L11" s="126">
        <f>I11/'סכום נכסי הקרן'!$C$42</f>
        <v>2.0447717944563859E-7</v>
      </c>
      <c r="BC11" s="98"/>
      <c r="BD11" s="3"/>
      <c r="BE11" s="98"/>
      <c r="BG11" s="98"/>
    </row>
    <row r="12" spans="2:60" s="4" customFormat="1" ht="18" customHeight="1">
      <c r="B12" s="129" t="s">
        <v>25</v>
      </c>
      <c r="C12" s="123"/>
      <c r="D12" s="123"/>
      <c r="E12" s="123"/>
      <c r="F12" s="123"/>
      <c r="G12" s="125"/>
      <c r="H12" s="128"/>
      <c r="I12" s="125">
        <v>0.71806946999999999</v>
      </c>
      <c r="J12" s="123"/>
      <c r="K12" s="126">
        <f t="shared" ref="K12:K15" si="0">I12/$I$11</f>
        <v>1</v>
      </c>
      <c r="L12" s="126">
        <f>I12/'סכום נכסי הקרן'!$C$42</f>
        <v>2.0447717944563859E-7</v>
      </c>
      <c r="BC12" s="98"/>
      <c r="BD12" s="3"/>
      <c r="BE12" s="98"/>
      <c r="BG12" s="98"/>
    </row>
    <row r="13" spans="2:60">
      <c r="B13" s="101" t="s">
        <v>1541</v>
      </c>
      <c r="C13" s="84"/>
      <c r="D13" s="84"/>
      <c r="E13" s="84"/>
      <c r="F13" s="84"/>
      <c r="G13" s="92"/>
      <c r="H13" s="94"/>
      <c r="I13" s="92">
        <v>0.71806946999999999</v>
      </c>
      <c r="J13" s="84"/>
      <c r="K13" s="93">
        <f t="shared" si="0"/>
        <v>1</v>
      </c>
      <c r="L13" s="93">
        <f>I13/'סכום נכסי הקרן'!$C$42</f>
        <v>2.0447717944563859E-7</v>
      </c>
      <c r="BD13" s="3"/>
    </row>
    <row r="14" spans="2:60" ht="20.25">
      <c r="B14" s="88" t="s">
        <v>1542</v>
      </c>
      <c r="C14" s="82" t="s">
        <v>1543</v>
      </c>
      <c r="D14" s="95" t="s">
        <v>131</v>
      </c>
      <c r="E14" s="95" t="s">
        <v>1065</v>
      </c>
      <c r="F14" s="95" t="s">
        <v>173</v>
      </c>
      <c r="G14" s="89">
        <v>1372.0512739999999</v>
      </c>
      <c r="H14" s="91">
        <v>35</v>
      </c>
      <c r="I14" s="89">
        <v>0.48021794600000001</v>
      </c>
      <c r="J14" s="90">
        <v>2.1311259411085665E-4</v>
      </c>
      <c r="K14" s="90">
        <f t="shared" si="0"/>
        <v>0.66876251680774013</v>
      </c>
      <c r="L14" s="90">
        <f>I14/'סכום נכסי הקרן'!$C$42</f>
        <v>1.3674667315581315E-7</v>
      </c>
      <c r="BD14" s="4"/>
    </row>
    <row r="15" spans="2:60">
      <c r="B15" s="88" t="s">
        <v>1544</v>
      </c>
      <c r="C15" s="82" t="s">
        <v>1545</v>
      </c>
      <c r="D15" s="95" t="s">
        <v>131</v>
      </c>
      <c r="E15" s="95" t="s">
        <v>199</v>
      </c>
      <c r="F15" s="95" t="s">
        <v>173</v>
      </c>
      <c r="G15" s="89">
        <v>365.92542200000003</v>
      </c>
      <c r="H15" s="91">
        <v>65</v>
      </c>
      <c r="I15" s="89">
        <v>0.23785152400000004</v>
      </c>
      <c r="J15" s="90">
        <v>3.0507488113410943E-4</v>
      </c>
      <c r="K15" s="90">
        <f t="shared" si="0"/>
        <v>0.33123748319225998</v>
      </c>
      <c r="L15" s="90">
        <f>I15/'סכום נכסי הקרן'!$C$42</f>
        <v>6.7730506289825433E-8</v>
      </c>
    </row>
    <row r="16" spans="2:60">
      <c r="B16" s="85"/>
      <c r="C16" s="82"/>
      <c r="D16" s="82"/>
      <c r="E16" s="82"/>
      <c r="F16" s="82"/>
      <c r="G16" s="89"/>
      <c r="H16" s="91"/>
      <c r="I16" s="82"/>
      <c r="J16" s="82"/>
      <c r="K16" s="90"/>
      <c r="L16" s="82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97" t="s">
        <v>262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97" t="s">
        <v>122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97" t="s">
        <v>245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97" t="s">
        <v>253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M22" sqref="M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188</v>
      </c>
      <c r="C1" s="80" t="s" vm="1">
        <v>263</v>
      </c>
    </row>
    <row r="2" spans="2:61">
      <c r="B2" s="58" t="s">
        <v>187</v>
      </c>
      <c r="C2" s="80" t="s">
        <v>264</v>
      </c>
    </row>
    <row r="3" spans="2:61">
      <c r="B3" s="58" t="s">
        <v>189</v>
      </c>
      <c r="C3" s="80" t="s">
        <v>265</v>
      </c>
    </row>
    <row r="4" spans="2:61">
      <c r="B4" s="58" t="s">
        <v>190</v>
      </c>
      <c r="C4" s="80">
        <v>2207</v>
      </c>
    </row>
    <row r="6" spans="2:61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1" ht="26.25" customHeight="1">
      <c r="B7" s="170" t="s">
        <v>102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I7" s="3"/>
    </row>
    <row r="8" spans="2:61" s="3" customFormat="1" ht="78.75">
      <c r="B8" s="23" t="s">
        <v>126</v>
      </c>
      <c r="C8" s="31" t="s">
        <v>47</v>
      </c>
      <c r="D8" s="31" t="s">
        <v>130</v>
      </c>
      <c r="E8" s="31" t="s">
        <v>67</v>
      </c>
      <c r="F8" s="31" t="s">
        <v>110</v>
      </c>
      <c r="G8" s="31" t="s">
        <v>247</v>
      </c>
      <c r="H8" s="31" t="s">
        <v>246</v>
      </c>
      <c r="I8" s="31" t="s">
        <v>64</v>
      </c>
      <c r="J8" s="31" t="s">
        <v>61</v>
      </c>
      <c r="K8" s="31" t="s">
        <v>191</v>
      </c>
      <c r="L8" s="32" t="s">
        <v>193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254</v>
      </c>
      <c r="H9" s="17"/>
      <c r="I9" s="17" t="s">
        <v>250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262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245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253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J18" sqref="J18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188</v>
      </c>
      <c r="C1" s="80" t="s" vm="1">
        <v>263</v>
      </c>
    </row>
    <row r="2" spans="1:60">
      <c r="B2" s="58" t="s">
        <v>187</v>
      </c>
      <c r="C2" s="80" t="s">
        <v>264</v>
      </c>
    </row>
    <row r="3" spans="1:60">
      <c r="B3" s="58" t="s">
        <v>189</v>
      </c>
      <c r="C3" s="80" t="s">
        <v>265</v>
      </c>
    </row>
    <row r="4" spans="1:60">
      <c r="B4" s="58" t="s">
        <v>190</v>
      </c>
      <c r="C4" s="80">
        <v>2207</v>
      </c>
    </row>
    <row r="6" spans="1:60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2"/>
      <c r="BD6" s="1" t="s">
        <v>131</v>
      </c>
      <c r="BF6" s="1" t="s">
        <v>196</v>
      </c>
      <c r="BH6" s="3" t="s">
        <v>173</v>
      </c>
    </row>
    <row r="7" spans="1:60" ht="26.25" customHeight="1">
      <c r="B7" s="170" t="s">
        <v>103</v>
      </c>
      <c r="C7" s="171"/>
      <c r="D7" s="171"/>
      <c r="E7" s="171"/>
      <c r="F7" s="171"/>
      <c r="G7" s="171"/>
      <c r="H7" s="171"/>
      <c r="I7" s="171"/>
      <c r="J7" s="171"/>
      <c r="K7" s="172"/>
      <c r="BD7" s="3" t="s">
        <v>133</v>
      </c>
      <c r="BF7" s="1" t="s">
        <v>153</v>
      </c>
      <c r="BH7" s="3" t="s">
        <v>172</v>
      </c>
    </row>
    <row r="8" spans="1:60" s="3" customFormat="1" ht="78.75">
      <c r="A8" s="2"/>
      <c r="B8" s="23" t="s">
        <v>126</v>
      </c>
      <c r="C8" s="31" t="s">
        <v>47</v>
      </c>
      <c r="D8" s="31" t="s">
        <v>130</v>
      </c>
      <c r="E8" s="31" t="s">
        <v>67</v>
      </c>
      <c r="F8" s="31" t="s">
        <v>110</v>
      </c>
      <c r="G8" s="31" t="s">
        <v>247</v>
      </c>
      <c r="H8" s="31" t="s">
        <v>246</v>
      </c>
      <c r="I8" s="31" t="s">
        <v>64</v>
      </c>
      <c r="J8" s="31" t="s">
        <v>191</v>
      </c>
      <c r="K8" s="31" t="s">
        <v>193</v>
      </c>
      <c r="BC8" s="1" t="s">
        <v>146</v>
      </c>
      <c r="BD8" s="1" t="s">
        <v>147</v>
      </c>
      <c r="BE8" s="1" t="s">
        <v>154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254</v>
      </c>
      <c r="H9" s="17"/>
      <c r="I9" s="17" t="s">
        <v>250</v>
      </c>
      <c r="J9" s="33" t="s">
        <v>20</v>
      </c>
      <c r="K9" s="59" t="s">
        <v>20</v>
      </c>
      <c r="BC9" s="1" t="s">
        <v>143</v>
      </c>
      <c r="BE9" s="1" t="s">
        <v>155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139</v>
      </c>
      <c r="BD10" s="3"/>
      <c r="BE10" s="1" t="s">
        <v>197</v>
      </c>
      <c r="BG10" s="1" t="s">
        <v>181</v>
      </c>
    </row>
    <row r="11" spans="1:60" s="4" customFormat="1" ht="18" customHeight="1">
      <c r="A11" s="115"/>
      <c r="B11" s="127" t="s">
        <v>51</v>
      </c>
      <c r="C11" s="123"/>
      <c r="D11" s="123"/>
      <c r="E11" s="123"/>
      <c r="F11" s="123"/>
      <c r="G11" s="125"/>
      <c r="H11" s="128"/>
      <c r="I11" s="125">
        <v>744.68507</v>
      </c>
      <c r="J11" s="126">
        <f>I11/$I$11</f>
        <v>1</v>
      </c>
      <c r="K11" s="126">
        <f>I11/'סכום נכסי הקרן'!$C$42</f>
        <v>2.1205622721834688E-4</v>
      </c>
      <c r="L11" s="3"/>
      <c r="M11" s="3"/>
      <c r="N11" s="3"/>
      <c r="O11" s="3"/>
      <c r="BC11" s="98" t="s">
        <v>138</v>
      </c>
      <c r="BD11" s="3"/>
      <c r="BE11" s="98" t="s">
        <v>156</v>
      </c>
      <c r="BG11" s="98" t="s">
        <v>176</v>
      </c>
    </row>
    <row r="12" spans="1:60" s="98" customFormat="1" ht="20.25">
      <c r="A12" s="115"/>
      <c r="B12" s="129" t="s">
        <v>243</v>
      </c>
      <c r="C12" s="123"/>
      <c r="D12" s="123"/>
      <c r="E12" s="123"/>
      <c r="F12" s="123"/>
      <c r="G12" s="125"/>
      <c r="H12" s="128"/>
      <c r="I12" s="125">
        <v>744.68507</v>
      </c>
      <c r="J12" s="126">
        <f t="shared" ref="J12:J15" si="0">I12/$I$11</f>
        <v>1</v>
      </c>
      <c r="K12" s="126">
        <f>I12/'סכום נכסי הקרן'!$C$42</f>
        <v>2.1205622721834688E-4</v>
      </c>
      <c r="L12" s="3"/>
      <c r="M12" s="3"/>
      <c r="N12" s="3"/>
      <c r="O12" s="3"/>
      <c r="BC12" s="98" t="s">
        <v>136</v>
      </c>
      <c r="BD12" s="4"/>
      <c r="BE12" s="98" t="s">
        <v>157</v>
      </c>
      <c r="BG12" s="98" t="s">
        <v>177</v>
      </c>
    </row>
    <row r="13" spans="1:60">
      <c r="B13" s="85" t="s">
        <v>1546</v>
      </c>
      <c r="C13" s="82" t="s">
        <v>1547</v>
      </c>
      <c r="D13" s="95" t="s">
        <v>27</v>
      </c>
      <c r="E13" s="95" t="s">
        <v>1548</v>
      </c>
      <c r="F13" s="95" t="s">
        <v>175</v>
      </c>
      <c r="G13" s="89">
        <v>3</v>
      </c>
      <c r="H13" s="91">
        <v>721150</v>
      </c>
      <c r="I13" s="89">
        <v>23.2134</v>
      </c>
      <c r="J13" s="90">
        <f t="shared" si="0"/>
        <v>3.1172103396674786E-2</v>
      </c>
      <c r="K13" s="90">
        <f>I13/'סכום נכסי הקרן'!$C$42</f>
        <v>6.6102386407590714E-6</v>
      </c>
      <c r="P13" s="1"/>
      <c r="BC13" s="1" t="s">
        <v>140</v>
      </c>
      <c r="BE13" s="1" t="s">
        <v>158</v>
      </c>
      <c r="BG13" s="1" t="s">
        <v>178</v>
      </c>
    </row>
    <row r="14" spans="1:60">
      <c r="B14" s="85" t="s">
        <v>1549</v>
      </c>
      <c r="C14" s="82" t="s">
        <v>1550</v>
      </c>
      <c r="D14" s="95" t="s">
        <v>27</v>
      </c>
      <c r="E14" s="95" t="s">
        <v>1548</v>
      </c>
      <c r="F14" s="95" t="s">
        <v>172</v>
      </c>
      <c r="G14" s="89">
        <v>48</v>
      </c>
      <c r="H14" s="91">
        <v>283775</v>
      </c>
      <c r="I14" s="89">
        <v>723.43516</v>
      </c>
      <c r="J14" s="90">
        <f t="shared" si="0"/>
        <v>0.97146456823687899</v>
      </c>
      <c r="K14" s="90">
        <f>I14/'סכום נכסי הקרן'!$C$42</f>
        <v>2.0600511121661287E-4</v>
      </c>
      <c r="P14" s="1"/>
      <c r="BC14" s="1" t="s">
        <v>137</v>
      </c>
      <c r="BE14" s="1" t="s">
        <v>159</v>
      </c>
      <c r="BG14" s="1" t="s">
        <v>180</v>
      </c>
    </row>
    <row r="15" spans="1:60">
      <c r="B15" s="85" t="s">
        <v>1551</v>
      </c>
      <c r="C15" s="82" t="s">
        <v>1552</v>
      </c>
      <c r="D15" s="95" t="s">
        <v>27</v>
      </c>
      <c r="E15" s="95" t="s">
        <v>1548</v>
      </c>
      <c r="F15" s="95" t="s">
        <v>174</v>
      </c>
      <c r="G15" s="89">
        <v>3</v>
      </c>
      <c r="H15" s="91">
        <v>12250</v>
      </c>
      <c r="I15" s="89">
        <v>-1.96349</v>
      </c>
      <c r="J15" s="90">
        <f t="shared" si="0"/>
        <v>-2.6366716335537652E-3</v>
      </c>
      <c r="K15" s="90">
        <f>I15/'סכום נכסי הקרן'!$C$42</f>
        <v>-5.5912263902504712E-7</v>
      </c>
      <c r="P15" s="1"/>
      <c r="BC15" s="1" t="s">
        <v>148</v>
      </c>
      <c r="BE15" s="1" t="s">
        <v>198</v>
      </c>
      <c r="BG15" s="1" t="s">
        <v>182</v>
      </c>
    </row>
    <row r="16" spans="1:60" ht="20.25">
      <c r="B16" s="107"/>
      <c r="C16" s="82"/>
      <c r="D16" s="82"/>
      <c r="E16" s="82"/>
      <c r="F16" s="82"/>
      <c r="G16" s="89"/>
      <c r="H16" s="91"/>
      <c r="I16" s="82"/>
      <c r="J16" s="90"/>
      <c r="K16" s="82"/>
      <c r="P16" s="1"/>
      <c r="BC16" s="4" t="s">
        <v>134</v>
      </c>
      <c r="BD16" s="1" t="s">
        <v>149</v>
      </c>
      <c r="BE16" s="1" t="s">
        <v>160</v>
      </c>
      <c r="BG16" s="1" t="s">
        <v>183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144</v>
      </c>
      <c r="BE17" s="1" t="s">
        <v>161</v>
      </c>
      <c r="BG17" s="1" t="s">
        <v>184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132</v>
      </c>
      <c r="BF18" s="1" t="s">
        <v>162</v>
      </c>
      <c r="BH18" s="1" t="s">
        <v>27</v>
      </c>
    </row>
    <row r="19" spans="2:60">
      <c r="B19" s="97" t="s">
        <v>262</v>
      </c>
      <c r="C19" s="81"/>
      <c r="D19" s="81"/>
      <c r="E19" s="81"/>
      <c r="F19" s="81"/>
      <c r="G19" s="81"/>
      <c r="H19" s="81"/>
      <c r="I19" s="81"/>
      <c r="J19" s="81"/>
      <c r="K19" s="81"/>
      <c r="BD19" s="1" t="s">
        <v>145</v>
      </c>
      <c r="BF19" s="1" t="s">
        <v>163</v>
      </c>
    </row>
    <row r="20" spans="2:60">
      <c r="B20" s="97" t="s">
        <v>122</v>
      </c>
      <c r="C20" s="81"/>
      <c r="D20" s="81"/>
      <c r="E20" s="81"/>
      <c r="F20" s="81"/>
      <c r="G20" s="81"/>
      <c r="H20" s="81"/>
      <c r="I20" s="81"/>
      <c r="J20" s="81"/>
      <c r="K20" s="81"/>
      <c r="BD20" s="1" t="s">
        <v>150</v>
      </c>
      <c r="BF20" s="1" t="s">
        <v>164</v>
      </c>
    </row>
    <row r="21" spans="2:60">
      <c r="B21" s="97" t="s">
        <v>245</v>
      </c>
      <c r="C21" s="81"/>
      <c r="D21" s="81"/>
      <c r="E21" s="81"/>
      <c r="F21" s="81"/>
      <c r="G21" s="81"/>
      <c r="H21" s="81"/>
      <c r="I21" s="81"/>
      <c r="J21" s="81"/>
      <c r="K21" s="81"/>
      <c r="BD21" s="1" t="s">
        <v>135</v>
      </c>
      <c r="BE21" s="1" t="s">
        <v>151</v>
      </c>
      <c r="BF21" s="1" t="s">
        <v>165</v>
      </c>
    </row>
    <row r="22" spans="2:60">
      <c r="B22" s="97" t="s">
        <v>253</v>
      </c>
      <c r="C22" s="81"/>
      <c r="D22" s="81"/>
      <c r="E22" s="81"/>
      <c r="F22" s="81"/>
      <c r="G22" s="81"/>
      <c r="H22" s="81"/>
      <c r="I22" s="81"/>
      <c r="J22" s="81"/>
      <c r="K22" s="81"/>
      <c r="BD22" s="1" t="s">
        <v>141</v>
      </c>
      <c r="BF22" s="1" t="s">
        <v>166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27</v>
      </c>
      <c r="BE23" s="1" t="s">
        <v>142</v>
      </c>
      <c r="BF23" s="1" t="s">
        <v>199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202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167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168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201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169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170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200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27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188</v>
      </c>
      <c r="C1" s="80" t="s" vm="1">
        <v>263</v>
      </c>
    </row>
    <row r="2" spans="2:81">
      <c r="B2" s="58" t="s">
        <v>187</v>
      </c>
      <c r="C2" s="80" t="s">
        <v>264</v>
      </c>
    </row>
    <row r="3" spans="2:81">
      <c r="B3" s="58" t="s">
        <v>189</v>
      </c>
      <c r="C3" s="80" t="s">
        <v>265</v>
      </c>
      <c r="E3" s="2"/>
    </row>
    <row r="4" spans="2:81">
      <c r="B4" s="58" t="s">
        <v>190</v>
      </c>
      <c r="C4" s="80">
        <v>2207</v>
      </c>
    </row>
    <row r="6" spans="2:81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81" ht="26.25" customHeight="1">
      <c r="B7" s="170" t="s">
        <v>104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81" s="3" customFormat="1" ht="47.25">
      <c r="B8" s="23" t="s">
        <v>126</v>
      </c>
      <c r="C8" s="31" t="s">
        <v>47</v>
      </c>
      <c r="D8" s="14" t="s">
        <v>52</v>
      </c>
      <c r="E8" s="31" t="s">
        <v>15</v>
      </c>
      <c r="F8" s="31" t="s">
        <v>68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247</v>
      </c>
      <c r="M8" s="31" t="s">
        <v>246</v>
      </c>
      <c r="N8" s="31" t="s">
        <v>64</v>
      </c>
      <c r="O8" s="31" t="s">
        <v>61</v>
      </c>
      <c r="P8" s="31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254</v>
      </c>
      <c r="M9" s="33"/>
      <c r="N9" s="33" t="s">
        <v>250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262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245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253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08"/>
  <sheetViews>
    <sheetView rightToLeft="1" workbookViewId="0">
      <selection activeCell="O12" sqref="O12:O102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3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188</v>
      </c>
      <c r="C1" s="80" t="s" vm="1">
        <v>263</v>
      </c>
    </row>
    <row r="2" spans="2:72">
      <c r="B2" s="58" t="s">
        <v>187</v>
      </c>
      <c r="C2" s="80" t="s">
        <v>264</v>
      </c>
    </row>
    <row r="3" spans="2:72">
      <c r="B3" s="58" t="s">
        <v>189</v>
      </c>
      <c r="C3" s="80" t="s">
        <v>265</v>
      </c>
    </row>
    <row r="4" spans="2:72">
      <c r="B4" s="58" t="s">
        <v>190</v>
      </c>
      <c r="C4" s="80">
        <v>2207</v>
      </c>
    </row>
    <row r="6" spans="2:72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72" ht="26.25" customHeight="1">
      <c r="B7" s="170" t="s">
        <v>95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2:72" s="3" customFormat="1" ht="78.75">
      <c r="B8" s="23" t="s">
        <v>126</v>
      </c>
      <c r="C8" s="31" t="s">
        <v>47</v>
      </c>
      <c r="D8" s="31" t="s">
        <v>15</v>
      </c>
      <c r="E8" s="31" t="s">
        <v>68</v>
      </c>
      <c r="F8" s="31" t="s">
        <v>111</v>
      </c>
      <c r="G8" s="31" t="s">
        <v>18</v>
      </c>
      <c r="H8" s="31" t="s">
        <v>110</v>
      </c>
      <c r="I8" s="31" t="s">
        <v>17</v>
      </c>
      <c r="J8" s="31" t="s">
        <v>19</v>
      </c>
      <c r="K8" s="31" t="s">
        <v>247</v>
      </c>
      <c r="L8" s="31" t="s">
        <v>246</v>
      </c>
      <c r="M8" s="31" t="s">
        <v>119</v>
      </c>
      <c r="N8" s="31" t="s">
        <v>61</v>
      </c>
      <c r="O8" s="31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254</v>
      </c>
      <c r="L9" s="33"/>
      <c r="M9" s="33" t="s">
        <v>250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 t="s">
        <v>26</v>
      </c>
      <c r="C11" s="100"/>
      <c r="D11" s="100"/>
      <c r="E11" s="100"/>
      <c r="F11" s="100"/>
      <c r="G11" s="102">
        <v>7.6755422780582903</v>
      </c>
      <c r="H11" s="100"/>
      <c r="I11" s="100"/>
      <c r="J11" s="103">
        <v>4.8500902089464289E-2</v>
      </c>
      <c r="K11" s="102"/>
      <c r="L11" s="100"/>
      <c r="M11" s="102">
        <v>2110796.7129699998</v>
      </c>
      <c r="N11" s="100"/>
      <c r="O11" s="105">
        <f>M11/$M$11</f>
        <v>1</v>
      </c>
      <c r="P11" s="105">
        <f>M11/'סכום נכסי הקרן'!$C$42</f>
        <v>0.60106964058955292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3" t="s">
        <v>241</v>
      </c>
      <c r="C12" s="84"/>
      <c r="D12" s="84"/>
      <c r="E12" s="84"/>
      <c r="F12" s="84"/>
      <c r="G12" s="92">
        <v>7.6755422780582894</v>
      </c>
      <c r="H12" s="84"/>
      <c r="I12" s="84"/>
      <c r="J12" s="106">
        <v>4.8500902089464282E-2</v>
      </c>
      <c r="K12" s="92"/>
      <c r="L12" s="84"/>
      <c r="M12" s="92">
        <v>2110796.7129700002</v>
      </c>
      <c r="N12" s="84"/>
      <c r="O12" s="93">
        <f t="shared" ref="O12:O75" si="0">M12/$M$11</f>
        <v>1.0000000000000002</v>
      </c>
      <c r="P12" s="93">
        <f>M12/'סכום נכסי הקרן'!$C$42</f>
        <v>0.60106964058955303</v>
      </c>
    </row>
    <row r="13" spans="2:72">
      <c r="B13" s="101" t="s">
        <v>72</v>
      </c>
      <c r="C13" s="84"/>
      <c r="D13" s="84"/>
      <c r="E13" s="84"/>
      <c r="F13" s="84"/>
      <c r="G13" s="92">
        <v>7.6755422780582894</v>
      </c>
      <c r="H13" s="84"/>
      <c r="I13" s="84"/>
      <c r="J13" s="106">
        <v>4.8500902089464282E-2</v>
      </c>
      <c r="K13" s="92"/>
      <c r="L13" s="84"/>
      <c r="M13" s="92">
        <v>2110796.7129700002</v>
      </c>
      <c r="N13" s="84"/>
      <c r="O13" s="93">
        <f t="shared" si="0"/>
        <v>1.0000000000000002</v>
      </c>
      <c r="P13" s="93">
        <f>M13/'סכום נכסי הקרן'!$C$42</f>
        <v>0.60106964058955303</v>
      </c>
    </row>
    <row r="14" spans="2:72">
      <c r="B14" s="88" t="s">
        <v>1553</v>
      </c>
      <c r="C14" s="82" t="s">
        <v>1554</v>
      </c>
      <c r="D14" s="82" t="s">
        <v>268</v>
      </c>
      <c r="E14" s="82"/>
      <c r="F14" s="108">
        <v>38718</v>
      </c>
      <c r="G14" s="89">
        <v>1.6900000000000002</v>
      </c>
      <c r="H14" s="95" t="s">
        <v>173</v>
      </c>
      <c r="I14" s="96">
        <v>4.8000000000000001E-2</v>
      </c>
      <c r="J14" s="96">
        <v>4.8399999999999999E-2</v>
      </c>
      <c r="K14" s="89">
        <v>84116</v>
      </c>
      <c r="L14" s="109">
        <v>121.89</v>
      </c>
      <c r="M14" s="89">
        <v>102.52553999999999</v>
      </c>
      <c r="N14" s="82"/>
      <c r="O14" s="90">
        <f t="shared" si="0"/>
        <v>4.8571963074426658E-5</v>
      </c>
      <c r="P14" s="90">
        <f>M14/'סכום נכסי הקרן'!$C$42</f>
        <v>2.9195132387874664E-5</v>
      </c>
    </row>
    <row r="15" spans="2:72">
      <c r="B15" s="88" t="s">
        <v>1555</v>
      </c>
      <c r="C15" s="82" t="s">
        <v>1556</v>
      </c>
      <c r="D15" s="82" t="s">
        <v>268</v>
      </c>
      <c r="E15" s="82"/>
      <c r="F15" s="108">
        <v>39203</v>
      </c>
      <c r="G15" s="89">
        <v>2.8499999999999996</v>
      </c>
      <c r="H15" s="95" t="s">
        <v>173</v>
      </c>
      <c r="I15" s="96">
        <v>4.8000000000000001E-2</v>
      </c>
      <c r="J15" s="96">
        <v>4.8499999999999995E-2</v>
      </c>
      <c r="K15" s="89">
        <v>7430124</v>
      </c>
      <c r="L15" s="109">
        <v>123.5038</v>
      </c>
      <c r="M15" s="89">
        <v>9176.7770099999998</v>
      </c>
      <c r="N15" s="82"/>
      <c r="O15" s="90">
        <f t="shared" si="0"/>
        <v>4.3475418327176578E-3</v>
      </c>
      <c r="P15" s="90">
        <f>M15/'סכום נכסי הקרן'!$C$42</f>
        <v>2.6131754068396485E-3</v>
      </c>
    </row>
    <row r="16" spans="2:72">
      <c r="B16" s="88" t="s">
        <v>1557</v>
      </c>
      <c r="C16" s="82" t="s">
        <v>1558</v>
      </c>
      <c r="D16" s="82" t="s">
        <v>268</v>
      </c>
      <c r="E16" s="82"/>
      <c r="F16" s="108">
        <v>39295</v>
      </c>
      <c r="G16" s="89">
        <v>3.1</v>
      </c>
      <c r="H16" s="95" t="s">
        <v>173</v>
      </c>
      <c r="I16" s="96">
        <v>4.8000000000000001E-2</v>
      </c>
      <c r="J16" s="96">
        <v>4.8500000000000008E-2</v>
      </c>
      <c r="K16" s="89">
        <v>6727677</v>
      </c>
      <c r="L16" s="109">
        <v>120.58759999999999</v>
      </c>
      <c r="M16" s="89">
        <v>8113.0313099999994</v>
      </c>
      <c r="N16" s="82"/>
      <c r="O16" s="90">
        <f t="shared" si="0"/>
        <v>3.843587238955165E-3</v>
      </c>
      <c r="P16" s="90">
        <f>M16/'סכום נכסי הקרן'!$C$42</f>
        <v>2.3102636002933731E-3</v>
      </c>
    </row>
    <row r="17" spans="2:16">
      <c r="B17" s="88" t="s">
        <v>1559</v>
      </c>
      <c r="C17" s="82" t="s">
        <v>1560</v>
      </c>
      <c r="D17" s="82" t="s">
        <v>268</v>
      </c>
      <c r="E17" s="82"/>
      <c r="F17" s="108">
        <v>39873</v>
      </c>
      <c r="G17" s="89">
        <v>4.43</v>
      </c>
      <c r="H17" s="95" t="s">
        <v>173</v>
      </c>
      <c r="I17" s="96">
        <v>4.8000000000000001E-2</v>
      </c>
      <c r="J17" s="96">
        <v>4.8499999999999995E-2</v>
      </c>
      <c r="K17" s="89">
        <v>2931318</v>
      </c>
      <c r="L17" s="109">
        <v>113.6015</v>
      </c>
      <c r="M17" s="89">
        <v>3330.34575</v>
      </c>
      <c r="N17" s="82"/>
      <c r="O17" s="90">
        <f t="shared" si="0"/>
        <v>1.5777671670305152E-3</v>
      </c>
      <c r="P17" s="90">
        <f>M17/'סכום נכסי הקרן'!$C$42</f>
        <v>9.4834794402102877E-4</v>
      </c>
    </row>
    <row r="18" spans="2:16">
      <c r="B18" s="88" t="s">
        <v>1561</v>
      </c>
      <c r="C18" s="82" t="s">
        <v>1562</v>
      </c>
      <c r="D18" s="82" t="s">
        <v>268</v>
      </c>
      <c r="E18" s="82"/>
      <c r="F18" s="108">
        <v>39448</v>
      </c>
      <c r="G18" s="89">
        <v>3.4399999999999995</v>
      </c>
      <c r="H18" s="95" t="s">
        <v>173</v>
      </c>
      <c r="I18" s="96">
        <v>4.8000000000000001E-2</v>
      </c>
      <c r="J18" s="96">
        <v>4.8399999999999999E-2</v>
      </c>
      <c r="K18" s="89">
        <v>2727906</v>
      </c>
      <c r="L18" s="109">
        <v>118.92619999999999</v>
      </c>
      <c r="M18" s="89">
        <v>3244.47541</v>
      </c>
      <c r="N18" s="82"/>
      <c r="O18" s="90">
        <f t="shared" si="0"/>
        <v>1.5370856843124679E-3</v>
      </c>
      <c r="P18" s="90">
        <f>M18/'סכום נכסי הקרן'!$C$42</f>
        <v>9.2389553982504197E-4</v>
      </c>
    </row>
    <row r="19" spans="2:16">
      <c r="B19" s="88" t="s">
        <v>1563</v>
      </c>
      <c r="C19" s="82" t="s">
        <v>1564</v>
      </c>
      <c r="D19" s="82" t="s">
        <v>268</v>
      </c>
      <c r="E19" s="82"/>
      <c r="F19" s="108">
        <v>40148</v>
      </c>
      <c r="G19" s="89">
        <v>4.96</v>
      </c>
      <c r="H19" s="95" t="s">
        <v>173</v>
      </c>
      <c r="I19" s="96">
        <v>4.8000000000000001E-2</v>
      </c>
      <c r="J19" s="96">
        <v>4.8500000000000008E-2</v>
      </c>
      <c r="K19" s="89">
        <v>4008000</v>
      </c>
      <c r="L19" s="109">
        <v>110.3515</v>
      </c>
      <c r="M19" s="89">
        <v>4422.5188799999996</v>
      </c>
      <c r="N19" s="82"/>
      <c r="O19" s="90">
        <f t="shared" si="0"/>
        <v>2.0951893912025698E-3</v>
      </c>
      <c r="P19" s="90">
        <f>M19/'סכום נכסי הקרן'!$C$42</f>
        <v>1.2593547343371727E-3</v>
      </c>
    </row>
    <row r="20" spans="2:16">
      <c r="B20" s="88" t="s">
        <v>1565</v>
      </c>
      <c r="C20" s="82" t="s">
        <v>1566</v>
      </c>
      <c r="D20" s="82" t="s">
        <v>268</v>
      </c>
      <c r="E20" s="82"/>
      <c r="F20" s="108">
        <v>40269</v>
      </c>
      <c r="G20" s="89">
        <v>5.17</v>
      </c>
      <c r="H20" s="95" t="s">
        <v>173</v>
      </c>
      <c r="I20" s="96">
        <v>4.8000000000000001E-2</v>
      </c>
      <c r="J20" s="96">
        <v>4.8499999999999995E-2</v>
      </c>
      <c r="K20" s="89">
        <v>27130000</v>
      </c>
      <c r="L20" s="109">
        <v>111.97199999999999</v>
      </c>
      <c r="M20" s="89">
        <v>30378.761019999998</v>
      </c>
      <c r="N20" s="82"/>
      <c r="O20" s="90">
        <f t="shared" si="0"/>
        <v>1.4392082777718331E-2</v>
      </c>
      <c r="P20" s="90">
        <f>M20/'סכום נכסי הקרן'!$C$42</f>
        <v>8.6506440225382515E-3</v>
      </c>
    </row>
    <row r="21" spans="2:16">
      <c r="B21" s="88" t="s">
        <v>1567</v>
      </c>
      <c r="C21" s="82" t="s">
        <v>1568</v>
      </c>
      <c r="D21" s="82" t="s">
        <v>268</v>
      </c>
      <c r="E21" s="82"/>
      <c r="F21" s="108">
        <v>40391</v>
      </c>
      <c r="G21" s="89">
        <v>5.4999999999999991</v>
      </c>
      <c r="H21" s="95" t="s">
        <v>173</v>
      </c>
      <c r="I21" s="96">
        <v>4.8000000000000001E-2</v>
      </c>
      <c r="J21" s="96">
        <v>4.8500000000000008E-2</v>
      </c>
      <c r="K21" s="89">
        <v>6327000</v>
      </c>
      <c r="L21" s="109">
        <v>108.44929999999999</v>
      </c>
      <c r="M21" s="89">
        <v>6861.4191200000005</v>
      </c>
      <c r="N21" s="82"/>
      <c r="O21" s="90">
        <f t="shared" si="0"/>
        <v>3.2506300004350635E-3</v>
      </c>
      <c r="P21" s="90">
        <f>M21/'סכום נכסי הקרן'!$C$42</f>
        <v>1.9538550060511214E-3</v>
      </c>
    </row>
    <row r="22" spans="2:16">
      <c r="B22" s="88" t="s">
        <v>1569</v>
      </c>
      <c r="C22" s="82" t="s">
        <v>1570</v>
      </c>
      <c r="D22" s="82" t="s">
        <v>268</v>
      </c>
      <c r="E22" s="82"/>
      <c r="F22" s="108">
        <v>40452</v>
      </c>
      <c r="G22" s="89">
        <v>5.54</v>
      </c>
      <c r="H22" s="95" t="s">
        <v>173</v>
      </c>
      <c r="I22" s="96">
        <v>4.8000000000000001E-2</v>
      </c>
      <c r="J22" s="96">
        <v>4.8600000000000004E-2</v>
      </c>
      <c r="K22" s="89">
        <v>6348000</v>
      </c>
      <c r="L22" s="109">
        <v>109.1125</v>
      </c>
      <c r="M22" s="89">
        <v>6926.7221200000004</v>
      </c>
      <c r="N22" s="82"/>
      <c r="O22" s="90">
        <f t="shared" si="0"/>
        <v>3.2815676078317107E-3</v>
      </c>
      <c r="P22" s="90">
        <f>M22/'סכום נכסי הקרן'!$C$42</f>
        <v>1.9724506626097251E-3</v>
      </c>
    </row>
    <row r="23" spans="2:16">
      <c r="B23" s="88" t="s">
        <v>1571</v>
      </c>
      <c r="C23" s="82" t="s">
        <v>1572</v>
      </c>
      <c r="D23" s="82" t="s">
        <v>268</v>
      </c>
      <c r="E23" s="82"/>
      <c r="F23" s="108">
        <v>38384</v>
      </c>
      <c r="G23" s="89">
        <v>0.83</v>
      </c>
      <c r="H23" s="95" t="s">
        <v>173</v>
      </c>
      <c r="I23" s="96">
        <v>4.8000000000000001E-2</v>
      </c>
      <c r="J23" s="96">
        <v>4.82E-2</v>
      </c>
      <c r="K23" s="89">
        <v>815824</v>
      </c>
      <c r="L23" s="109">
        <v>124.56310000000001</v>
      </c>
      <c r="M23" s="89">
        <v>1016.1195799999999</v>
      </c>
      <c r="N23" s="82"/>
      <c r="O23" s="90">
        <f t="shared" si="0"/>
        <v>4.8139149249018265E-4</v>
      </c>
      <c r="P23" s="90">
        <f>M23/'סכום נכסי הקרן'!$C$42</f>
        <v>2.8934981137394253E-4</v>
      </c>
    </row>
    <row r="24" spans="2:16">
      <c r="B24" s="88" t="s">
        <v>1573</v>
      </c>
      <c r="C24" s="82" t="s">
        <v>1574</v>
      </c>
      <c r="D24" s="82" t="s">
        <v>268</v>
      </c>
      <c r="E24" s="82"/>
      <c r="F24" s="108">
        <v>40909</v>
      </c>
      <c r="G24" s="89">
        <v>6.49</v>
      </c>
      <c r="H24" s="95" t="s">
        <v>173</v>
      </c>
      <c r="I24" s="96">
        <v>4.8000000000000001E-2</v>
      </c>
      <c r="J24" s="96">
        <v>4.8500000000000008E-2</v>
      </c>
      <c r="K24" s="89">
        <v>44209000</v>
      </c>
      <c r="L24" s="109">
        <v>104.4988</v>
      </c>
      <c r="M24" s="89">
        <v>46195.983009999996</v>
      </c>
      <c r="N24" s="82"/>
      <c r="O24" s="90">
        <f t="shared" si="0"/>
        <v>2.1885567059179219E-2</v>
      </c>
      <c r="P24" s="90">
        <f>M24/'סכום נכסי הקרן'!$C$42</f>
        <v>1.315474992635941E-2</v>
      </c>
    </row>
    <row r="25" spans="2:16">
      <c r="B25" s="88" t="s">
        <v>1575</v>
      </c>
      <c r="C25" s="82">
        <v>8793</v>
      </c>
      <c r="D25" s="82" t="s">
        <v>268</v>
      </c>
      <c r="E25" s="82"/>
      <c r="F25" s="108">
        <v>41122</v>
      </c>
      <c r="G25" s="89">
        <v>6.919999999999999</v>
      </c>
      <c r="H25" s="95" t="s">
        <v>173</v>
      </c>
      <c r="I25" s="96">
        <v>4.8000000000000001E-2</v>
      </c>
      <c r="J25" s="96">
        <v>4.8499999999999995E-2</v>
      </c>
      <c r="K25" s="89">
        <v>19359000</v>
      </c>
      <c r="L25" s="109">
        <v>103.08669999999999</v>
      </c>
      <c r="M25" s="89">
        <v>19956.548920000001</v>
      </c>
      <c r="N25" s="82"/>
      <c r="O25" s="90">
        <f t="shared" si="0"/>
        <v>9.4545101370373599E-3</v>
      </c>
      <c r="P25" s="90">
        <f>M25/'סכום נכסי הקרן'!$C$42</f>
        <v>5.6828190100193304E-3</v>
      </c>
    </row>
    <row r="26" spans="2:16">
      <c r="B26" s="88" t="s">
        <v>1576</v>
      </c>
      <c r="C26" s="82" t="s">
        <v>1577</v>
      </c>
      <c r="D26" s="82" t="s">
        <v>268</v>
      </c>
      <c r="E26" s="82"/>
      <c r="F26" s="108">
        <v>41154</v>
      </c>
      <c r="G26" s="89">
        <v>7.0000000000000009</v>
      </c>
      <c r="H26" s="95" t="s">
        <v>173</v>
      </c>
      <c r="I26" s="96">
        <v>4.8000000000000001E-2</v>
      </c>
      <c r="J26" s="96">
        <v>4.8499999999999995E-2</v>
      </c>
      <c r="K26" s="89">
        <v>5375000</v>
      </c>
      <c r="L26" s="109">
        <v>102.5735</v>
      </c>
      <c r="M26" s="89">
        <v>5513.3290499999994</v>
      </c>
      <c r="N26" s="82"/>
      <c r="O26" s="90">
        <f t="shared" si="0"/>
        <v>2.6119659065805827E-3</v>
      </c>
      <c r="P26" s="90">
        <f>M26/'סכום נכסי הקרן'!$C$42</f>
        <v>1.5699734087005564E-3</v>
      </c>
    </row>
    <row r="27" spans="2:16">
      <c r="B27" s="88" t="s">
        <v>1578</v>
      </c>
      <c r="C27" s="82" t="s">
        <v>1579</v>
      </c>
      <c r="D27" s="82" t="s">
        <v>268</v>
      </c>
      <c r="E27" s="82"/>
      <c r="F27" s="108">
        <v>41184</v>
      </c>
      <c r="G27" s="89">
        <v>6.919999999999999</v>
      </c>
      <c r="H27" s="95" t="s">
        <v>173</v>
      </c>
      <c r="I27" s="96">
        <v>4.8000000000000001E-2</v>
      </c>
      <c r="J27" s="96">
        <v>4.8599999999999997E-2</v>
      </c>
      <c r="K27" s="89">
        <v>7085000</v>
      </c>
      <c r="L27" s="109">
        <v>103.5291</v>
      </c>
      <c r="M27" s="89">
        <v>7335.0237300000008</v>
      </c>
      <c r="N27" s="82"/>
      <c r="O27" s="90">
        <f t="shared" si="0"/>
        <v>3.4750024409879077E-3</v>
      </c>
      <c r="P27" s="90">
        <f>M27/'סכום נכסי הקרן'!$C$42</f>
        <v>2.0887184682524206E-3</v>
      </c>
    </row>
    <row r="28" spans="2:16">
      <c r="B28" s="88" t="s">
        <v>1580</v>
      </c>
      <c r="C28" s="82" t="s">
        <v>1581</v>
      </c>
      <c r="D28" s="82" t="s">
        <v>268</v>
      </c>
      <c r="E28" s="82"/>
      <c r="F28" s="108">
        <v>41245</v>
      </c>
      <c r="G28" s="89">
        <v>7.09</v>
      </c>
      <c r="H28" s="95" t="s">
        <v>173</v>
      </c>
      <c r="I28" s="96">
        <v>4.8000000000000001E-2</v>
      </c>
      <c r="J28" s="96">
        <v>4.8499999999999995E-2</v>
      </c>
      <c r="K28" s="89">
        <v>2909000</v>
      </c>
      <c r="L28" s="109">
        <v>102.91240000000001</v>
      </c>
      <c r="M28" s="89">
        <v>2993.7214300000001</v>
      </c>
      <c r="N28" s="82"/>
      <c r="O28" s="90">
        <f t="shared" si="0"/>
        <v>1.4182897915297962E-3</v>
      </c>
      <c r="P28" s="90">
        <f>M28/'סכום נכסי הקרן'!$C$42</f>
        <v>8.5249093524664653E-4</v>
      </c>
    </row>
    <row r="29" spans="2:16">
      <c r="B29" s="88" t="s">
        <v>1582</v>
      </c>
      <c r="C29" s="82" t="s">
        <v>1583</v>
      </c>
      <c r="D29" s="82" t="s">
        <v>268</v>
      </c>
      <c r="E29" s="82"/>
      <c r="F29" s="108">
        <v>41275</v>
      </c>
      <c r="G29" s="89">
        <v>7.17</v>
      </c>
      <c r="H29" s="95" t="s">
        <v>173</v>
      </c>
      <c r="I29" s="96">
        <v>4.8000000000000001E-2</v>
      </c>
      <c r="J29" s="96">
        <v>4.8500000000000008E-2</v>
      </c>
      <c r="K29" s="89">
        <v>10748000</v>
      </c>
      <c r="L29" s="109">
        <v>103.0005</v>
      </c>
      <c r="M29" s="89">
        <v>11070.555289999998</v>
      </c>
      <c r="N29" s="82"/>
      <c r="O29" s="90">
        <f t="shared" si="0"/>
        <v>5.2447283160788876E-3</v>
      </c>
      <c r="P29" s="90">
        <f>M29/'סכום נכסי הקרן'!$C$42</f>
        <v>3.1524469639353878E-3</v>
      </c>
    </row>
    <row r="30" spans="2:16">
      <c r="B30" s="88" t="s">
        <v>1584</v>
      </c>
      <c r="C30" s="82" t="s">
        <v>1585</v>
      </c>
      <c r="D30" s="82" t="s">
        <v>268</v>
      </c>
      <c r="E30" s="82"/>
      <c r="F30" s="108">
        <v>41306</v>
      </c>
      <c r="G30" s="89">
        <v>7.2600000000000007</v>
      </c>
      <c r="H30" s="95" t="s">
        <v>173</v>
      </c>
      <c r="I30" s="96">
        <v>4.8000000000000001E-2</v>
      </c>
      <c r="J30" s="96">
        <v>4.8499999999999995E-2</v>
      </c>
      <c r="K30" s="89">
        <v>6369000</v>
      </c>
      <c r="L30" s="109">
        <v>102.40089999999999</v>
      </c>
      <c r="M30" s="89">
        <v>6522.1334299999999</v>
      </c>
      <c r="N30" s="82"/>
      <c r="O30" s="90">
        <f t="shared" si="0"/>
        <v>3.0898917882163186E-3</v>
      </c>
      <c r="P30" s="90">
        <f>M30/'סכום נכסי הקרן'!$C$42</f>
        <v>1.8572401466037934E-3</v>
      </c>
    </row>
    <row r="31" spans="2:16">
      <c r="B31" s="88" t="s">
        <v>1586</v>
      </c>
      <c r="C31" s="82" t="s">
        <v>1587</v>
      </c>
      <c r="D31" s="82" t="s">
        <v>268</v>
      </c>
      <c r="E31" s="82"/>
      <c r="F31" s="108">
        <v>41334</v>
      </c>
      <c r="G31" s="89">
        <v>7.34</v>
      </c>
      <c r="H31" s="95" t="s">
        <v>173</v>
      </c>
      <c r="I31" s="96">
        <v>4.8000000000000001E-2</v>
      </c>
      <c r="J31" s="96">
        <v>4.8499999999999995E-2</v>
      </c>
      <c r="K31" s="89">
        <v>8061000</v>
      </c>
      <c r="L31" s="109">
        <v>102.175</v>
      </c>
      <c r="M31" s="89">
        <v>8236.3269199999995</v>
      </c>
      <c r="N31" s="82"/>
      <c r="O31" s="90">
        <f t="shared" si="0"/>
        <v>3.9019991216544311E-3</v>
      </c>
      <c r="P31" s="90">
        <f>M31/'סכום נכסי הקרן'!$C$42</f>
        <v>2.34537320963358E-3</v>
      </c>
    </row>
    <row r="32" spans="2:16">
      <c r="B32" s="88" t="s">
        <v>1588</v>
      </c>
      <c r="C32" s="82" t="s">
        <v>1589</v>
      </c>
      <c r="D32" s="82" t="s">
        <v>268</v>
      </c>
      <c r="E32" s="82"/>
      <c r="F32" s="108">
        <v>41366</v>
      </c>
      <c r="G32" s="89">
        <v>7.2499999999999991</v>
      </c>
      <c r="H32" s="95" t="s">
        <v>173</v>
      </c>
      <c r="I32" s="96">
        <v>4.8000000000000001E-2</v>
      </c>
      <c r="J32" s="96">
        <v>4.8499999999999995E-2</v>
      </c>
      <c r="K32" s="89">
        <v>2348000</v>
      </c>
      <c r="L32" s="109">
        <v>104.20359999999999</v>
      </c>
      <c r="M32" s="89">
        <v>2446.7657899999999</v>
      </c>
      <c r="N32" s="82"/>
      <c r="O32" s="90">
        <f t="shared" si="0"/>
        <v>1.159166951021671E-3</v>
      </c>
      <c r="P32" s="90">
        <f>M32/'סכום נכסי הקרן'!$C$42</f>
        <v>6.9674006263388359E-4</v>
      </c>
    </row>
    <row r="33" spans="2:16">
      <c r="B33" s="88" t="s">
        <v>1590</v>
      </c>
      <c r="C33" s="82">
        <v>2704</v>
      </c>
      <c r="D33" s="82" t="s">
        <v>268</v>
      </c>
      <c r="E33" s="82"/>
      <c r="F33" s="108">
        <v>41395</v>
      </c>
      <c r="G33" s="89">
        <v>7.3299999999999992</v>
      </c>
      <c r="H33" s="95" t="s">
        <v>173</v>
      </c>
      <c r="I33" s="96">
        <v>4.8000000000000001E-2</v>
      </c>
      <c r="J33" s="96">
        <v>4.8500000000000008E-2</v>
      </c>
      <c r="K33" s="89">
        <v>2895000</v>
      </c>
      <c r="L33" s="109">
        <v>103.5962</v>
      </c>
      <c r="M33" s="89">
        <v>2999.1086500000001</v>
      </c>
      <c r="N33" s="82"/>
      <c r="O33" s="90">
        <f t="shared" si="0"/>
        <v>1.4208420126730725E-3</v>
      </c>
      <c r="P33" s="90">
        <f>M33/'סכום נכסי הקרן'!$C$42</f>
        <v>8.5402499789194062E-4</v>
      </c>
    </row>
    <row r="34" spans="2:16">
      <c r="B34" s="88" t="s">
        <v>1591</v>
      </c>
      <c r="C34" s="82" t="s">
        <v>1592</v>
      </c>
      <c r="D34" s="82" t="s">
        <v>268</v>
      </c>
      <c r="E34" s="82"/>
      <c r="F34" s="108">
        <v>41427</v>
      </c>
      <c r="G34" s="89">
        <v>7.42</v>
      </c>
      <c r="H34" s="95" t="s">
        <v>173</v>
      </c>
      <c r="I34" s="96">
        <v>4.8000000000000001E-2</v>
      </c>
      <c r="J34" s="96">
        <v>4.8500000000000008E-2</v>
      </c>
      <c r="K34" s="89">
        <v>3293000</v>
      </c>
      <c r="L34" s="109">
        <v>102.76900000000001</v>
      </c>
      <c r="M34" s="89">
        <v>3384.1911</v>
      </c>
      <c r="N34" s="82"/>
      <c r="O34" s="90">
        <f t="shared" si="0"/>
        <v>1.6032766581478464E-3</v>
      </c>
      <c r="P34" s="90">
        <f>M34/'סכום נכסי הקרן'!$C$42</f>
        <v>9.6368092467854539E-4</v>
      </c>
    </row>
    <row r="35" spans="2:16">
      <c r="B35" s="88" t="s">
        <v>1593</v>
      </c>
      <c r="C35" s="82">
        <v>8805</v>
      </c>
      <c r="D35" s="82" t="s">
        <v>268</v>
      </c>
      <c r="E35" s="82"/>
      <c r="F35" s="108">
        <v>41487</v>
      </c>
      <c r="G35" s="89">
        <v>7.580000000000001</v>
      </c>
      <c r="H35" s="95" t="s">
        <v>173</v>
      </c>
      <c r="I35" s="96">
        <v>4.8000000000000001E-2</v>
      </c>
      <c r="J35" s="96">
        <v>4.8500000000000008E-2</v>
      </c>
      <c r="K35" s="89">
        <v>4833000</v>
      </c>
      <c r="L35" s="109">
        <v>101.0676</v>
      </c>
      <c r="M35" s="89">
        <v>4884.7710999999999</v>
      </c>
      <c r="N35" s="82"/>
      <c r="O35" s="90">
        <f t="shared" si="0"/>
        <v>2.3141835829026259E-3</v>
      </c>
      <c r="P35" s="90">
        <f>M35/'סכום נכסי הקרן'!$C$42</f>
        <v>1.3909854944335251E-3</v>
      </c>
    </row>
    <row r="36" spans="2:16">
      <c r="B36" s="88" t="s">
        <v>1594</v>
      </c>
      <c r="C36" s="82">
        <v>8806</v>
      </c>
      <c r="D36" s="82" t="s">
        <v>268</v>
      </c>
      <c r="E36" s="82"/>
      <c r="F36" s="108">
        <v>41518</v>
      </c>
      <c r="G36" s="89">
        <v>7.67</v>
      </c>
      <c r="H36" s="95" t="s">
        <v>173</v>
      </c>
      <c r="I36" s="96">
        <v>4.8000000000000001E-2</v>
      </c>
      <c r="J36" s="96">
        <v>4.8499999999999995E-2</v>
      </c>
      <c r="K36" s="89">
        <v>4568000</v>
      </c>
      <c r="L36" s="109">
        <v>100.3903</v>
      </c>
      <c r="M36" s="89">
        <v>4585.4897099999998</v>
      </c>
      <c r="N36" s="82"/>
      <c r="O36" s="90">
        <f t="shared" si="0"/>
        <v>2.1723975984158034E-3</v>
      </c>
      <c r="P36" s="90">
        <f>M36/'סכום נכסי הקרן'!$C$42</f>
        <v>1.305762243697395E-3</v>
      </c>
    </row>
    <row r="37" spans="2:16">
      <c r="B37" s="88" t="s">
        <v>1595</v>
      </c>
      <c r="C37" s="82" t="s">
        <v>1596</v>
      </c>
      <c r="D37" s="82" t="s">
        <v>268</v>
      </c>
      <c r="E37" s="82"/>
      <c r="F37" s="108">
        <v>41548</v>
      </c>
      <c r="G37" s="89">
        <v>7.5699999999999994</v>
      </c>
      <c r="H37" s="95" t="s">
        <v>173</v>
      </c>
      <c r="I37" s="96">
        <v>4.8000000000000001E-2</v>
      </c>
      <c r="J37" s="96">
        <v>4.8499999999999995E-2</v>
      </c>
      <c r="K37" s="89">
        <v>12642000</v>
      </c>
      <c r="L37" s="109">
        <v>102.3835</v>
      </c>
      <c r="M37" s="89">
        <v>12941.75517</v>
      </c>
      <c r="N37" s="82"/>
      <c r="O37" s="90">
        <f t="shared" si="0"/>
        <v>6.1312181748617014E-3</v>
      </c>
      <c r="P37" s="90">
        <f>M37/'סכום נכסי הקרן'!$C$42</f>
        <v>3.6852891047402573E-3</v>
      </c>
    </row>
    <row r="38" spans="2:16">
      <c r="B38" s="88" t="s">
        <v>1597</v>
      </c>
      <c r="C38" s="82" t="s">
        <v>1598</v>
      </c>
      <c r="D38" s="82" t="s">
        <v>268</v>
      </c>
      <c r="E38" s="82"/>
      <c r="F38" s="108">
        <v>41579</v>
      </c>
      <c r="G38" s="89">
        <v>7.65</v>
      </c>
      <c r="H38" s="95" t="s">
        <v>173</v>
      </c>
      <c r="I38" s="96">
        <v>4.8000000000000001E-2</v>
      </c>
      <c r="J38" s="96">
        <v>4.8499999999999995E-2</v>
      </c>
      <c r="K38" s="89">
        <v>4000</v>
      </c>
      <c r="L38" s="109">
        <v>101.98480000000001</v>
      </c>
      <c r="M38" s="89">
        <v>4.0794299999999994</v>
      </c>
      <c r="N38" s="82"/>
      <c r="O38" s="90">
        <f t="shared" si="0"/>
        <v>1.9326493996004152E-6</v>
      </c>
      <c r="P38" s="90">
        <f>M38/'סכום נכסי הקרן'!$C$42</f>
        <v>1.1616568800034365E-6</v>
      </c>
    </row>
    <row r="39" spans="2:16">
      <c r="B39" s="88" t="s">
        <v>1599</v>
      </c>
      <c r="C39" s="82" t="s">
        <v>1600</v>
      </c>
      <c r="D39" s="82" t="s">
        <v>268</v>
      </c>
      <c r="E39" s="82"/>
      <c r="F39" s="108">
        <v>41609</v>
      </c>
      <c r="G39" s="89">
        <v>7.7399999999999984</v>
      </c>
      <c r="H39" s="95" t="s">
        <v>173</v>
      </c>
      <c r="I39" s="96">
        <v>4.8000000000000001E-2</v>
      </c>
      <c r="J39" s="96">
        <v>4.8499999999999995E-2</v>
      </c>
      <c r="K39" s="89">
        <v>10703000</v>
      </c>
      <c r="L39" s="109">
        <v>101.5825</v>
      </c>
      <c r="M39" s="89">
        <v>10872.44721</v>
      </c>
      <c r="N39" s="82"/>
      <c r="O39" s="90">
        <f t="shared" si="0"/>
        <v>5.1508736692610756E-3</v>
      </c>
      <c r="P39" s="90">
        <f>M39/'סכום נכסי הקרן'!$C$42</f>
        <v>3.0960337851049461E-3</v>
      </c>
    </row>
    <row r="40" spans="2:16">
      <c r="B40" s="88" t="s">
        <v>1601</v>
      </c>
      <c r="C40" s="82" t="s">
        <v>1602</v>
      </c>
      <c r="D40" s="82" t="s">
        <v>268</v>
      </c>
      <c r="E40" s="82"/>
      <c r="F40" s="108">
        <v>41672</v>
      </c>
      <c r="G40" s="89">
        <v>7.91</v>
      </c>
      <c r="H40" s="95" t="s">
        <v>173</v>
      </c>
      <c r="I40" s="96">
        <v>4.8000000000000001E-2</v>
      </c>
      <c r="J40" s="96">
        <v>4.8499999999999995E-2</v>
      </c>
      <c r="K40" s="89">
        <v>2888000</v>
      </c>
      <c r="L40" s="109">
        <v>100.7745</v>
      </c>
      <c r="M40" s="89">
        <v>2910.33212</v>
      </c>
      <c r="N40" s="82"/>
      <c r="O40" s="90">
        <f t="shared" si="0"/>
        <v>1.3787837085955156E-3</v>
      </c>
      <c r="P40" s="90">
        <f>M40/'סכום נכסי הקרן'!$C$42</f>
        <v>8.2874502817623726E-4</v>
      </c>
    </row>
    <row r="41" spans="2:16">
      <c r="B41" s="88" t="s">
        <v>1603</v>
      </c>
      <c r="C41" s="82" t="s">
        <v>1604</v>
      </c>
      <c r="D41" s="82" t="s">
        <v>268</v>
      </c>
      <c r="E41" s="82"/>
      <c r="F41" s="108">
        <v>41700</v>
      </c>
      <c r="G41" s="89">
        <v>7.9800000000000013</v>
      </c>
      <c r="H41" s="95" t="s">
        <v>173</v>
      </c>
      <c r="I41" s="96">
        <v>4.8000000000000001E-2</v>
      </c>
      <c r="J41" s="96">
        <v>4.8499999999999995E-2</v>
      </c>
      <c r="K41" s="89">
        <v>4206000</v>
      </c>
      <c r="L41" s="109">
        <v>100.7612</v>
      </c>
      <c r="M41" s="89">
        <v>4238.15067</v>
      </c>
      <c r="N41" s="82"/>
      <c r="O41" s="90">
        <f t="shared" si="0"/>
        <v>2.0078440732630778E-3</v>
      </c>
      <c r="P41" s="90">
        <f>M41/'סכום נכסי הקרן'!$C$42</f>
        <v>1.206854115476102E-3</v>
      </c>
    </row>
    <row r="42" spans="2:16">
      <c r="B42" s="88" t="s">
        <v>1605</v>
      </c>
      <c r="C42" s="82" t="s">
        <v>1606</v>
      </c>
      <c r="D42" s="82" t="s">
        <v>268</v>
      </c>
      <c r="E42" s="82"/>
      <c r="F42" s="108">
        <v>41730</v>
      </c>
      <c r="G42" s="89">
        <v>7.8800000000000017</v>
      </c>
      <c r="H42" s="95" t="s">
        <v>173</v>
      </c>
      <c r="I42" s="96">
        <v>4.8000000000000001E-2</v>
      </c>
      <c r="J42" s="96">
        <v>4.8499999999999995E-2</v>
      </c>
      <c r="K42" s="89">
        <v>497000</v>
      </c>
      <c r="L42" s="109">
        <v>102.98520000000001</v>
      </c>
      <c r="M42" s="89">
        <v>511.92066999999997</v>
      </c>
      <c r="N42" s="82"/>
      <c r="O42" s="90">
        <f t="shared" si="0"/>
        <v>2.4252485654087513E-4</v>
      </c>
      <c r="P42" s="90">
        <f>M42/'סכום נכסי הקרן'!$C$42</f>
        <v>1.4577432835505668E-4</v>
      </c>
    </row>
    <row r="43" spans="2:16">
      <c r="B43" s="88" t="s">
        <v>1607</v>
      </c>
      <c r="C43" s="82" t="s">
        <v>1608</v>
      </c>
      <c r="D43" s="82" t="s">
        <v>268</v>
      </c>
      <c r="E43" s="82"/>
      <c r="F43" s="108">
        <v>41821</v>
      </c>
      <c r="G43" s="89">
        <v>8.1300000000000008</v>
      </c>
      <c r="H43" s="95" t="s">
        <v>173</v>
      </c>
      <c r="I43" s="96">
        <v>4.8000000000000001E-2</v>
      </c>
      <c r="J43" s="96">
        <v>4.8500000000000008E-2</v>
      </c>
      <c r="K43" s="89">
        <v>7513000</v>
      </c>
      <c r="L43" s="109">
        <v>101.27200000000001</v>
      </c>
      <c r="M43" s="89">
        <v>7608.5758399999995</v>
      </c>
      <c r="N43" s="82"/>
      <c r="O43" s="90">
        <f t="shared" si="0"/>
        <v>3.604599056483436E-3</v>
      </c>
      <c r="P43" s="90">
        <f>M43/'סכום נכסי הקרן'!$C$42</f>
        <v>2.1666150593499405E-3</v>
      </c>
    </row>
    <row r="44" spans="2:16">
      <c r="B44" s="88" t="s">
        <v>1609</v>
      </c>
      <c r="C44" s="82" t="s">
        <v>1610</v>
      </c>
      <c r="D44" s="82" t="s">
        <v>268</v>
      </c>
      <c r="E44" s="82"/>
      <c r="F44" s="108">
        <v>41852</v>
      </c>
      <c r="G44" s="89">
        <v>8.2100000000000009</v>
      </c>
      <c r="H44" s="95" t="s">
        <v>173</v>
      </c>
      <c r="I44" s="96">
        <v>4.8000000000000001E-2</v>
      </c>
      <c r="J44" s="96">
        <v>4.8499999999999995E-2</v>
      </c>
      <c r="K44" s="89">
        <v>11831000</v>
      </c>
      <c r="L44" s="109">
        <v>100.78270000000001</v>
      </c>
      <c r="M44" s="89">
        <v>11923.708640000001</v>
      </c>
      <c r="N44" s="82"/>
      <c r="O44" s="90">
        <f t="shared" si="0"/>
        <v>5.6489137806277553E-3</v>
      </c>
      <c r="P44" s="90">
        <f>M44/'סכום נכסי הקרן'!$C$42</f>
        <v>3.3953905758432974E-3</v>
      </c>
    </row>
    <row r="45" spans="2:16">
      <c r="B45" s="88" t="s">
        <v>1611</v>
      </c>
      <c r="C45" s="82" t="s">
        <v>1612</v>
      </c>
      <c r="D45" s="82" t="s">
        <v>268</v>
      </c>
      <c r="E45" s="82"/>
      <c r="F45" s="108">
        <v>41913</v>
      </c>
      <c r="G45" s="89">
        <v>8.18</v>
      </c>
      <c r="H45" s="95" t="s">
        <v>173</v>
      </c>
      <c r="I45" s="96">
        <v>4.8000000000000001E-2</v>
      </c>
      <c r="J45" s="96">
        <v>4.8499999999999995E-2</v>
      </c>
      <c r="K45" s="89">
        <v>6882000</v>
      </c>
      <c r="L45" s="109">
        <v>102.3896</v>
      </c>
      <c r="M45" s="89">
        <v>7046.7987400000002</v>
      </c>
      <c r="N45" s="82"/>
      <c r="O45" s="90">
        <f t="shared" si="0"/>
        <v>3.3384544786810811E-3</v>
      </c>
      <c r="P45" s="90">
        <f>M45/'סכום נכסי הקרן'!$C$42</f>
        <v>2.0066436336254206E-3</v>
      </c>
    </row>
    <row r="46" spans="2:16">
      <c r="B46" s="88" t="s">
        <v>1613</v>
      </c>
      <c r="C46" s="82" t="s">
        <v>1614</v>
      </c>
      <c r="D46" s="82" t="s">
        <v>268</v>
      </c>
      <c r="E46" s="82"/>
      <c r="F46" s="108">
        <v>41945</v>
      </c>
      <c r="G46" s="89">
        <v>8.27</v>
      </c>
      <c r="H46" s="95" t="s">
        <v>173</v>
      </c>
      <c r="I46" s="96">
        <v>4.8000000000000001E-2</v>
      </c>
      <c r="J46" s="96">
        <v>4.8499999999999995E-2</v>
      </c>
      <c r="K46" s="89">
        <v>7386000</v>
      </c>
      <c r="L46" s="109">
        <v>102.0622</v>
      </c>
      <c r="M46" s="89">
        <v>7538.3461500000003</v>
      </c>
      <c r="N46" s="82"/>
      <c r="O46" s="90">
        <f t="shared" si="0"/>
        <v>3.5713274062252822E-3</v>
      </c>
      <c r="P46" s="90">
        <f>M46/'סכום נכסי הקרן'!$C$42</f>
        <v>2.1466164804874502E-3</v>
      </c>
    </row>
    <row r="47" spans="2:16">
      <c r="B47" s="88" t="s">
        <v>1615</v>
      </c>
      <c r="C47" s="82" t="s">
        <v>1616</v>
      </c>
      <c r="D47" s="82" t="s">
        <v>268</v>
      </c>
      <c r="E47" s="82"/>
      <c r="F47" s="108">
        <v>41974</v>
      </c>
      <c r="G47" s="89">
        <v>8.35</v>
      </c>
      <c r="H47" s="95" t="s">
        <v>173</v>
      </c>
      <c r="I47" s="96">
        <v>4.8000000000000001E-2</v>
      </c>
      <c r="J47" s="96">
        <v>4.8499999999999995E-2</v>
      </c>
      <c r="K47" s="89">
        <v>74000</v>
      </c>
      <c r="L47" s="109">
        <v>101.5796</v>
      </c>
      <c r="M47" s="89">
        <v>75.172049999999999</v>
      </c>
      <c r="N47" s="82"/>
      <c r="O47" s="90">
        <f t="shared" si="0"/>
        <v>3.5613116856823723E-5</v>
      </c>
      <c r="P47" s="90">
        <f>M47/'סכום נכסי הקרן'!$C$42</f>
        <v>2.1405963349404781E-5</v>
      </c>
    </row>
    <row r="48" spans="2:16">
      <c r="B48" s="88" t="s">
        <v>1617</v>
      </c>
      <c r="C48" s="82" t="s">
        <v>1618</v>
      </c>
      <c r="D48" s="82" t="s">
        <v>268</v>
      </c>
      <c r="E48" s="82"/>
      <c r="F48" s="108">
        <v>42005</v>
      </c>
      <c r="G48" s="89">
        <v>8.43</v>
      </c>
      <c r="H48" s="95" t="s">
        <v>173</v>
      </c>
      <c r="I48" s="96">
        <v>4.8000000000000001E-2</v>
      </c>
      <c r="J48" s="96">
        <v>4.8500000000000008E-2</v>
      </c>
      <c r="K48" s="89">
        <v>4523000</v>
      </c>
      <c r="L48" s="109">
        <v>101.18210000000001</v>
      </c>
      <c r="M48" s="89">
        <v>4576.4678400000003</v>
      </c>
      <c r="N48" s="82"/>
      <c r="O48" s="90">
        <f t="shared" si="0"/>
        <v>2.1681234445171532E-3</v>
      </c>
      <c r="P48" s="90">
        <f>M48/'סכום נכסי הקרן'!$C$42</f>
        <v>1.3031931795497085E-3</v>
      </c>
    </row>
    <row r="49" spans="2:16">
      <c r="B49" s="88" t="s">
        <v>1619</v>
      </c>
      <c r="C49" s="82" t="s">
        <v>1620</v>
      </c>
      <c r="D49" s="82" t="s">
        <v>268</v>
      </c>
      <c r="E49" s="82"/>
      <c r="F49" s="108">
        <v>42036</v>
      </c>
      <c r="G49" s="89">
        <v>8.5199999999999978</v>
      </c>
      <c r="H49" s="95" t="s">
        <v>173</v>
      </c>
      <c r="I49" s="96">
        <v>4.8000000000000001E-2</v>
      </c>
      <c r="J49" s="96">
        <v>4.8500000000000008E-2</v>
      </c>
      <c r="K49" s="89">
        <v>23460000</v>
      </c>
      <c r="L49" s="109">
        <v>100.783</v>
      </c>
      <c r="M49" s="89">
        <v>23643.68086</v>
      </c>
      <c r="N49" s="82"/>
      <c r="O49" s="90">
        <f t="shared" si="0"/>
        <v>1.1201306461545567E-2</v>
      </c>
      <c r="P49" s="90">
        <f>M49/'סכום נכסי הקרן'!$C$42</f>
        <v>6.7327652489746299E-3</v>
      </c>
    </row>
    <row r="50" spans="2:16">
      <c r="B50" s="88" t="s">
        <v>1621</v>
      </c>
      <c r="C50" s="82" t="s">
        <v>1622</v>
      </c>
      <c r="D50" s="82" t="s">
        <v>268</v>
      </c>
      <c r="E50" s="82"/>
      <c r="F50" s="108">
        <v>42064</v>
      </c>
      <c r="G50" s="89">
        <v>8.6</v>
      </c>
      <c r="H50" s="95" t="s">
        <v>173</v>
      </c>
      <c r="I50" s="96">
        <v>4.8000000000000001E-2</v>
      </c>
      <c r="J50" s="96">
        <v>4.8499999999999995E-2</v>
      </c>
      <c r="K50" s="89">
        <v>15659000</v>
      </c>
      <c r="L50" s="109">
        <v>101.27930000000001</v>
      </c>
      <c r="M50" s="89">
        <v>15859.3184</v>
      </c>
      <c r="N50" s="82"/>
      <c r="O50" s="90">
        <f t="shared" si="0"/>
        <v>7.513427656273503E-3</v>
      </c>
      <c r="P50" s="90">
        <f>M50/'סכום נכסי הקרן'!$C$42</f>
        <v>4.5160932609519212E-3</v>
      </c>
    </row>
    <row r="51" spans="2:16">
      <c r="B51" s="88" t="s">
        <v>1623</v>
      </c>
      <c r="C51" s="82" t="s">
        <v>1624</v>
      </c>
      <c r="D51" s="82" t="s">
        <v>268</v>
      </c>
      <c r="E51" s="82"/>
      <c r="F51" s="108">
        <v>42095</v>
      </c>
      <c r="G51" s="89">
        <v>8.48</v>
      </c>
      <c r="H51" s="95" t="s">
        <v>173</v>
      </c>
      <c r="I51" s="96">
        <v>4.8000000000000001E-2</v>
      </c>
      <c r="J51" s="96">
        <v>4.8500000000000008E-2</v>
      </c>
      <c r="K51" s="89">
        <v>30858000</v>
      </c>
      <c r="L51" s="109">
        <v>104.04089999999999</v>
      </c>
      <c r="M51" s="89">
        <v>32104.932570000001</v>
      </c>
      <c r="N51" s="82"/>
      <c r="O51" s="90">
        <f t="shared" si="0"/>
        <v>1.5209864774152839E-2</v>
      </c>
      <c r="P51" s="90">
        <f>M51/'סכום נכסי הקרן'!$C$42</f>
        <v>9.1421879532157472E-3</v>
      </c>
    </row>
    <row r="52" spans="2:16">
      <c r="B52" s="88" t="s">
        <v>1625</v>
      </c>
      <c r="C52" s="82" t="s">
        <v>1626</v>
      </c>
      <c r="D52" s="82" t="s">
        <v>268</v>
      </c>
      <c r="E52" s="82"/>
      <c r="F52" s="108">
        <v>42125</v>
      </c>
      <c r="G52" s="89">
        <v>8.56</v>
      </c>
      <c r="H52" s="95" t="s">
        <v>173</v>
      </c>
      <c r="I52" s="96">
        <v>4.8000000000000001E-2</v>
      </c>
      <c r="J52" s="96">
        <v>4.8499999999999995E-2</v>
      </c>
      <c r="K52" s="89">
        <v>3766000</v>
      </c>
      <c r="L52" s="109">
        <v>103.31570000000001</v>
      </c>
      <c r="M52" s="89">
        <v>3890.87104</v>
      </c>
      <c r="N52" s="82"/>
      <c r="O52" s="90">
        <f t="shared" si="0"/>
        <v>1.8433186938809204E-3</v>
      </c>
      <c r="P52" s="90">
        <f>M52/'סכום נכסי הקרן'!$C$42</f>
        <v>1.1079629048230089E-3</v>
      </c>
    </row>
    <row r="53" spans="2:16">
      <c r="B53" s="88" t="s">
        <v>1627</v>
      </c>
      <c r="C53" s="82" t="s">
        <v>1628</v>
      </c>
      <c r="D53" s="82" t="s">
        <v>268</v>
      </c>
      <c r="E53" s="82"/>
      <c r="F53" s="108">
        <v>42156</v>
      </c>
      <c r="G53" s="89">
        <v>8.64</v>
      </c>
      <c r="H53" s="95" t="s">
        <v>173</v>
      </c>
      <c r="I53" s="96">
        <v>4.8000000000000001E-2</v>
      </c>
      <c r="J53" s="96">
        <v>4.8499999999999995E-2</v>
      </c>
      <c r="K53" s="89">
        <v>33682000</v>
      </c>
      <c r="L53" s="109">
        <v>102.28749999999999</v>
      </c>
      <c r="M53" s="89">
        <v>34452.823520000005</v>
      </c>
      <c r="N53" s="82"/>
      <c r="O53" s="90">
        <f t="shared" si="0"/>
        <v>1.6322189298619432E-2</v>
      </c>
      <c r="P53" s="90">
        <f>M53/'סכום נכסי הקרן'!$C$42</f>
        <v>9.8107724553558283E-3</v>
      </c>
    </row>
    <row r="54" spans="2:16">
      <c r="B54" s="88" t="s">
        <v>1629</v>
      </c>
      <c r="C54" s="82" t="s">
        <v>1630</v>
      </c>
      <c r="D54" s="82" t="s">
        <v>268</v>
      </c>
      <c r="E54" s="82"/>
      <c r="F54" s="108">
        <v>42218</v>
      </c>
      <c r="G54" s="89">
        <v>8.82</v>
      </c>
      <c r="H54" s="95" t="s">
        <v>173</v>
      </c>
      <c r="I54" s="96">
        <v>4.8000000000000001E-2</v>
      </c>
      <c r="J54" s="96">
        <v>4.8499999999999995E-2</v>
      </c>
      <c r="K54" s="89">
        <v>14923000</v>
      </c>
      <c r="L54" s="109">
        <v>100.9601</v>
      </c>
      <c r="M54" s="89">
        <v>15066.276330000001</v>
      </c>
      <c r="N54" s="82"/>
      <c r="O54" s="90">
        <f t="shared" si="0"/>
        <v>7.1377201970344991E-3</v>
      </c>
      <c r="P54" s="90">
        <f>M54/'סכום נכסי הקרן'!$C$42</f>
        <v>4.2902669134603187E-3</v>
      </c>
    </row>
    <row r="55" spans="2:16">
      <c r="B55" s="88" t="s">
        <v>1631</v>
      </c>
      <c r="C55" s="82" t="s">
        <v>1632</v>
      </c>
      <c r="D55" s="82" t="s">
        <v>268</v>
      </c>
      <c r="E55" s="82"/>
      <c r="F55" s="108">
        <v>42309</v>
      </c>
      <c r="G55" s="89">
        <v>8.85</v>
      </c>
      <c r="H55" s="95" t="s">
        <v>173</v>
      </c>
      <c r="I55" s="96">
        <v>4.8000000000000001E-2</v>
      </c>
      <c r="J55" s="96">
        <v>4.8499999999999995E-2</v>
      </c>
      <c r="K55" s="89">
        <v>14985000</v>
      </c>
      <c r="L55" s="109">
        <v>102.5886</v>
      </c>
      <c r="M55" s="89">
        <v>15372.90523</v>
      </c>
      <c r="N55" s="82"/>
      <c r="O55" s="90">
        <f t="shared" si="0"/>
        <v>7.2829870993922153E-3</v>
      </c>
      <c r="P55" s="90">
        <f>M55/'סכום נכסי הקרן'!$C$42</f>
        <v>4.3775824382500288E-3</v>
      </c>
    </row>
    <row r="56" spans="2:16">
      <c r="B56" s="88" t="s">
        <v>1633</v>
      </c>
      <c r="C56" s="82" t="s">
        <v>1634</v>
      </c>
      <c r="D56" s="82" t="s">
        <v>268</v>
      </c>
      <c r="E56" s="82"/>
      <c r="F56" s="108">
        <v>42339</v>
      </c>
      <c r="G56" s="89">
        <v>8.94</v>
      </c>
      <c r="H56" s="95" t="s">
        <v>173</v>
      </c>
      <c r="I56" s="96">
        <v>4.8000000000000001E-2</v>
      </c>
      <c r="J56" s="96">
        <v>4.8500000000000008E-2</v>
      </c>
      <c r="K56" s="89">
        <v>25372000</v>
      </c>
      <c r="L56" s="109">
        <v>102.0812</v>
      </c>
      <c r="M56" s="89">
        <v>25900.04679</v>
      </c>
      <c r="N56" s="82"/>
      <c r="O56" s="90">
        <f t="shared" si="0"/>
        <v>1.2270270571701478E-2</v>
      </c>
      <c r="P56" s="90">
        <f>M56/'סכום נכסי הקרן'!$C$42</f>
        <v>7.3752871224691749E-3</v>
      </c>
    </row>
    <row r="57" spans="2:16">
      <c r="B57" s="88" t="s">
        <v>1635</v>
      </c>
      <c r="C57" s="82" t="s">
        <v>1636</v>
      </c>
      <c r="D57" s="82" t="s">
        <v>268</v>
      </c>
      <c r="E57" s="82"/>
      <c r="F57" s="108">
        <v>42370</v>
      </c>
      <c r="G57" s="89">
        <v>9.0200000000000014</v>
      </c>
      <c r="H57" s="95" t="s">
        <v>173</v>
      </c>
      <c r="I57" s="96">
        <v>4.8000000000000001E-2</v>
      </c>
      <c r="J57" s="96">
        <v>4.8500000000000008E-2</v>
      </c>
      <c r="K57" s="89">
        <v>15147000</v>
      </c>
      <c r="L57" s="109">
        <v>102.08839999999999</v>
      </c>
      <c r="M57" s="89">
        <v>15463.330539999999</v>
      </c>
      <c r="N57" s="82"/>
      <c r="O57" s="90">
        <f t="shared" si="0"/>
        <v>7.3258265208506488E-3</v>
      </c>
      <c r="P57" s="90">
        <f>M57/'סכום נכסי הקרן'!$C$42</f>
        <v>4.4033319139091141E-3</v>
      </c>
    </row>
    <row r="58" spans="2:16">
      <c r="B58" s="88" t="s">
        <v>1637</v>
      </c>
      <c r="C58" s="82" t="s">
        <v>1638</v>
      </c>
      <c r="D58" s="82" t="s">
        <v>268</v>
      </c>
      <c r="E58" s="82"/>
      <c r="F58" s="108">
        <v>42461</v>
      </c>
      <c r="G58" s="89">
        <v>9.0500000000000025</v>
      </c>
      <c r="H58" s="95" t="s">
        <v>173</v>
      </c>
      <c r="I58" s="96">
        <v>4.8000000000000001E-2</v>
      </c>
      <c r="J58" s="96">
        <v>4.8499999999999988E-2</v>
      </c>
      <c r="K58" s="89">
        <v>36491000</v>
      </c>
      <c r="L58" s="109">
        <v>104.252</v>
      </c>
      <c r="M58" s="89">
        <v>38042.59532</v>
      </c>
      <c r="N58" s="82"/>
      <c r="O58" s="90">
        <f t="shared" si="0"/>
        <v>1.802286079291459E-2</v>
      </c>
      <c r="P58" s="90">
        <f>M58/'סכום נכסי הקרן'!$C$42</f>
        <v>1.0832994459192717E-2</v>
      </c>
    </row>
    <row r="59" spans="2:16">
      <c r="B59" s="88" t="s">
        <v>1639</v>
      </c>
      <c r="C59" s="82" t="s">
        <v>1640</v>
      </c>
      <c r="D59" s="82" t="s">
        <v>268</v>
      </c>
      <c r="E59" s="82"/>
      <c r="F59" s="108">
        <v>42491</v>
      </c>
      <c r="G59" s="89">
        <v>9.1300000000000008</v>
      </c>
      <c r="H59" s="95" t="s">
        <v>173</v>
      </c>
      <c r="I59" s="96">
        <v>4.8000000000000001E-2</v>
      </c>
      <c r="J59" s="96">
        <v>4.8500000000000008E-2</v>
      </c>
      <c r="K59" s="89">
        <v>15511000</v>
      </c>
      <c r="L59" s="109">
        <v>104.0523</v>
      </c>
      <c r="M59" s="89">
        <v>16139.55595</v>
      </c>
      <c r="N59" s="82"/>
      <c r="O59" s="90">
        <f t="shared" si="0"/>
        <v>7.6461915308228866E-3</v>
      </c>
      <c r="P59" s="90">
        <f>M59/'סכום נכסי הקרן'!$C$42</f>
        <v>4.5958935953105953E-3</v>
      </c>
    </row>
    <row r="60" spans="2:16">
      <c r="B60" s="88" t="s">
        <v>1641</v>
      </c>
      <c r="C60" s="82" t="s">
        <v>1642</v>
      </c>
      <c r="D60" s="82" t="s">
        <v>268</v>
      </c>
      <c r="E60" s="82"/>
      <c r="F60" s="108">
        <v>42522</v>
      </c>
      <c r="G60" s="89">
        <v>9.2199999999999989</v>
      </c>
      <c r="H60" s="95" t="s">
        <v>173</v>
      </c>
      <c r="I60" s="96">
        <v>4.8000000000000001E-2</v>
      </c>
      <c r="J60" s="96">
        <v>4.8500000000000008E-2</v>
      </c>
      <c r="K60" s="89">
        <v>13911000</v>
      </c>
      <c r="L60" s="109">
        <v>103.2209</v>
      </c>
      <c r="M60" s="89">
        <v>14359.05348</v>
      </c>
      <c r="N60" s="82"/>
      <c r="O60" s="90">
        <f t="shared" si="0"/>
        <v>6.8026700021699728E-3</v>
      </c>
      <c r="P60" s="90">
        <f>M60/'סכום נכסי הקרן'!$C$42</f>
        <v>4.0888784132536386E-3</v>
      </c>
    </row>
    <row r="61" spans="2:16">
      <c r="B61" s="88" t="s">
        <v>1643</v>
      </c>
      <c r="C61" s="82" t="s">
        <v>1644</v>
      </c>
      <c r="D61" s="82" t="s">
        <v>268</v>
      </c>
      <c r="E61" s="82"/>
      <c r="F61" s="108">
        <v>42552</v>
      </c>
      <c r="G61" s="89">
        <v>9.2999999999999989</v>
      </c>
      <c r="H61" s="95" t="s">
        <v>173</v>
      </c>
      <c r="I61" s="96">
        <v>4.8000000000000001E-2</v>
      </c>
      <c r="J61" s="96">
        <v>4.8500000000000008E-2</v>
      </c>
      <c r="K61" s="89">
        <v>15879000</v>
      </c>
      <c r="L61" s="109">
        <v>102.5008</v>
      </c>
      <c r="M61" s="89">
        <v>16276.191779999999</v>
      </c>
      <c r="N61" s="82"/>
      <c r="O61" s="90">
        <f t="shared" si="0"/>
        <v>7.7109234063087763E-3</v>
      </c>
      <c r="P61" s="90">
        <f>M61/'סכום נכסי הקרן'!$C$42</f>
        <v>4.6348019604435867E-3</v>
      </c>
    </row>
    <row r="62" spans="2:16">
      <c r="B62" s="88" t="s">
        <v>1645</v>
      </c>
      <c r="C62" s="82" t="s">
        <v>1646</v>
      </c>
      <c r="D62" s="82" t="s">
        <v>268</v>
      </c>
      <c r="E62" s="82"/>
      <c r="F62" s="108">
        <v>42583</v>
      </c>
      <c r="G62" s="89">
        <v>9.3899999999999988</v>
      </c>
      <c r="H62" s="95" t="s">
        <v>173</v>
      </c>
      <c r="I62" s="96">
        <v>4.8000000000000001E-2</v>
      </c>
      <c r="J62" s="96">
        <v>4.8499999999999995E-2</v>
      </c>
      <c r="K62" s="89">
        <v>26211000</v>
      </c>
      <c r="L62" s="109">
        <v>101.7996</v>
      </c>
      <c r="M62" s="89">
        <v>26682.865440000001</v>
      </c>
      <c r="N62" s="82"/>
      <c r="O62" s="90">
        <f t="shared" si="0"/>
        <v>1.2641134637004354E-2</v>
      </c>
      <c r="P62" s="90">
        <f>M62/'סכום נכסי הקרן'!$C$42</f>
        <v>7.5982022529083549E-3</v>
      </c>
    </row>
    <row r="63" spans="2:16">
      <c r="B63" s="88" t="s">
        <v>1647</v>
      </c>
      <c r="C63" s="82" t="s">
        <v>1648</v>
      </c>
      <c r="D63" s="82" t="s">
        <v>268</v>
      </c>
      <c r="E63" s="82"/>
      <c r="F63" s="108">
        <v>42614</v>
      </c>
      <c r="G63" s="89">
        <v>9.4700000000000006</v>
      </c>
      <c r="H63" s="95" t="s">
        <v>173</v>
      </c>
      <c r="I63" s="96">
        <v>4.8000000000000001E-2</v>
      </c>
      <c r="J63" s="96">
        <v>4.8499999999999995E-2</v>
      </c>
      <c r="K63" s="89">
        <v>10891000</v>
      </c>
      <c r="L63" s="109">
        <v>100.9794</v>
      </c>
      <c r="M63" s="89">
        <v>10998.745859999999</v>
      </c>
      <c r="N63" s="82"/>
      <c r="O63" s="90">
        <f t="shared" si="0"/>
        <v>5.2107082564688085E-3</v>
      </c>
      <c r="P63" s="90">
        <f>M63/'סכום נכסי הקרן'!$C$42</f>
        <v>3.1319985389327222E-3</v>
      </c>
    </row>
    <row r="64" spans="2:16">
      <c r="B64" s="88" t="s">
        <v>1649</v>
      </c>
      <c r="C64" s="82" t="s">
        <v>1650</v>
      </c>
      <c r="D64" s="82" t="s">
        <v>268</v>
      </c>
      <c r="E64" s="82"/>
      <c r="F64" s="108">
        <v>42644</v>
      </c>
      <c r="G64" s="89">
        <v>9.33</v>
      </c>
      <c r="H64" s="95" t="s">
        <v>173</v>
      </c>
      <c r="I64" s="96">
        <v>4.8000000000000001E-2</v>
      </c>
      <c r="J64" s="96">
        <v>4.8499999999999995E-2</v>
      </c>
      <c r="K64" s="89">
        <v>11173000</v>
      </c>
      <c r="L64" s="109">
        <v>103.3064</v>
      </c>
      <c r="M64" s="89">
        <v>11542.936019999999</v>
      </c>
      <c r="N64" s="82"/>
      <c r="O64" s="90">
        <f t="shared" si="0"/>
        <v>5.4685209376503594E-3</v>
      </c>
      <c r="P64" s="90">
        <f>M64/'סכום נכסי הקרן'!$C$42</f>
        <v>3.2869619145499459E-3</v>
      </c>
    </row>
    <row r="65" spans="2:16">
      <c r="B65" s="88" t="s">
        <v>1651</v>
      </c>
      <c r="C65" s="82" t="s">
        <v>1652</v>
      </c>
      <c r="D65" s="82" t="s">
        <v>268</v>
      </c>
      <c r="E65" s="82"/>
      <c r="F65" s="108">
        <v>42705</v>
      </c>
      <c r="G65" s="89">
        <v>9.49</v>
      </c>
      <c r="H65" s="95" t="s">
        <v>173</v>
      </c>
      <c r="I65" s="96">
        <v>4.8000000000000001E-2</v>
      </c>
      <c r="J65" s="96">
        <v>4.8499999999999995E-2</v>
      </c>
      <c r="K65" s="89">
        <v>74559000</v>
      </c>
      <c r="L65" s="109">
        <v>102.3888</v>
      </c>
      <c r="M65" s="89">
        <v>76340.156049999991</v>
      </c>
      <c r="N65" s="82"/>
      <c r="O65" s="90">
        <f t="shared" si="0"/>
        <v>3.6166512663640384E-2</v>
      </c>
      <c r="P65" s="90">
        <f>M65/'סכום נכסי הקרן'!$C$42</f>
        <v>2.1738592768111839E-2</v>
      </c>
    </row>
    <row r="66" spans="2:16">
      <c r="B66" s="88" t="s">
        <v>1653</v>
      </c>
      <c r="C66" s="82" t="s">
        <v>1654</v>
      </c>
      <c r="D66" s="82" t="s">
        <v>268</v>
      </c>
      <c r="E66" s="82"/>
      <c r="F66" s="108">
        <v>42736</v>
      </c>
      <c r="G66" s="89">
        <v>9.58</v>
      </c>
      <c r="H66" s="95" t="s">
        <v>173</v>
      </c>
      <c r="I66" s="96">
        <v>4.8000000000000001E-2</v>
      </c>
      <c r="J66" s="96">
        <v>4.8499999999999995E-2</v>
      </c>
      <c r="K66" s="89">
        <v>24952000</v>
      </c>
      <c r="L66" s="109">
        <v>102.3974</v>
      </c>
      <c r="M66" s="89">
        <v>25550.194390000001</v>
      </c>
      <c r="N66" s="82"/>
      <c r="O66" s="90">
        <f t="shared" si="0"/>
        <v>1.2104526330273445E-2</v>
      </c>
      <c r="P66" s="90">
        <f>M66/'סכום נכסי הקרן'!$C$42</f>
        <v>7.2756632908442384E-3</v>
      </c>
    </row>
    <row r="67" spans="2:16">
      <c r="B67" s="88" t="s">
        <v>1655</v>
      </c>
      <c r="C67" s="82" t="s">
        <v>1656</v>
      </c>
      <c r="D67" s="82" t="s">
        <v>268</v>
      </c>
      <c r="E67" s="82"/>
      <c r="F67" s="108">
        <v>42767</v>
      </c>
      <c r="G67" s="89">
        <v>9.67</v>
      </c>
      <c r="H67" s="95" t="s">
        <v>173</v>
      </c>
      <c r="I67" s="96">
        <v>4.8000000000000001E-2</v>
      </c>
      <c r="J67" s="96">
        <v>4.8499999999999995E-2</v>
      </c>
      <c r="K67" s="89">
        <v>34384000</v>
      </c>
      <c r="L67" s="109">
        <v>101.9933</v>
      </c>
      <c r="M67" s="89">
        <v>35069.384720000002</v>
      </c>
      <c r="N67" s="82"/>
      <c r="O67" s="90">
        <f t="shared" si="0"/>
        <v>1.6614288104824442E-2</v>
      </c>
      <c r="P67" s="90">
        <f>M67/'סכום נכסי הקרן'!$C$42</f>
        <v>9.9863441798181112E-3</v>
      </c>
    </row>
    <row r="68" spans="2:16">
      <c r="B68" s="88" t="s">
        <v>1657</v>
      </c>
      <c r="C68" s="82" t="s">
        <v>1658</v>
      </c>
      <c r="D68" s="82" t="s">
        <v>268</v>
      </c>
      <c r="E68" s="82"/>
      <c r="F68" s="108">
        <v>42795</v>
      </c>
      <c r="G68" s="89">
        <v>9.7499999999999982</v>
      </c>
      <c r="H68" s="95" t="s">
        <v>173</v>
      </c>
      <c r="I68" s="96">
        <v>4.8000000000000001E-2</v>
      </c>
      <c r="J68" s="96">
        <v>4.8499999999999988E-2</v>
      </c>
      <c r="K68" s="89">
        <v>19027000</v>
      </c>
      <c r="L68" s="109">
        <v>101.7945</v>
      </c>
      <c r="M68" s="89">
        <v>19368.438620000001</v>
      </c>
      <c r="N68" s="82"/>
      <c r="O68" s="90">
        <f t="shared" si="0"/>
        <v>9.1758900802662371E-3</v>
      </c>
      <c r="P68" s="90">
        <f>M68/'סכום נכסי הקרן'!$C$42</f>
        <v>5.5153489526348709E-3</v>
      </c>
    </row>
    <row r="69" spans="2:16">
      <c r="B69" s="88" t="s">
        <v>1659</v>
      </c>
      <c r="C69" s="82" t="s">
        <v>1660</v>
      </c>
      <c r="D69" s="82" t="s">
        <v>268</v>
      </c>
      <c r="E69" s="82"/>
      <c r="F69" s="108">
        <v>42826</v>
      </c>
      <c r="G69" s="89">
        <v>9.6000000000000032</v>
      </c>
      <c r="H69" s="95" t="s">
        <v>173</v>
      </c>
      <c r="I69" s="96">
        <v>4.8000000000000001E-2</v>
      </c>
      <c r="J69" s="96">
        <v>4.8500000000000008E-2</v>
      </c>
      <c r="K69" s="89">
        <v>10097000</v>
      </c>
      <c r="L69" s="109">
        <v>103.8265</v>
      </c>
      <c r="M69" s="89">
        <v>10483.36544</v>
      </c>
      <c r="N69" s="82"/>
      <c r="O69" s="90">
        <f t="shared" si="0"/>
        <v>4.966544326880898E-3</v>
      </c>
      <c r="P69" s="90">
        <f>M69/'סכום נכסי הקרן'!$C$42</f>
        <v>2.9852390135303841E-3</v>
      </c>
    </row>
    <row r="70" spans="2:16">
      <c r="B70" s="88" t="s">
        <v>1661</v>
      </c>
      <c r="C70" s="82" t="s">
        <v>1662</v>
      </c>
      <c r="D70" s="82" t="s">
        <v>268</v>
      </c>
      <c r="E70" s="82"/>
      <c r="F70" s="108">
        <v>42856</v>
      </c>
      <c r="G70" s="89">
        <v>9.68</v>
      </c>
      <c r="H70" s="95" t="s">
        <v>173</v>
      </c>
      <c r="I70" s="96">
        <v>4.8000000000000001E-2</v>
      </c>
      <c r="J70" s="96">
        <v>4.8499999999999995E-2</v>
      </c>
      <c r="K70" s="89">
        <v>1355000</v>
      </c>
      <c r="L70" s="109">
        <v>103.1031</v>
      </c>
      <c r="M70" s="89">
        <v>1397.09761</v>
      </c>
      <c r="N70" s="82"/>
      <c r="O70" s="90">
        <f t="shared" si="0"/>
        <v>6.6188164943378736E-4</v>
      </c>
      <c r="P70" s="90">
        <f>M70/'סכום נכסי הקרן'!$C$42</f>
        <v>3.9783696513798699E-4</v>
      </c>
    </row>
    <row r="71" spans="2:16">
      <c r="B71" s="88" t="s">
        <v>1663</v>
      </c>
      <c r="C71" s="82" t="s">
        <v>1664</v>
      </c>
      <c r="D71" s="82" t="s">
        <v>268</v>
      </c>
      <c r="E71" s="82"/>
      <c r="F71" s="108">
        <v>42887</v>
      </c>
      <c r="G71" s="89">
        <v>9.77</v>
      </c>
      <c r="H71" s="95" t="s">
        <v>173</v>
      </c>
      <c r="I71" s="96">
        <v>4.8000000000000001E-2</v>
      </c>
      <c r="J71" s="96">
        <v>4.8499999999999995E-2</v>
      </c>
      <c r="K71" s="89">
        <v>13174000</v>
      </c>
      <c r="L71" s="109">
        <v>102.49460000000001</v>
      </c>
      <c r="M71" s="89">
        <v>13502.72414</v>
      </c>
      <c r="N71" s="82"/>
      <c r="O71" s="90">
        <f t="shared" si="0"/>
        <v>6.3969798972260909E-3</v>
      </c>
      <c r="P71" s="90">
        <f>M71/'סכום נכסי הקרן'!$C$42</f>
        <v>3.8450304076842814E-3</v>
      </c>
    </row>
    <row r="72" spans="2:16">
      <c r="B72" s="88" t="s">
        <v>1665</v>
      </c>
      <c r="C72" s="82" t="s">
        <v>1666</v>
      </c>
      <c r="D72" s="82" t="s">
        <v>268</v>
      </c>
      <c r="E72" s="82"/>
      <c r="F72" s="108">
        <v>42918</v>
      </c>
      <c r="G72" s="89">
        <v>9.85</v>
      </c>
      <c r="H72" s="95" t="s">
        <v>173</v>
      </c>
      <c r="I72" s="96">
        <v>4.8000000000000001E-2</v>
      </c>
      <c r="J72" s="96">
        <v>4.8499999999999995E-2</v>
      </c>
      <c r="K72" s="89">
        <v>115948000</v>
      </c>
      <c r="L72" s="109">
        <v>101.67059999999999</v>
      </c>
      <c r="M72" s="89">
        <v>117885.21348999999</v>
      </c>
      <c r="N72" s="82"/>
      <c r="O72" s="90">
        <f t="shared" si="0"/>
        <v>5.5848681573949122E-2</v>
      </c>
      <c r="P72" s="90">
        <f>M72/'סכום נכסי הקרן'!$C$42</f>
        <v>3.3568946961053982E-2</v>
      </c>
    </row>
    <row r="73" spans="2:16">
      <c r="B73" s="88" t="s">
        <v>1667</v>
      </c>
      <c r="C73" s="82" t="s">
        <v>1668</v>
      </c>
      <c r="D73" s="82" t="s">
        <v>268</v>
      </c>
      <c r="E73" s="82"/>
      <c r="F73" s="108">
        <v>42949</v>
      </c>
      <c r="G73" s="89">
        <v>9.9400000000000013</v>
      </c>
      <c r="H73" s="95" t="s">
        <v>173</v>
      </c>
      <c r="I73" s="96">
        <v>4.8000000000000001E-2</v>
      </c>
      <c r="J73" s="96">
        <v>4.8500000000000008E-2</v>
      </c>
      <c r="K73" s="89">
        <v>23562000</v>
      </c>
      <c r="L73" s="109">
        <v>101.992</v>
      </c>
      <c r="M73" s="89">
        <v>24031.349630000001</v>
      </c>
      <c r="N73" s="82"/>
      <c r="O73" s="90">
        <f t="shared" si="0"/>
        <v>1.1384966388443277E-2</v>
      </c>
      <c r="P73" s="90">
        <f>M73/'סכום נכסי הקרן'!$C$42</f>
        <v>6.8431576552257407E-3</v>
      </c>
    </row>
    <row r="74" spans="2:16">
      <c r="B74" s="88" t="s">
        <v>1669</v>
      </c>
      <c r="C74" s="82" t="s">
        <v>1670</v>
      </c>
      <c r="D74" s="82" t="s">
        <v>268</v>
      </c>
      <c r="E74" s="82"/>
      <c r="F74" s="108">
        <v>42979</v>
      </c>
      <c r="G74" s="89">
        <v>10.02</v>
      </c>
      <c r="H74" s="95" t="s">
        <v>173</v>
      </c>
      <c r="I74" s="96">
        <v>4.8000000000000001E-2</v>
      </c>
      <c r="J74" s="96">
        <v>4.8499999999999995E-2</v>
      </c>
      <c r="K74" s="89">
        <v>72355000</v>
      </c>
      <c r="L74" s="109">
        <v>101.7047</v>
      </c>
      <c r="M74" s="89">
        <v>73588.463060000009</v>
      </c>
      <c r="N74" s="82"/>
      <c r="O74" s="90">
        <f t="shared" si="0"/>
        <v>3.4862884998744029E-2</v>
      </c>
      <c r="P74" s="90">
        <f>M74/'סכום נכסי הקרן'!$C$42</f>
        <v>2.0955021756109988E-2</v>
      </c>
    </row>
    <row r="75" spans="2:16">
      <c r="B75" s="88" t="s">
        <v>1671</v>
      </c>
      <c r="C75" s="82" t="s">
        <v>1672</v>
      </c>
      <c r="D75" s="82" t="s">
        <v>268</v>
      </c>
      <c r="E75" s="82"/>
      <c r="F75" s="108">
        <v>43040</v>
      </c>
      <c r="G75" s="89">
        <v>9.9499999999999993</v>
      </c>
      <c r="H75" s="95" t="s">
        <v>173</v>
      </c>
      <c r="I75" s="96">
        <v>4.8000000000000001E-2</v>
      </c>
      <c r="J75" s="96">
        <v>4.8499999999999995E-2</v>
      </c>
      <c r="K75" s="89">
        <v>2502000</v>
      </c>
      <c r="L75" s="109">
        <v>102.9134</v>
      </c>
      <c r="M75" s="89">
        <v>2574.8962499999998</v>
      </c>
      <c r="N75" s="82"/>
      <c r="O75" s="90">
        <f t="shared" si="0"/>
        <v>1.2198693669448575E-3</v>
      </c>
      <c r="P75" s="90">
        <f>M75/'סכום נכסי הקרן'!$C$42</f>
        <v>7.3322644195575088E-4</v>
      </c>
    </row>
    <row r="76" spans="2:16">
      <c r="B76" s="88" t="s">
        <v>1673</v>
      </c>
      <c r="C76" s="82" t="s">
        <v>1674</v>
      </c>
      <c r="D76" s="82" t="s">
        <v>268</v>
      </c>
      <c r="E76" s="82"/>
      <c r="F76" s="108">
        <v>43070</v>
      </c>
      <c r="G76" s="89">
        <v>10.030000000000001</v>
      </c>
      <c r="H76" s="95" t="s">
        <v>173</v>
      </c>
      <c r="I76" s="96">
        <v>4.8000000000000001E-2</v>
      </c>
      <c r="J76" s="96">
        <v>4.8499999999999995E-2</v>
      </c>
      <c r="K76" s="89">
        <v>2723000</v>
      </c>
      <c r="L76" s="109">
        <v>102.20180000000001</v>
      </c>
      <c r="M76" s="89">
        <v>2782.95435</v>
      </c>
      <c r="N76" s="82"/>
      <c r="O76" s="90">
        <f t="shared" ref="O76:O102" si="1">M76/$M$11</f>
        <v>1.3184378831461415E-3</v>
      </c>
      <c r="P76" s="90">
        <f>M76/'סכום נכסי הקרן'!$C$42</f>
        <v>7.9247298456230214E-4</v>
      </c>
    </row>
    <row r="77" spans="2:16">
      <c r="B77" s="88" t="s">
        <v>1675</v>
      </c>
      <c r="C77" s="82" t="s">
        <v>1676</v>
      </c>
      <c r="D77" s="82" t="s">
        <v>268</v>
      </c>
      <c r="E77" s="82"/>
      <c r="F77" s="108">
        <v>43101</v>
      </c>
      <c r="G77" s="89">
        <v>10.11</v>
      </c>
      <c r="H77" s="95" t="s">
        <v>173</v>
      </c>
      <c r="I77" s="96">
        <v>4.8000000000000001E-2</v>
      </c>
      <c r="J77" s="96">
        <v>4.8499999999999995E-2</v>
      </c>
      <c r="K77" s="89">
        <v>48365000</v>
      </c>
      <c r="L77" s="109">
        <v>102.1031</v>
      </c>
      <c r="M77" s="89">
        <v>49382.185640000003</v>
      </c>
      <c r="N77" s="82"/>
      <c r="O77" s="90">
        <f t="shared" si="1"/>
        <v>2.3395045736316657E-2</v>
      </c>
      <c r="P77" s="90">
        <f>M77/'סכום נכסי הקרן'!$C$42</f>
        <v>1.4062051732304003E-2</v>
      </c>
    </row>
    <row r="78" spans="2:16">
      <c r="B78" s="88" t="s">
        <v>1677</v>
      </c>
      <c r="C78" s="82" t="s">
        <v>1678</v>
      </c>
      <c r="D78" s="82" t="s">
        <v>268</v>
      </c>
      <c r="E78" s="82"/>
      <c r="F78" s="108">
        <v>43132</v>
      </c>
      <c r="G78" s="89">
        <v>10.199999999999999</v>
      </c>
      <c r="H78" s="95" t="s">
        <v>173</v>
      </c>
      <c r="I78" s="96">
        <v>4.8000000000000001E-2</v>
      </c>
      <c r="J78" s="96">
        <v>4.8499999999999995E-2</v>
      </c>
      <c r="K78" s="89">
        <v>87680000</v>
      </c>
      <c r="L78" s="109">
        <v>101.59529999999999</v>
      </c>
      <c r="M78" s="89">
        <v>89082.034790000005</v>
      </c>
      <c r="N78" s="82"/>
      <c r="O78" s="90">
        <f t="shared" si="1"/>
        <v>4.2203038427446188E-2</v>
      </c>
      <c r="P78" s="90">
        <f>M78/'סכום נכסי הקרן'!$C$42</f>
        <v>2.5366965139372168E-2</v>
      </c>
    </row>
    <row r="79" spans="2:16">
      <c r="B79" s="88" t="s">
        <v>1679</v>
      </c>
      <c r="C79" s="82" t="s">
        <v>1680</v>
      </c>
      <c r="D79" s="82" t="s">
        <v>268</v>
      </c>
      <c r="E79" s="82"/>
      <c r="F79" s="108">
        <v>43345</v>
      </c>
      <c r="G79" s="89">
        <v>10.540000000000001</v>
      </c>
      <c r="H79" s="95" t="s">
        <v>173</v>
      </c>
      <c r="I79" s="96">
        <v>4.8000000000000001E-2</v>
      </c>
      <c r="J79" s="96">
        <v>4.8500000000000008E-2</v>
      </c>
      <c r="K79" s="89">
        <v>1428000</v>
      </c>
      <c r="L79" s="109">
        <v>100.38290000000001</v>
      </c>
      <c r="M79" s="89">
        <v>1433.46892</v>
      </c>
      <c r="N79" s="82"/>
      <c r="O79" s="90">
        <f t="shared" si="1"/>
        <v>6.7911273084324416E-4</v>
      </c>
      <c r="P79" s="90">
        <f>M79/'סכום נכסי הקרן'!$C$42</f>
        <v>4.0819404504773856E-4</v>
      </c>
    </row>
    <row r="80" spans="2:16">
      <c r="B80" s="88" t="s">
        <v>1681</v>
      </c>
      <c r="C80" s="82" t="s">
        <v>1682</v>
      </c>
      <c r="D80" s="82" t="s">
        <v>268</v>
      </c>
      <c r="E80" s="82"/>
      <c r="F80" s="108">
        <v>43497</v>
      </c>
      <c r="G80" s="89">
        <v>10.71</v>
      </c>
      <c r="H80" s="95" t="s">
        <v>173</v>
      </c>
      <c r="I80" s="96">
        <v>4.8000000000000001E-2</v>
      </c>
      <c r="J80" s="96">
        <v>4.8500000000000008E-2</v>
      </c>
      <c r="K80" s="89">
        <v>3809000</v>
      </c>
      <c r="L80" s="109">
        <v>100.7957</v>
      </c>
      <c r="M80" s="89">
        <v>3839.3163399999999</v>
      </c>
      <c r="N80" s="82"/>
      <c r="O80" s="90">
        <f t="shared" si="1"/>
        <v>1.8188944091152596E-3</v>
      </c>
      <c r="P80" s="90">
        <f>M80/'סכום נכסי הקרן'!$C$42</f>
        <v>1.0932822087572562E-3</v>
      </c>
    </row>
    <row r="81" spans="2:16">
      <c r="B81" s="88" t="s">
        <v>1683</v>
      </c>
      <c r="C81" s="82" t="s">
        <v>1684</v>
      </c>
      <c r="D81" s="82" t="s">
        <v>268</v>
      </c>
      <c r="E81" s="82"/>
      <c r="F81" s="108">
        <v>43525</v>
      </c>
      <c r="G81" s="89">
        <v>10.790000000000001</v>
      </c>
      <c r="H81" s="95" t="s">
        <v>173</v>
      </c>
      <c r="I81" s="96">
        <v>4.8000000000000001E-2</v>
      </c>
      <c r="J81" s="96">
        <v>4.8499999999999995E-2</v>
      </c>
      <c r="K81" s="89">
        <v>1767000</v>
      </c>
      <c r="L81" s="109">
        <v>100.4965</v>
      </c>
      <c r="M81" s="89">
        <v>1775.7735299999999</v>
      </c>
      <c r="N81" s="82"/>
      <c r="O81" s="90">
        <f t="shared" si="1"/>
        <v>8.412811707961185E-4</v>
      </c>
      <c r="P81" s="90">
        <f>M81/'סכום נכסי הקרן'!$C$42</f>
        <v>5.0566857096518119E-4</v>
      </c>
    </row>
    <row r="82" spans="2:16">
      <c r="B82" s="88" t="s">
        <v>1685</v>
      </c>
      <c r="C82" s="82" t="s">
        <v>1686</v>
      </c>
      <c r="D82" s="82" t="s">
        <v>268</v>
      </c>
      <c r="E82" s="82"/>
      <c r="F82" s="108">
        <v>40057</v>
      </c>
      <c r="G82" s="89">
        <v>4.83</v>
      </c>
      <c r="H82" s="95" t="s">
        <v>173</v>
      </c>
      <c r="I82" s="96">
        <v>4.8000000000000001E-2</v>
      </c>
      <c r="J82" s="96">
        <v>4.8500000000000008E-2</v>
      </c>
      <c r="K82" s="89">
        <v>15840</v>
      </c>
      <c r="L82" s="109">
        <v>109.4699</v>
      </c>
      <c r="M82" s="89">
        <v>17.342140000000001</v>
      </c>
      <c r="N82" s="82"/>
      <c r="O82" s="90">
        <f t="shared" si="1"/>
        <v>8.2159214544155303E-6</v>
      </c>
      <c r="P82" s="90">
        <f>M82/'סכום נכסי הקרן'!$C$42</f>
        <v>4.9383409557175388E-6</v>
      </c>
    </row>
    <row r="83" spans="2:16">
      <c r="B83" s="88" t="s">
        <v>1687</v>
      </c>
      <c r="C83" s="82" t="s">
        <v>1688</v>
      </c>
      <c r="D83" s="82" t="s">
        <v>268</v>
      </c>
      <c r="E83" s="82"/>
      <c r="F83" s="108">
        <v>39600</v>
      </c>
      <c r="G83" s="89">
        <v>3.77</v>
      </c>
      <c r="H83" s="95" t="s">
        <v>173</v>
      </c>
      <c r="I83" s="96">
        <v>4.8000000000000001E-2</v>
      </c>
      <c r="J83" s="96">
        <v>4.87E-2</v>
      </c>
      <c r="K83" s="89">
        <v>4784054</v>
      </c>
      <c r="L83" s="109">
        <v>116.8633</v>
      </c>
      <c r="M83" s="89">
        <v>5587.4443000000001</v>
      </c>
      <c r="N83" s="82"/>
      <c r="O83" s="90">
        <f t="shared" si="1"/>
        <v>2.6470783594021133E-3</v>
      </c>
      <c r="P83" s="90">
        <f>M83/'סכום נכסי הקרן'!$C$42</f>
        <v>1.5910784380982115E-3</v>
      </c>
    </row>
    <row r="84" spans="2:16">
      <c r="B84" s="88" t="s">
        <v>1689</v>
      </c>
      <c r="C84" s="82" t="s">
        <v>1690</v>
      </c>
      <c r="D84" s="82" t="s">
        <v>268</v>
      </c>
      <c r="E84" s="82"/>
      <c r="F84" s="108">
        <v>39965</v>
      </c>
      <c r="G84" s="89">
        <v>4.57</v>
      </c>
      <c r="H84" s="95" t="s">
        <v>173</v>
      </c>
      <c r="I84" s="96">
        <v>4.8000000000000001E-2</v>
      </c>
      <c r="J84" s="96">
        <v>4.8500000000000008E-2</v>
      </c>
      <c r="K84" s="89">
        <v>7756077</v>
      </c>
      <c r="L84" s="109">
        <v>113.37009999999999</v>
      </c>
      <c r="M84" s="89">
        <v>8794.1819399999986</v>
      </c>
      <c r="N84" s="82"/>
      <c r="O84" s="90">
        <f t="shared" si="1"/>
        <v>4.1662855953694053E-3</v>
      </c>
      <c r="P84" s="90">
        <f>M84/'סכום נכסי הקרן'!$C$42</f>
        <v>2.5042277854021196E-3</v>
      </c>
    </row>
    <row r="85" spans="2:16">
      <c r="B85" s="88" t="s">
        <v>1691</v>
      </c>
      <c r="C85" s="82" t="s">
        <v>1692</v>
      </c>
      <c r="D85" s="82" t="s">
        <v>268</v>
      </c>
      <c r="E85" s="82"/>
      <c r="F85" s="108">
        <v>39995</v>
      </c>
      <c r="G85" s="89">
        <v>4.6499999999999995</v>
      </c>
      <c r="H85" s="95" t="s">
        <v>173</v>
      </c>
      <c r="I85" s="96">
        <v>4.8000000000000001E-2</v>
      </c>
      <c r="J85" s="96">
        <v>4.8499999999999995E-2</v>
      </c>
      <c r="K85" s="89">
        <v>3571000</v>
      </c>
      <c r="L85" s="109">
        <v>112.48560000000001</v>
      </c>
      <c r="M85" s="89">
        <v>4017.1315800000002</v>
      </c>
      <c r="N85" s="82"/>
      <c r="O85" s="90">
        <f t="shared" si="1"/>
        <v>1.9031352262945725E-3</v>
      </c>
      <c r="P85" s="90">
        <f>M85/'סכום נכסי הקרן'!$C$42</f>
        <v>1.1439168064621961E-3</v>
      </c>
    </row>
    <row r="86" spans="2:16">
      <c r="B86" s="88" t="s">
        <v>1693</v>
      </c>
      <c r="C86" s="82" t="s">
        <v>1694</v>
      </c>
      <c r="D86" s="82" t="s">
        <v>268</v>
      </c>
      <c r="E86" s="82"/>
      <c r="F86" s="108">
        <v>40027</v>
      </c>
      <c r="G86" s="89">
        <v>4.7399999999999993</v>
      </c>
      <c r="H86" s="95" t="s">
        <v>173</v>
      </c>
      <c r="I86" s="96">
        <v>4.8000000000000001E-2</v>
      </c>
      <c r="J86" s="96">
        <v>4.8499999999999995E-2</v>
      </c>
      <c r="K86" s="89">
        <v>5717141</v>
      </c>
      <c r="L86" s="109">
        <v>111.0587</v>
      </c>
      <c r="M86" s="89">
        <v>6349.8334400000003</v>
      </c>
      <c r="N86" s="82"/>
      <c r="O86" s="90">
        <f t="shared" si="1"/>
        <v>3.0082638470028018E-3</v>
      </c>
      <c r="P86" s="90">
        <f>M86/'סכום נכסי הקרן'!$C$42</f>
        <v>1.8081760693165199E-3</v>
      </c>
    </row>
    <row r="87" spans="2:16">
      <c r="B87" s="88" t="s">
        <v>1695</v>
      </c>
      <c r="C87" s="82" t="s">
        <v>1696</v>
      </c>
      <c r="D87" s="82" t="s">
        <v>268</v>
      </c>
      <c r="E87" s="82"/>
      <c r="F87" s="108">
        <v>40179</v>
      </c>
      <c r="G87" s="89">
        <v>5.04</v>
      </c>
      <c r="H87" s="95" t="s">
        <v>173</v>
      </c>
      <c r="I87" s="96">
        <v>4.8000000000000001E-2</v>
      </c>
      <c r="J87" s="96">
        <v>4.8499999999999995E-2</v>
      </c>
      <c r="K87" s="89">
        <v>2322000</v>
      </c>
      <c r="L87" s="109">
        <v>109.60429999999999</v>
      </c>
      <c r="M87" s="89">
        <v>2545.0122200000001</v>
      </c>
      <c r="N87" s="82"/>
      <c r="O87" s="90">
        <f t="shared" si="1"/>
        <v>1.2057116653450899E-3</v>
      </c>
      <c r="P87" s="90">
        <f>M87/'סכום נכסי הקרן'!$C$42</f>
        <v>7.2471667734360441E-4</v>
      </c>
    </row>
    <row r="88" spans="2:16">
      <c r="B88" s="88" t="s">
        <v>1697</v>
      </c>
      <c r="C88" s="82" t="s">
        <v>1698</v>
      </c>
      <c r="D88" s="82" t="s">
        <v>268</v>
      </c>
      <c r="E88" s="82"/>
      <c r="F88" s="108">
        <v>40210</v>
      </c>
      <c r="G88" s="89">
        <v>5.129999999999999</v>
      </c>
      <c r="H88" s="95" t="s">
        <v>173</v>
      </c>
      <c r="I88" s="96">
        <v>4.8000000000000001E-2</v>
      </c>
      <c r="J88" s="96">
        <v>4.8499999999999995E-2</v>
      </c>
      <c r="K88" s="89">
        <v>5987000</v>
      </c>
      <c r="L88" s="109">
        <v>109.1722</v>
      </c>
      <c r="M88" s="89">
        <v>6536.14786</v>
      </c>
      <c r="N88" s="82"/>
      <c r="O88" s="90">
        <f t="shared" si="1"/>
        <v>3.0965311912028244E-3</v>
      </c>
      <c r="P88" s="90">
        <f>M88/'סכום נכסי הקרן'!$C$42</f>
        <v>1.8612308901706219E-3</v>
      </c>
    </row>
    <row r="89" spans="2:16">
      <c r="B89" s="88" t="s">
        <v>1699</v>
      </c>
      <c r="C89" s="82" t="s">
        <v>1700</v>
      </c>
      <c r="D89" s="82" t="s">
        <v>268</v>
      </c>
      <c r="E89" s="82"/>
      <c r="F89" s="108">
        <v>40238</v>
      </c>
      <c r="G89" s="89">
        <v>5.21</v>
      </c>
      <c r="H89" s="95" t="s">
        <v>173</v>
      </c>
      <c r="I89" s="96">
        <v>4.8000000000000001E-2</v>
      </c>
      <c r="J89" s="96">
        <v>4.8500000000000008E-2</v>
      </c>
      <c r="K89" s="89">
        <v>1288000</v>
      </c>
      <c r="L89" s="109">
        <v>109.4696</v>
      </c>
      <c r="M89" s="89">
        <v>1409.9539399999999</v>
      </c>
      <c r="N89" s="82"/>
      <c r="O89" s="90">
        <f t="shared" si="1"/>
        <v>6.6797239702733947E-4</v>
      </c>
      <c r="P89" s="90">
        <f>M89/'סכום נכסי הקרן'!$C$42</f>
        <v>4.0149792860496507E-4</v>
      </c>
    </row>
    <row r="90" spans="2:16">
      <c r="B90" s="88" t="s">
        <v>1701</v>
      </c>
      <c r="C90" s="82" t="s">
        <v>1702</v>
      </c>
      <c r="D90" s="82" t="s">
        <v>268</v>
      </c>
      <c r="E90" s="82"/>
      <c r="F90" s="108">
        <v>40360</v>
      </c>
      <c r="G90" s="89">
        <v>5.42</v>
      </c>
      <c r="H90" s="95" t="s">
        <v>173</v>
      </c>
      <c r="I90" s="96">
        <v>4.8000000000000001E-2</v>
      </c>
      <c r="J90" s="96">
        <v>4.8500000000000008E-2</v>
      </c>
      <c r="K90" s="89">
        <v>4867000</v>
      </c>
      <c r="L90" s="109">
        <v>109.1879</v>
      </c>
      <c r="M90" s="89">
        <v>5314.1760000000004</v>
      </c>
      <c r="N90" s="82"/>
      <c r="O90" s="90">
        <f t="shared" si="1"/>
        <v>2.5176162002463424E-3</v>
      </c>
      <c r="P90" s="90">
        <f>M90/'סכום נכסי הקרן'!$C$42</f>
        <v>1.5132626646245048E-3</v>
      </c>
    </row>
    <row r="91" spans="2:16">
      <c r="B91" s="88" t="s">
        <v>1703</v>
      </c>
      <c r="C91" s="82" t="s">
        <v>1704</v>
      </c>
      <c r="D91" s="82" t="s">
        <v>268</v>
      </c>
      <c r="E91" s="82"/>
      <c r="F91" s="108">
        <v>40422</v>
      </c>
      <c r="G91" s="89">
        <v>5.5900000000000007</v>
      </c>
      <c r="H91" s="95" t="s">
        <v>173</v>
      </c>
      <c r="I91" s="96">
        <v>4.8000000000000001E-2</v>
      </c>
      <c r="J91" s="96">
        <v>4.8500000000000008E-2</v>
      </c>
      <c r="K91" s="89">
        <v>11362000</v>
      </c>
      <c r="L91" s="109">
        <v>107.5095</v>
      </c>
      <c r="M91" s="89">
        <v>12214.926579999999</v>
      </c>
      <c r="N91" s="82"/>
      <c r="O91" s="90">
        <f t="shared" si="1"/>
        <v>5.7868796672574723E-3</v>
      </c>
      <c r="P91" s="90">
        <f>M91/'סכום נכסי הקרן'!$C$42</f>
        <v>3.4783176817334404E-3</v>
      </c>
    </row>
    <row r="92" spans="2:16">
      <c r="B92" s="88" t="s">
        <v>1705</v>
      </c>
      <c r="C92" s="82" t="s">
        <v>1706</v>
      </c>
      <c r="D92" s="82" t="s">
        <v>268</v>
      </c>
      <c r="E92" s="82"/>
      <c r="F92" s="108">
        <v>40483</v>
      </c>
      <c r="G92" s="89">
        <v>5.62</v>
      </c>
      <c r="H92" s="95" t="s">
        <v>173</v>
      </c>
      <c r="I92" s="96">
        <v>4.8000000000000001E-2</v>
      </c>
      <c r="J92" s="96">
        <v>4.8499999999999995E-2</v>
      </c>
      <c r="K92" s="89">
        <v>4769000</v>
      </c>
      <c r="L92" s="109">
        <v>108.40819999999999</v>
      </c>
      <c r="M92" s="89">
        <v>5169.9918699999998</v>
      </c>
      <c r="N92" s="82"/>
      <c r="O92" s="90">
        <f t="shared" si="1"/>
        <v>2.4493082816703627E-3</v>
      </c>
      <c r="P92" s="90">
        <f>M92/'סכום נכסי הקרן'!$C$42</f>
        <v>1.4722048485566203E-3</v>
      </c>
    </row>
    <row r="93" spans="2:16">
      <c r="B93" s="88" t="s">
        <v>1707</v>
      </c>
      <c r="C93" s="82" t="s">
        <v>1708</v>
      </c>
      <c r="D93" s="82" t="s">
        <v>268</v>
      </c>
      <c r="E93" s="82"/>
      <c r="F93" s="108">
        <v>40513</v>
      </c>
      <c r="G93" s="89">
        <v>5.7</v>
      </c>
      <c r="H93" s="95" t="s">
        <v>173</v>
      </c>
      <c r="I93" s="96">
        <v>4.8000000000000001E-2</v>
      </c>
      <c r="J93" s="96">
        <v>4.8499999999999995E-2</v>
      </c>
      <c r="K93" s="89">
        <v>6258000</v>
      </c>
      <c r="L93" s="109">
        <v>107.68170000000001</v>
      </c>
      <c r="M93" s="89">
        <v>6738.6694699999998</v>
      </c>
      <c r="N93" s="82"/>
      <c r="O93" s="90">
        <f t="shared" si="1"/>
        <v>3.1924767688871112E-3</v>
      </c>
      <c r="P93" s="90">
        <f>M93/'סכום נכסי הקרן'!$C$42</f>
        <v>1.9189008640654729E-3</v>
      </c>
    </row>
    <row r="94" spans="2:16">
      <c r="B94" s="88" t="s">
        <v>1709</v>
      </c>
      <c r="C94" s="82" t="s">
        <v>1710</v>
      </c>
      <c r="D94" s="82" t="s">
        <v>268</v>
      </c>
      <c r="E94" s="82"/>
      <c r="F94" s="108">
        <v>40544</v>
      </c>
      <c r="G94" s="89">
        <v>5.79</v>
      </c>
      <c r="H94" s="95" t="s">
        <v>173</v>
      </c>
      <c r="I94" s="96">
        <v>4.8000000000000001E-2</v>
      </c>
      <c r="J94" s="96">
        <v>4.8500000000000008E-2</v>
      </c>
      <c r="K94" s="89">
        <v>3197000</v>
      </c>
      <c r="L94" s="109">
        <v>107.1583</v>
      </c>
      <c r="M94" s="89">
        <v>3425.8508099999999</v>
      </c>
      <c r="N94" s="82"/>
      <c r="O94" s="90">
        <f t="shared" si="1"/>
        <v>1.6230131442547355E-3</v>
      </c>
      <c r="P94" s="90">
        <f>M94/'סכום נכסי הקרן'!$C$42</f>
        <v>9.7554392728931407E-4</v>
      </c>
    </row>
    <row r="95" spans="2:16">
      <c r="B95" s="88" t="s">
        <v>1711</v>
      </c>
      <c r="C95" s="82" t="s">
        <v>1712</v>
      </c>
      <c r="D95" s="82" t="s">
        <v>268</v>
      </c>
      <c r="E95" s="82"/>
      <c r="F95" s="108">
        <v>40603</v>
      </c>
      <c r="G95" s="89">
        <v>5.9499999999999993</v>
      </c>
      <c r="H95" s="95" t="s">
        <v>173</v>
      </c>
      <c r="I95" s="96">
        <v>4.8000000000000001E-2</v>
      </c>
      <c r="J95" s="96">
        <v>4.8499999999999995E-2</v>
      </c>
      <c r="K95" s="89">
        <v>99173000</v>
      </c>
      <c r="L95" s="109">
        <v>105.7034</v>
      </c>
      <c r="M95" s="89">
        <v>104830.01281</v>
      </c>
      <c r="N95" s="82"/>
      <c r="O95" s="90">
        <f t="shared" si="1"/>
        <v>4.966371804819554E-2</v>
      </c>
      <c r="P95" s="90">
        <f>M95/'סכום נכסי הקרן'!$C$42</f>
        <v>2.9851353157569784E-2</v>
      </c>
    </row>
    <row r="96" spans="2:16">
      <c r="B96" s="88" t="s">
        <v>1713</v>
      </c>
      <c r="C96" s="82" t="s">
        <v>1714</v>
      </c>
      <c r="D96" s="82" t="s">
        <v>268</v>
      </c>
      <c r="E96" s="82"/>
      <c r="F96" s="108">
        <v>40664</v>
      </c>
      <c r="G96" s="89">
        <v>5.97</v>
      </c>
      <c r="H96" s="95" t="s">
        <v>173</v>
      </c>
      <c r="I96" s="96">
        <v>4.8000000000000001E-2</v>
      </c>
      <c r="J96" s="96">
        <v>4.8500000000000008E-2</v>
      </c>
      <c r="K96" s="89">
        <v>138000</v>
      </c>
      <c r="L96" s="109">
        <v>106.8689</v>
      </c>
      <c r="M96" s="89">
        <v>147.48014999999998</v>
      </c>
      <c r="N96" s="82"/>
      <c r="O96" s="90">
        <f t="shared" si="1"/>
        <v>6.9869423755396988E-5</v>
      </c>
      <c r="P96" s="90">
        <f>M96/'סכום נכסי הקרן'!$C$42</f>
        <v>4.1996389424855633E-5</v>
      </c>
    </row>
    <row r="97" spans="2:16">
      <c r="B97" s="88" t="s">
        <v>1715</v>
      </c>
      <c r="C97" s="82" t="s">
        <v>1716</v>
      </c>
      <c r="D97" s="82" t="s">
        <v>268</v>
      </c>
      <c r="E97" s="82"/>
      <c r="F97" s="108">
        <v>40756</v>
      </c>
      <c r="G97" s="89">
        <v>6.23</v>
      </c>
      <c r="H97" s="95" t="s">
        <v>173</v>
      </c>
      <c r="I97" s="96">
        <v>4.8000000000000001E-2</v>
      </c>
      <c r="J97" s="96">
        <v>4.8499999999999995E-2</v>
      </c>
      <c r="K97" s="89">
        <v>71597000</v>
      </c>
      <c r="L97" s="109">
        <v>104.08</v>
      </c>
      <c r="M97" s="89">
        <v>74518.065269999992</v>
      </c>
      <c r="N97" s="82"/>
      <c r="O97" s="90">
        <f t="shared" si="1"/>
        <v>3.530328847497078E-2</v>
      </c>
      <c r="P97" s="90">
        <f>M97/'סכום נכסי הקרן'!$C$42</f>
        <v>2.1219734915279988E-2</v>
      </c>
    </row>
    <row r="98" spans="2:16">
      <c r="B98" s="88" t="s">
        <v>1717</v>
      </c>
      <c r="C98" s="82" t="s">
        <v>1718</v>
      </c>
      <c r="D98" s="82" t="s">
        <v>268</v>
      </c>
      <c r="E98" s="82"/>
      <c r="F98" s="108">
        <v>40848</v>
      </c>
      <c r="G98" s="89">
        <v>6.33</v>
      </c>
      <c r="H98" s="95" t="s">
        <v>173</v>
      </c>
      <c r="I98" s="96">
        <v>4.8000000000000001E-2</v>
      </c>
      <c r="J98" s="96">
        <v>4.8499999999999995E-2</v>
      </c>
      <c r="K98" s="89">
        <v>206678000</v>
      </c>
      <c r="L98" s="109">
        <v>105.3237</v>
      </c>
      <c r="M98" s="89">
        <v>217681.02588999999</v>
      </c>
      <c r="N98" s="82"/>
      <c r="O98" s="90">
        <f t="shared" si="1"/>
        <v>0.10312742319164955</v>
      </c>
      <c r="P98" s="90">
        <f>M98/'סכום נכסי הקרן'!$C$42</f>
        <v>6.1986763192731512E-2</v>
      </c>
    </row>
    <row r="99" spans="2:16">
      <c r="B99" s="88" t="s">
        <v>1719</v>
      </c>
      <c r="C99" s="82" t="s">
        <v>1720</v>
      </c>
      <c r="D99" s="82" t="s">
        <v>268</v>
      </c>
      <c r="E99" s="82"/>
      <c r="F99" s="108">
        <v>40940</v>
      </c>
      <c r="G99" s="89">
        <v>6.58</v>
      </c>
      <c r="H99" s="95" t="s">
        <v>173</v>
      </c>
      <c r="I99" s="96">
        <v>4.8000000000000001E-2</v>
      </c>
      <c r="J99" s="96">
        <v>4.8500000000000008E-2</v>
      </c>
      <c r="K99" s="89">
        <v>258650000</v>
      </c>
      <c r="L99" s="109">
        <v>104.0915</v>
      </c>
      <c r="M99" s="89">
        <v>269232.68161999999</v>
      </c>
      <c r="N99" s="82"/>
      <c r="O99" s="90">
        <f t="shared" si="1"/>
        <v>0.12755026571989292</v>
      </c>
      <c r="P99" s="90">
        <f>M99/'סכום נכסי הקרן'!$C$42</f>
        <v>7.6666592373358003E-2</v>
      </c>
    </row>
    <row r="100" spans="2:16">
      <c r="B100" s="88" t="s">
        <v>1721</v>
      </c>
      <c r="C100" s="82" t="s">
        <v>1722</v>
      </c>
      <c r="D100" s="82" t="s">
        <v>268</v>
      </c>
      <c r="E100" s="82"/>
      <c r="F100" s="108">
        <v>40969</v>
      </c>
      <c r="G100" s="89">
        <v>6.66</v>
      </c>
      <c r="H100" s="95" t="s">
        <v>173</v>
      </c>
      <c r="I100" s="96">
        <v>4.8000000000000001E-2</v>
      </c>
      <c r="J100" s="96">
        <v>4.8499999999999995E-2</v>
      </c>
      <c r="K100" s="89">
        <v>146134000</v>
      </c>
      <c r="L100" s="109">
        <v>103.6598</v>
      </c>
      <c r="M100" s="89">
        <v>151487.14562</v>
      </c>
      <c r="N100" s="82"/>
      <c r="O100" s="90">
        <f t="shared" si="1"/>
        <v>7.1767757022347153E-2</v>
      </c>
      <c r="P100" s="90">
        <f>M100/'סכום נכסי הקרן'!$C$42</f>
        <v>4.3137419919340565E-2</v>
      </c>
    </row>
    <row r="101" spans="2:16">
      <c r="B101" s="88" t="s">
        <v>1723</v>
      </c>
      <c r="C101" s="82">
        <v>8789</v>
      </c>
      <c r="D101" s="82" t="s">
        <v>268</v>
      </c>
      <c r="E101" s="82"/>
      <c r="F101" s="108">
        <v>41000</v>
      </c>
      <c r="G101" s="89">
        <v>6.589999999999999</v>
      </c>
      <c r="H101" s="95" t="s">
        <v>173</v>
      </c>
      <c r="I101" s="96">
        <v>4.8000000000000001E-2</v>
      </c>
      <c r="J101" s="96">
        <v>4.8499999999999995E-2</v>
      </c>
      <c r="K101" s="89">
        <v>84207000</v>
      </c>
      <c r="L101" s="109">
        <v>105.74169999999999</v>
      </c>
      <c r="M101" s="89">
        <v>89041.763930000001</v>
      </c>
      <c r="N101" s="82"/>
      <c r="O101" s="90">
        <f t="shared" si="1"/>
        <v>4.2183959915644199E-2</v>
      </c>
      <c r="P101" s="90">
        <f>M101/'סכום נכסי הקרן'!$C$42</f>
        <v>2.5355497625140364E-2</v>
      </c>
    </row>
    <row r="102" spans="2:16">
      <c r="B102" s="88" t="s">
        <v>1724</v>
      </c>
      <c r="C102" s="82" t="s">
        <v>1725</v>
      </c>
      <c r="D102" s="82" t="s">
        <v>268</v>
      </c>
      <c r="E102" s="82"/>
      <c r="F102" s="108">
        <v>41640</v>
      </c>
      <c r="G102" s="89">
        <v>7.82</v>
      </c>
      <c r="H102" s="95" t="s">
        <v>173</v>
      </c>
      <c r="I102" s="96">
        <v>4.8000000000000001E-2</v>
      </c>
      <c r="J102" s="96">
        <v>4.8499999999999995E-2</v>
      </c>
      <c r="K102" s="89">
        <v>1888000</v>
      </c>
      <c r="L102" s="109">
        <v>101.1828</v>
      </c>
      <c r="M102" s="89">
        <v>1910.3310300000001</v>
      </c>
      <c r="N102" s="82"/>
      <c r="O102" s="90">
        <f t="shared" si="1"/>
        <v>9.0502842754197101E-4</v>
      </c>
      <c r="P102" s="90">
        <f>M102/'סכום נכסי הקרן'!$C$42</f>
        <v>5.4398511166598069E-4</v>
      </c>
    </row>
    <row r="106" spans="2:16">
      <c r="B106" s="97" t="s">
        <v>122</v>
      </c>
    </row>
    <row r="107" spans="2:16">
      <c r="B107" s="97" t="s">
        <v>245</v>
      </c>
    </row>
    <row r="108" spans="2:16">
      <c r="B108" s="97" t="s">
        <v>253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188</v>
      </c>
      <c r="C1" s="80" t="s" vm="1">
        <v>263</v>
      </c>
    </row>
    <row r="2" spans="2:65">
      <c r="B2" s="58" t="s">
        <v>187</v>
      </c>
      <c r="C2" s="80" t="s">
        <v>264</v>
      </c>
    </row>
    <row r="3" spans="2:65">
      <c r="B3" s="58" t="s">
        <v>189</v>
      </c>
      <c r="C3" s="80" t="s">
        <v>265</v>
      </c>
    </row>
    <row r="4" spans="2:65">
      <c r="B4" s="58" t="s">
        <v>190</v>
      </c>
      <c r="C4" s="80">
        <v>2207</v>
      </c>
    </row>
    <row r="6" spans="2:65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65" ht="26.25" customHeight="1">
      <c r="B7" s="170" t="s">
        <v>96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65" s="3" customFormat="1" ht="78.75">
      <c r="B8" s="23" t="s">
        <v>126</v>
      </c>
      <c r="C8" s="31" t="s">
        <v>47</v>
      </c>
      <c r="D8" s="31" t="s">
        <v>128</v>
      </c>
      <c r="E8" s="31" t="s">
        <v>127</v>
      </c>
      <c r="F8" s="31" t="s">
        <v>67</v>
      </c>
      <c r="G8" s="31" t="s">
        <v>15</v>
      </c>
      <c r="H8" s="31" t="s">
        <v>68</v>
      </c>
      <c r="I8" s="31" t="s">
        <v>111</v>
      </c>
      <c r="J8" s="31" t="s">
        <v>18</v>
      </c>
      <c r="K8" s="31" t="s">
        <v>110</v>
      </c>
      <c r="L8" s="31" t="s">
        <v>17</v>
      </c>
      <c r="M8" s="73" t="s">
        <v>19</v>
      </c>
      <c r="N8" s="31" t="s">
        <v>247</v>
      </c>
      <c r="O8" s="31" t="s">
        <v>246</v>
      </c>
      <c r="P8" s="31" t="s">
        <v>119</v>
      </c>
      <c r="Q8" s="31" t="s">
        <v>61</v>
      </c>
      <c r="R8" s="31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254</v>
      </c>
      <c r="O9" s="33"/>
      <c r="P9" s="33" t="s">
        <v>250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1" t="s">
        <v>124</v>
      </c>
      <c r="S10" s="21" t="s">
        <v>194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262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245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253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H44" sqref="H44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188</v>
      </c>
      <c r="C1" s="80" t="s" vm="1">
        <v>263</v>
      </c>
    </row>
    <row r="2" spans="2:81">
      <c r="B2" s="58" t="s">
        <v>187</v>
      </c>
      <c r="C2" s="80" t="s">
        <v>264</v>
      </c>
    </row>
    <row r="3" spans="2:81">
      <c r="B3" s="58" t="s">
        <v>189</v>
      </c>
      <c r="C3" s="80" t="s">
        <v>265</v>
      </c>
    </row>
    <row r="4" spans="2:81">
      <c r="B4" s="58" t="s">
        <v>190</v>
      </c>
      <c r="C4" s="80">
        <v>2207</v>
      </c>
    </row>
    <row r="6" spans="2:81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81" ht="26.25" customHeight="1">
      <c r="B7" s="170" t="s">
        <v>97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81" s="3" customFormat="1" ht="78.75">
      <c r="B8" s="23" t="s">
        <v>126</v>
      </c>
      <c r="C8" s="31" t="s">
        <v>47</v>
      </c>
      <c r="D8" s="31" t="s">
        <v>128</v>
      </c>
      <c r="E8" s="31" t="s">
        <v>127</v>
      </c>
      <c r="F8" s="31" t="s">
        <v>67</v>
      </c>
      <c r="G8" s="31" t="s">
        <v>15</v>
      </c>
      <c r="H8" s="31" t="s">
        <v>68</v>
      </c>
      <c r="I8" s="31" t="s">
        <v>111</v>
      </c>
      <c r="J8" s="31" t="s">
        <v>18</v>
      </c>
      <c r="K8" s="31" t="s">
        <v>110</v>
      </c>
      <c r="L8" s="31" t="s">
        <v>17</v>
      </c>
      <c r="M8" s="73" t="s">
        <v>19</v>
      </c>
      <c r="N8" s="73" t="s">
        <v>247</v>
      </c>
      <c r="O8" s="31" t="s">
        <v>246</v>
      </c>
      <c r="P8" s="31" t="s">
        <v>119</v>
      </c>
      <c r="Q8" s="31" t="s">
        <v>61</v>
      </c>
      <c r="R8" s="31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254</v>
      </c>
      <c r="O9" s="33"/>
      <c r="P9" s="33" t="s">
        <v>250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21" t="s">
        <v>194</v>
      </c>
      <c r="T10" s="5"/>
      <c r="BZ10" s="1"/>
    </row>
    <row r="11" spans="2:81" s="4" customFormat="1" ht="18" customHeight="1">
      <c r="B11" s="110" t="s">
        <v>53</v>
      </c>
      <c r="C11" s="100"/>
      <c r="D11" s="100"/>
      <c r="E11" s="100"/>
      <c r="F11" s="100"/>
      <c r="G11" s="100"/>
      <c r="H11" s="100"/>
      <c r="I11" s="100"/>
      <c r="J11" s="104">
        <v>6.6904708091371612</v>
      </c>
      <c r="K11" s="100"/>
      <c r="L11" s="100"/>
      <c r="M11" s="105">
        <v>1.7916098520212458E-2</v>
      </c>
      <c r="N11" s="102"/>
      <c r="O11" s="104"/>
      <c r="P11" s="102">
        <v>52993.656729999995</v>
      </c>
      <c r="Q11" s="100"/>
      <c r="R11" s="105">
        <f>P11/$P$11</f>
        <v>1</v>
      </c>
      <c r="S11" s="105">
        <f>P11/'סכום נכסי הקרן'!$C$42</f>
        <v>1.5090452817414423E-2</v>
      </c>
      <c r="T11" s="5"/>
      <c r="BZ11" s="1"/>
      <c r="CC11" s="1"/>
    </row>
    <row r="12" spans="2:81" ht="17.25" customHeight="1">
      <c r="B12" s="111" t="s">
        <v>241</v>
      </c>
      <c r="C12" s="84"/>
      <c r="D12" s="84"/>
      <c r="E12" s="84"/>
      <c r="F12" s="84"/>
      <c r="G12" s="84"/>
      <c r="H12" s="84"/>
      <c r="I12" s="84"/>
      <c r="J12" s="94">
        <v>6.6631732978376998</v>
      </c>
      <c r="K12" s="84"/>
      <c r="L12" s="84"/>
      <c r="M12" s="93">
        <v>1.6821090861569677E-2</v>
      </c>
      <c r="N12" s="92"/>
      <c r="O12" s="94"/>
      <c r="P12" s="92">
        <v>50675.685840000006</v>
      </c>
      <c r="Q12" s="84"/>
      <c r="R12" s="93">
        <f t="shared" ref="R12:R22" si="0">P12/$P$11</f>
        <v>0.95625946513164894</v>
      </c>
      <c r="S12" s="93">
        <f>P12/'סכום נכסי הקרן'!$C$42</f>
        <v>1.4430388339775103E-2</v>
      </c>
    </row>
    <row r="13" spans="2:81">
      <c r="B13" s="112" t="s">
        <v>62</v>
      </c>
      <c r="C13" s="84"/>
      <c r="D13" s="84"/>
      <c r="E13" s="84"/>
      <c r="F13" s="84"/>
      <c r="G13" s="84"/>
      <c r="H13" s="84"/>
      <c r="I13" s="84"/>
      <c r="J13" s="94">
        <v>7.6788689131530381</v>
      </c>
      <c r="K13" s="84"/>
      <c r="L13" s="84"/>
      <c r="M13" s="93">
        <v>1.1157339646593861E-2</v>
      </c>
      <c r="N13" s="92"/>
      <c r="O13" s="94"/>
      <c r="P13" s="92">
        <v>33638.696269999993</v>
      </c>
      <c r="Q13" s="84"/>
      <c r="R13" s="93">
        <f t="shared" si="0"/>
        <v>0.63476835428412592</v>
      </c>
      <c r="S13" s="93">
        <f>P13/'סכום נכסי הקרן'!$C$42</f>
        <v>9.578941900312405E-3</v>
      </c>
    </row>
    <row r="14" spans="2:81">
      <c r="B14" s="113" t="s">
        <v>1726</v>
      </c>
      <c r="C14" s="82" t="s">
        <v>1727</v>
      </c>
      <c r="D14" s="95" t="s">
        <v>1728</v>
      </c>
      <c r="E14" s="82" t="s">
        <v>1729</v>
      </c>
      <c r="F14" s="95" t="s">
        <v>347</v>
      </c>
      <c r="G14" s="82" t="s">
        <v>296</v>
      </c>
      <c r="H14" s="82" t="s">
        <v>297</v>
      </c>
      <c r="I14" s="108">
        <v>39076</v>
      </c>
      <c r="J14" s="91">
        <v>8.31</v>
      </c>
      <c r="K14" s="95" t="s">
        <v>173</v>
      </c>
      <c r="L14" s="96">
        <v>4.9000000000000002E-2</v>
      </c>
      <c r="M14" s="90">
        <v>1.4199999999999999E-2</v>
      </c>
      <c r="N14" s="89">
        <v>2339669</v>
      </c>
      <c r="O14" s="91">
        <v>159.69</v>
      </c>
      <c r="P14" s="89">
        <v>3736.2173299999999</v>
      </c>
      <c r="Q14" s="90">
        <v>1.1918261572986535E-3</v>
      </c>
      <c r="R14" s="90">
        <f t="shared" si="0"/>
        <v>7.05031047213035E-2</v>
      </c>
      <c r="S14" s="90">
        <f>P14/'סכום נכסי הקרן'!$C$42</f>
        <v>1.0639237752780586E-3</v>
      </c>
    </row>
    <row r="15" spans="2:81">
      <c r="B15" s="113" t="s">
        <v>1730</v>
      </c>
      <c r="C15" s="82" t="s">
        <v>1731</v>
      </c>
      <c r="D15" s="95" t="s">
        <v>1728</v>
      </c>
      <c r="E15" s="82" t="s">
        <v>1729</v>
      </c>
      <c r="F15" s="95" t="s">
        <v>347</v>
      </c>
      <c r="G15" s="82" t="s">
        <v>296</v>
      </c>
      <c r="H15" s="82" t="s">
        <v>297</v>
      </c>
      <c r="I15" s="108">
        <v>42639</v>
      </c>
      <c r="J15" s="91">
        <v>11.49</v>
      </c>
      <c r="K15" s="95" t="s">
        <v>173</v>
      </c>
      <c r="L15" s="96">
        <v>4.0999999999999995E-2</v>
      </c>
      <c r="M15" s="90">
        <v>2.0700000000000003E-2</v>
      </c>
      <c r="N15" s="89">
        <v>10914861.710000001</v>
      </c>
      <c r="O15" s="91">
        <v>132.04</v>
      </c>
      <c r="P15" s="89">
        <v>14411.98381</v>
      </c>
      <c r="Q15" s="90">
        <v>2.5048226892817414E-3</v>
      </c>
      <c r="R15" s="90">
        <f t="shared" si="0"/>
        <v>0.27195677179682709</v>
      </c>
      <c r="S15" s="90">
        <f>P15/'סכום נכסי הקרן'!$C$42</f>
        <v>4.1039508331763607E-3</v>
      </c>
    </row>
    <row r="16" spans="2:81">
      <c r="B16" s="113" t="s">
        <v>1732</v>
      </c>
      <c r="C16" s="82" t="s">
        <v>1733</v>
      </c>
      <c r="D16" s="95" t="s">
        <v>1728</v>
      </c>
      <c r="E16" s="82" t="s">
        <v>1734</v>
      </c>
      <c r="F16" s="95" t="s">
        <v>550</v>
      </c>
      <c r="G16" s="82" t="s">
        <v>296</v>
      </c>
      <c r="H16" s="82" t="s">
        <v>297</v>
      </c>
      <c r="I16" s="108">
        <v>38918</v>
      </c>
      <c r="J16" s="91">
        <v>1.24</v>
      </c>
      <c r="K16" s="95" t="s">
        <v>173</v>
      </c>
      <c r="L16" s="96">
        <v>0.05</v>
      </c>
      <c r="M16" s="90">
        <v>-7.5000000000000015E-3</v>
      </c>
      <c r="N16" s="89">
        <v>4307.49</v>
      </c>
      <c r="O16" s="91">
        <v>127.45</v>
      </c>
      <c r="P16" s="89">
        <v>5.4898999999999996</v>
      </c>
      <c r="Q16" s="90">
        <v>2.4919712924240654E-4</v>
      </c>
      <c r="R16" s="90">
        <f t="shared" si="0"/>
        <v>1.0359541761706995E-4</v>
      </c>
      <c r="S16" s="90">
        <f>P16/'סכום נכסי הקרן'!$C$42</f>
        <v>1.5633017616507371E-6</v>
      </c>
    </row>
    <row r="17" spans="2:19">
      <c r="B17" s="113" t="s">
        <v>1735</v>
      </c>
      <c r="C17" s="82" t="s">
        <v>1736</v>
      </c>
      <c r="D17" s="95" t="s">
        <v>1728</v>
      </c>
      <c r="E17" s="82" t="s">
        <v>1737</v>
      </c>
      <c r="F17" s="95" t="s">
        <v>347</v>
      </c>
      <c r="G17" s="82" t="s">
        <v>296</v>
      </c>
      <c r="H17" s="82" t="s">
        <v>171</v>
      </c>
      <c r="I17" s="108">
        <v>42796</v>
      </c>
      <c r="J17" s="91">
        <v>7.8300000000000018</v>
      </c>
      <c r="K17" s="95" t="s">
        <v>173</v>
      </c>
      <c r="L17" s="96">
        <v>2.1400000000000002E-2</v>
      </c>
      <c r="M17" s="90">
        <v>1.04E-2</v>
      </c>
      <c r="N17" s="89">
        <v>3124000</v>
      </c>
      <c r="O17" s="91">
        <v>110.45</v>
      </c>
      <c r="P17" s="89">
        <v>3450.4578999999999</v>
      </c>
      <c r="Q17" s="90">
        <v>1.2031766328000432E-2</v>
      </c>
      <c r="R17" s="90">
        <f t="shared" si="0"/>
        <v>6.5110771985030375E-2</v>
      </c>
      <c r="S17" s="90">
        <f>P17/'סכום נכסי הקרן'!$C$42</f>
        <v>9.8255103254552977E-4</v>
      </c>
    </row>
    <row r="18" spans="2:19">
      <c r="B18" s="113" t="s">
        <v>1738</v>
      </c>
      <c r="C18" s="82" t="s">
        <v>1739</v>
      </c>
      <c r="D18" s="95" t="s">
        <v>1728</v>
      </c>
      <c r="E18" s="82" t="s">
        <v>424</v>
      </c>
      <c r="F18" s="95" t="s">
        <v>425</v>
      </c>
      <c r="G18" s="82" t="s">
        <v>333</v>
      </c>
      <c r="H18" s="82" t="s">
        <v>297</v>
      </c>
      <c r="I18" s="108">
        <v>39856</v>
      </c>
      <c r="J18" s="91">
        <v>0.85999999999999988</v>
      </c>
      <c r="K18" s="95" t="s">
        <v>173</v>
      </c>
      <c r="L18" s="96">
        <v>6.8499999999999991E-2</v>
      </c>
      <c r="M18" s="90">
        <v>5.7999999999999996E-3</v>
      </c>
      <c r="N18" s="89">
        <v>843900</v>
      </c>
      <c r="O18" s="91">
        <v>119.67</v>
      </c>
      <c r="P18" s="89">
        <v>1009.89516</v>
      </c>
      <c r="Q18" s="90">
        <v>1.6709203624980448E-3</v>
      </c>
      <c r="R18" s="90">
        <f t="shared" si="0"/>
        <v>1.9056906473643911E-2</v>
      </c>
      <c r="S18" s="90">
        <f>P18/'סכום נכסי הקרן'!$C$42</f>
        <v>2.8757734798640289E-4</v>
      </c>
    </row>
    <row r="19" spans="2:19">
      <c r="B19" s="113" t="s">
        <v>1740</v>
      </c>
      <c r="C19" s="82" t="s">
        <v>1741</v>
      </c>
      <c r="D19" s="95" t="s">
        <v>1728</v>
      </c>
      <c r="E19" s="82" t="s">
        <v>346</v>
      </c>
      <c r="F19" s="95" t="s">
        <v>347</v>
      </c>
      <c r="G19" s="82" t="s">
        <v>333</v>
      </c>
      <c r="H19" s="82" t="s">
        <v>171</v>
      </c>
      <c r="I19" s="108">
        <v>39350</v>
      </c>
      <c r="J19" s="91">
        <v>4.0999999999999996</v>
      </c>
      <c r="K19" s="95" t="s">
        <v>173</v>
      </c>
      <c r="L19" s="96">
        <v>5.5999999999999994E-2</v>
      </c>
      <c r="M19" s="90">
        <v>4.0000000000000007E-4</v>
      </c>
      <c r="N19" s="89">
        <v>767958.86</v>
      </c>
      <c r="O19" s="91">
        <v>152.15</v>
      </c>
      <c r="P19" s="89">
        <v>1168.4493799999998</v>
      </c>
      <c r="Q19" s="90">
        <v>9.3657507722993505E-4</v>
      </c>
      <c r="R19" s="90">
        <f t="shared" si="0"/>
        <v>2.2048853619466013E-2</v>
      </c>
      <c r="S19" s="90">
        <f>P19/'סכום נכסי הקרן'!$C$42</f>
        <v>3.3272718522262906E-4</v>
      </c>
    </row>
    <row r="20" spans="2:19">
      <c r="B20" s="113" t="s">
        <v>1742</v>
      </c>
      <c r="C20" s="82" t="s">
        <v>1743</v>
      </c>
      <c r="D20" s="95" t="s">
        <v>1728</v>
      </c>
      <c r="E20" s="82" t="s">
        <v>424</v>
      </c>
      <c r="F20" s="95" t="s">
        <v>425</v>
      </c>
      <c r="G20" s="82" t="s">
        <v>369</v>
      </c>
      <c r="H20" s="82" t="s">
        <v>171</v>
      </c>
      <c r="I20" s="108">
        <v>42935</v>
      </c>
      <c r="J20" s="91">
        <v>2.4099999999999997</v>
      </c>
      <c r="K20" s="95" t="s">
        <v>173</v>
      </c>
      <c r="L20" s="96">
        <v>0.06</v>
      </c>
      <c r="M20" s="90">
        <v>-1.2999999999999997E-3</v>
      </c>
      <c r="N20" s="89">
        <v>3130000</v>
      </c>
      <c r="O20" s="91">
        <v>123.29</v>
      </c>
      <c r="P20" s="89">
        <v>3858.9769300000003</v>
      </c>
      <c r="Q20" s="90">
        <v>8.4577478216011238E-4</v>
      </c>
      <c r="R20" s="90">
        <f t="shared" si="0"/>
        <v>7.2819600837535955E-2</v>
      </c>
      <c r="S20" s="90">
        <f>P20/'סכום נכסי הקרן'!$C$42</f>
        <v>1.098880750621788E-3</v>
      </c>
    </row>
    <row r="21" spans="2:19">
      <c r="B21" s="113" t="s">
        <v>1744</v>
      </c>
      <c r="C21" s="82" t="s">
        <v>1745</v>
      </c>
      <c r="D21" s="95" t="s">
        <v>1728</v>
      </c>
      <c r="E21" s="82" t="s">
        <v>321</v>
      </c>
      <c r="F21" s="95" t="s">
        <v>301</v>
      </c>
      <c r="G21" s="82" t="s">
        <v>564</v>
      </c>
      <c r="H21" s="82" t="s">
        <v>297</v>
      </c>
      <c r="I21" s="108">
        <v>39656</v>
      </c>
      <c r="J21" s="91">
        <v>3.29</v>
      </c>
      <c r="K21" s="95" t="s">
        <v>173</v>
      </c>
      <c r="L21" s="96">
        <v>5.7500000000000002E-2</v>
      </c>
      <c r="M21" s="90">
        <v>-3.4000000000000002E-3</v>
      </c>
      <c r="N21" s="89">
        <v>4101971</v>
      </c>
      <c r="O21" s="91">
        <v>145.19999999999999</v>
      </c>
      <c r="P21" s="89">
        <v>5956.06185</v>
      </c>
      <c r="Q21" s="90">
        <v>3.1505153609831028E-3</v>
      </c>
      <c r="R21" s="90">
        <f t="shared" si="0"/>
        <v>0.11239197703124799</v>
      </c>
      <c r="S21" s="90">
        <f>P21/'סכום נכסי הקרן'!$C$42</f>
        <v>1.6960458264459735E-3</v>
      </c>
    </row>
    <row r="22" spans="2:19">
      <c r="B22" s="113" t="s">
        <v>1746</v>
      </c>
      <c r="C22" s="82" t="s">
        <v>1747</v>
      </c>
      <c r="D22" s="95" t="s">
        <v>1728</v>
      </c>
      <c r="E22" s="82" t="s">
        <v>1748</v>
      </c>
      <c r="F22" s="95" t="s">
        <v>843</v>
      </c>
      <c r="G22" s="82" t="s">
        <v>1522</v>
      </c>
      <c r="H22" s="82"/>
      <c r="I22" s="108">
        <v>39104</v>
      </c>
      <c r="J22" s="91">
        <v>2.11</v>
      </c>
      <c r="K22" s="95" t="s">
        <v>173</v>
      </c>
      <c r="L22" s="96">
        <v>5.5999999999999994E-2</v>
      </c>
      <c r="M22" s="90">
        <v>0.1709</v>
      </c>
      <c r="N22" s="89">
        <v>42146</v>
      </c>
      <c r="O22" s="91">
        <v>97.67</v>
      </c>
      <c r="P22" s="89">
        <v>41.164010000000005</v>
      </c>
      <c r="Q22" s="90">
        <v>6.668670337387884E-5</v>
      </c>
      <c r="R22" s="90">
        <f t="shared" si="0"/>
        <v>7.767724014541694E-4</v>
      </c>
      <c r="S22" s="90">
        <f>P22/'סכום נכסי הקרן'!$C$42</f>
        <v>1.1721847274013839E-5</v>
      </c>
    </row>
    <row r="23" spans="2:19">
      <c r="B23" s="114"/>
      <c r="C23" s="82"/>
      <c r="D23" s="82"/>
      <c r="E23" s="82"/>
      <c r="F23" s="82"/>
      <c r="G23" s="82"/>
      <c r="H23" s="82"/>
      <c r="I23" s="82"/>
      <c r="J23" s="91"/>
      <c r="K23" s="82"/>
      <c r="L23" s="82"/>
      <c r="M23" s="90"/>
      <c r="N23" s="89"/>
      <c r="O23" s="91"/>
      <c r="P23" s="82"/>
      <c r="Q23" s="82"/>
      <c r="R23" s="90"/>
      <c r="S23" s="82"/>
    </row>
    <row r="24" spans="2:19">
      <c r="B24" s="112" t="s">
        <v>63</v>
      </c>
      <c r="C24" s="84"/>
      <c r="D24" s="84"/>
      <c r="E24" s="84"/>
      <c r="F24" s="84"/>
      <c r="G24" s="84"/>
      <c r="H24" s="84"/>
      <c r="I24" s="84"/>
      <c r="J24" s="94">
        <v>5.0885539930865322</v>
      </c>
      <c r="K24" s="84"/>
      <c r="L24" s="84"/>
      <c r="M24" s="93">
        <v>2.3812182482953435E-2</v>
      </c>
      <c r="N24" s="92"/>
      <c r="O24" s="94"/>
      <c r="P24" s="92">
        <v>13650.273809999997</v>
      </c>
      <c r="Q24" s="84"/>
      <c r="R24" s="93">
        <f t="shared" ref="R24:R29" si="1">P24/$P$11</f>
        <v>0.25758316470870191</v>
      </c>
      <c r="S24" s="93">
        <f>P24/'סכום נכסי הקרן'!$C$42</f>
        <v>3.887046593596954E-3</v>
      </c>
    </row>
    <row r="25" spans="2:19">
      <c r="B25" s="113" t="s">
        <v>1749</v>
      </c>
      <c r="C25" s="82" t="s">
        <v>1750</v>
      </c>
      <c r="D25" s="95" t="s">
        <v>1728</v>
      </c>
      <c r="E25" s="82" t="s">
        <v>1737</v>
      </c>
      <c r="F25" s="95" t="s">
        <v>347</v>
      </c>
      <c r="G25" s="82" t="s">
        <v>296</v>
      </c>
      <c r="H25" s="82" t="s">
        <v>171</v>
      </c>
      <c r="I25" s="108">
        <v>42796</v>
      </c>
      <c r="J25" s="91">
        <v>7.2500000000000009</v>
      </c>
      <c r="K25" s="95" t="s">
        <v>173</v>
      </c>
      <c r="L25" s="96">
        <v>3.7400000000000003E-2</v>
      </c>
      <c r="M25" s="90">
        <v>2.7699999999999999E-2</v>
      </c>
      <c r="N25" s="89">
        <v>3126000</v>
      </c>
      <c r="O25" s="91">
        <v>107.35</v>
      </c>
      <c r="P25" s="89">
        <v>3355.76107</v>
      </c>
      <c r="Q25" s="90">
        <v>6.0692193888843586E-3</v>
      </c>
      <c r="R25" s="90">
        <f t="shared" si="1"/>
        <v>6.3323825474007833E-2</v>
      </c>
      <c r="S25" s="90">
        <f>P25/'סכום נכסי הקרן'!$C$42</f>
        <v>9.5558520053370065E-4</v>
      </c>
    </row>
    <row r="26" spans="2:19">
      <c r="B26" s="113" t="s">
        <v>1751</v>
      </c>
      <c r="C26" s="82" t="s">
        <v>1752</v>
      </c>
      <c r="D26" s="95" t="s">
        <v>1728</v>
      </c>
      <c r="E26" s="82" t="s">
        <v>1737</v>
      </c>
      <c r="F26" s="95" t="s">
        <v>347</v>
      </c>
      <c r="G26" s="82" t="s">
        <v>296</v>
      </c>
      <c r="H26" s="82" t="s">
        <v>171</v>
      </c>
      <c r="I26" s="108">
        <v>42796</v>
      </c>
      <c r="J26" s="91">
        <v>3.7800000000000002</v>
      </c>
      <c r="K26" s="95" t="s">
        <v>173</v>
      </c>
      <c r="L26" s="96">
        <v>2.5000000000000001E-2</v>
      </c>
      <c r="M26" s="90">
        <v>1.7000000000000001E-2</v>
      </c>
      <c r="N26" s="89">
        <v>4957438</v>
      </c>
      <c r="O26" s="91">
        <v>103.15</v>
      </c>
      <c r="P26" s="89">
        <v>5113.59735</v>
      </c>
      <c r="Q26" s="90">
        <v>6.8350549292978315E-3</v>
      </c>
      <c r="R26" s="90">
        <f t="shared" si="1"/>
        <v>9.6494517750558714E-2</v>
      </c>
      <c r="S26" s="90">
        <f>P26/'סכום נכסי הקרן'!$C$42</f>
        <v>1.4561459672539649E-3</v>
      </c>
    </row>
    <row r="27" spans="2:19">
      <c r="B27" s="113" t="s">
        <v>1753</v>
      </c>
      <c r="C27" s="82" t="s">
        <v>1754</v>
      </c>
      <c r="D27" s="95" t="s">
        <v>1728</v>
      </c>
      <c r="E27" s="82" t="s">
        <v>1755</v>
      </c>
      <c r="F27" s="95" t="s">
        <v>351</v>
      </c>
      <c r="G27" s="82" t="s">
        <v>369</v>
      </c>
      <c r="H27" s="82" t="s">
        <v>171</v>
      </c>
      <c r="I27" s="108">
        <v>42598</v>
      </c>
      <c r="J27" s="91">
        <v>5.25</v>
      </c>
      <c r="K27" s="95" t="s">
        <v>173</v>
      </c>
      <c r="L27" s="96">
        <v>3.1E-2</v>
      </c>
      <c r="M27" s="90">
        <v>2.6199999999999998E-2</v>
      </c>
      <c r="N27" s="89">
        <v>2998802.84</v>
      </c>
      <c r="O27" s="91">
        <v>102.67</v>
      </c>
      <c r="P27" s="89">
        <v>3078.8708799999999</v>
      </c>
      <c r="Q27" s="90">
        <v>4.2236659718309861E-3</v>
      </c>
      <c r="R27" s="90">
        <f t="shared" si="1"/>
        <v>5.8098856919549663E-2</v>
      </c>
      <c r="S27" s="90">
        <f>P27/'סכום נכסי הקרן'!$C$42</f>
        <v>8.7673805909017574E-4</v>
      </c>
    </row>
    <row r="28" spans="2:19">
      <c r="B28" s="113" t="s">
        <v>1756</v>
      </c>
      <c r="C28" s="82" t="s">
        <v>1757</v>
      </c>
      <c r="D28" s="95" t="s">
        <v>1728</v>
      </c>
      <c r="E28" s="82" t="s">
        <v>1758</v>
      </c>
      <c r="F28" s="95" t="s">
        <v>351</v>
      </c>
      <c r="G28" s="82" t="s">
        <v>564</v>
      </c>
      <c r="H28" s="82" t="s">
        <v>297</v>
      </c>
      <c r="I28" s="108">
        <v>43312</v>
      </c>
      <c r="J28" s="91">
        <v>4.71</v>
      </c>
      <c r="K28" s="95" t="s">
        <v>173</v>
      </c>
      <c r="L28" s="96">
        <v>3.5499999999999997E-2</v>
      </c>
      <c r="M28" s="90">
        <v>3.1100000000000003E-2</v>
      </c>
      <c r="N28" s="89">
        <v>1959000</v>
      </c>
      <c r="O28" s="91">
        <v>103.05</v>
      </c>
      <c r="P28" s="89">
        <v>2018.7495100000001</v>
      </c>
      <c r="Q28" s="90">
        <v>6.1218749999999997E-3</v>
      </c>
      <c r="R28" s="90">
        <f t="shared" si="1"/>
        <v>3.8094172672126156E-2</v>
      </c>
      <c r="S28" s="90">
        <f>P28/'סכום נכסי הקרן'!$C$42</f>
        <v>5.7485831532715765E-4</v>
      </c>
    </row>
    <row r="29" spans="2:19">
      <c r="B29" s="113" t="s">
        <v>1759</v>
      </c>
      <c r="C29" s="82" t="s">
        <v>1760</v>
      </c>
      <c r="D29" s="95" t="s">
        <v>1728</v>
      </c>
      <c r="E29" s="82" t="s">
        <v>1761</v>
      </c>
      <c r="F29" s="95" t="s">
        <v>351</v>
      </c>
      <c r="G29" s="82" t="s">
        <v>638</v>
      </c>
      <c r="H29" s="82" t="s">
        <v>171</v>
      </c>
      <c r="I29" s="108">
        <v>41903</v>
      </c>
      <c r="J29" s="91">
        <v>1.55</v>
      </c>
      <c r="K29" s="95" t="s">
        <v>173</v>
      </c>
      <c r="L29" s="96">
        <v>5.1500000000000004E-2</v>
      </c>
      <c r="M29" s="90">
        <v>2.0499999999999997E-2</v>
      </c>
      <c r="N29" s="89">
        <v>79411.77</v>
      </c>
      <c r="O29" s="91">
        <v>104.89</v>
      </c>
      <c r="P29" s="89">
        <v>83.295000000000002</v>
      </c>
      <c r="Q29" s="90">
        <v>2.6470573235303618E-3</v>
      </c>
      <c r="R29" s="90">
        <f t="shared" si="1"/>
        <v>1.571791892459579E-3</v>
      </c>
      <c r="S29" s="90">
        <f>P29/'סכום נכסי הקרן'!$C$42</f>
        <v>2.3719051391955803E-5</v>
      </c>
    </row>
    <row r="30" spans="2:19">
      <c r="B30" s="114"/>
      <c r="C30" s="82"/>
      <c r="D30" s="82"/>
      <c r="E30" s="82"/>
      <c r="F30" s="82"/>
      <c r="G30" s="82"/>
      <c r="H30" s="82"/>
      <c r="I30" s="82"/>
      <c r="J30" s="91"/>
      <c r="K30" s="82"/>
      <c r="L30" s="82"/>
      <c r="M30" s="90"/>
      <c r="N30" s="89"/>
      <c r="O30" s="91"/>
      <c r="P30" s="82"/>
      <c r="Q30" s="82"/>
      <c r="R30" s="90"/>
      <c r="S30" s="82"/>
    </row>
    <row r="31" spans="2:19">
      <c r="B31" s="112" t="s">
        <v>49</v>
      </c>
      <c r="C31" s="84"/>
      <c r="D31" s="84"/>
      <c r="E31" s="84"/>
      <c r="F31" s="84"/>
      <c r="G31" s="84"/>
      <c r="H31" s="84"/>
      <c r="I31" s="84"/>
      <c r="J31" s="94">
        <v>2.9212910295725556</v>
      </c>
      <c r="K31" s="84"/>
      <c r="L31" s="84"/>
      <c r="M31" s="93">
        <v>4.4898703140059205E-2</v>
      </c>
      <c r="N31" s="92"/>
      <c r="O31" s="94"/>
      <c r="P31" s="92">
        <v>3386.7157599999996</v>
      </c>
      <c r="Q31" s="84"/>
      <c r="R31" s="93">
        <f t="shared" ref="R31:R34" si="2">P31/$P$11</f>
        <v>6.3907946138820823E-2</v>
      </c>
      <c r="S31" s="93">
        <f>P31/'סכום נכסי הקרן'!$C$42</f>
        <v>9.6439984586573803E-4</v>
      </c>
    </row>
    <row r="32" spans="2:19">
      <c r="B32" s="113" t="s">
        <v>1762</v>
      </c>
      <c r="C32" s="82" t="s">
        <v>1763</v>
      </c>
      <c r="D32" s="95" t="s">
        <v>1728</v>
      </c>
      <c r="E32" s="82" t="s">
        <v>876</v>
      </c>
      <c r="F32" s="95" t="s">
        <v>199</v>
      </c>
      <c r="G32" s="82" t="s">
        <v>472</v>
      </c>
      <c r="H32" s="82" t="s">
        <v>297</v>
      </c>
      <c r="I32" s="108">
        <v>42954</v>
      </c>
      <c r="J32" s="91">
        <v>1.44</v>
      </c>
      <c r="K32" s="95" t="s">
        <v>172</v>
      </c>
      <c r="L32" s="96">
        <v>3.7000000000000005E-2</v>
      </c>
      <c r="M32" s="90">
        <v>3.4700000000000002E-2</v>
      </c>
      <c r="N32" s="89">
        <v>161013</v>
      </c>
      <c r="O32" s="91">
        <v>100.51</v>
      </c>
      <c r="P32" s="89">
        <v>587.78174999999999</v>
      </c>
      <c r="Q32" s="90">
        <v>2.3958841735610974E-3</v>
      </c>
      <c r="R32" s="90">
        <f t="shared" si="2"/>
        <v>1.109154918285255E-2</v>
      </c>
      <c r="S32" s="90">
        <f>P32/'סכום נכסי הקרן'!$C$42</f>
        <v>1.6737649961586791E-4</v>
      </c>
    </row>
    <row r="33" spans="2:19">
      <c r="B33" s="113" t="s">
        <v>1764</v>
      </c>
      <c r="C33" s="82" t="s">
        <v>1765</v>
      </c>
      <c r="D33" s="95" t="s">
        <v>1728</v>
      </c>
      <c r="E33" s="82" t="s">
        <v>876</v>
      </c>
      <c r="F33" s="95" t="s">
        <v>199</v>
      </c>
      <c r="G33" s="82" t="s">
        <v>472</v>
      </c>
      <c r="H33" s="82" t="s">
        <v>297</v>
      </c>
      <c r="I33" s="108">
        <v>42625</v>
      </c>
      <c r="J33" s="91">
        <v>3.24</v>
      </c>
      <c r="K33" s="95" t="s">
        <v>172</v>
      </c>
      <c r="L33" s="96">
        <v>4.4500000000000005E-2</v>
      </c>
      <c r="M33" s="90">
        <v>4.4299999999999999E-2</v>
      </c>
      <c r="N33" s="89">
        <v>765197</v>
      </c>
      <c r="O33" s="91">
        <v>100.37</v>
      </c>
      <c r="P33" s="89">
        <v>2789.4784599999998</v>
      </c>
      <c r="Q33" s="90">
        <v>5.5801582039392613E-3</v>
      </c>
      <c r="R33" s="90">
        <f t="shared" si="2"/>
        <v>5.2637968997162277E-2</v>
      </c>
      <c r="S33" s="90">
        <f>P33/'סכום נכסי הקרן'!$C$42</f>
        <v>7.9433078755620059E-4</v>
      </c>
    </row>
    <row r="34" spans="2:19">
      <c r="B34" s="113" t="s">
        <v>1766</v>
      </c>
      <c r="C34" s="82" t="s">
        <v>1767</v>
      </c>
      <c r="D34" s="95" t="s">
        <v>1728</v>
      </c>
      <c r="E34" s="82" t="s">
        <v>1768</v>
      </c>
      <c r="F34" s="95" t="s">
        <v>347</v>
      </c>
      <c r="G34" s="82" t="s">
        <v>1522</v>
      </c>
      <c r="H34" s="82"/>
      <c r="I34" s="108">
        <v>41840</v>
      </c>
      <c r="J34" s="91">
        <v>0.98000000000000009</v>
      </c>
      <c r="K34" s="95" t="s">
        <v>172</v>
      </c>
      <c r="L34" s="96">
        <v>5.3899999999999997E-2</v>
      </c>
      <c r="M34" s="90">
        <v>0.59709999999999996</v>
      </c>
      <c r="N34" s="89">
        <v>4585.2</v>
      </c>
      <c r="O34" s="91">
        <v>56.778399999999998</v>
      </c>
      <c r="P34" s="89">
        <v>9.4555499999999988</v>
      </c>
      <c r="Q34" s="90">
        <v>1.9578896586644069E-4</v>
      </c>
      <c r="R34" s="90">
        <f t="shared" si="2"/>
        <v>1.7842795880600482E-4</v>
      </c>
      <c r="S34" s="90">
        <f>P34/'סכום נכסי הקרן'!$C$42</f>
        <v>2.6925586936695798E-6</v>
      </c>
    </row>
    <row r="35" spans="2:19">
      <c r="B35" s="114"/>
      <c r="C35" s="82"/>
      <c r="D35" s="82"/>
      <c r="E35" s="82"/>
      <c r="F35" s="82"/>
      <c r="G35" s="82"/>
      <c r="H35" s="82"/>
      <c r="I35" s="82"/>
      <c r="J35" s="91"/>
      <c r="K35" s="82"/>
      <c r="L35" s="82"/>
      <c r="M35" s="90"/>
      <c r="N35" s="89"/>
      <c r="O35" s="91"/>
      <c r="P35" s="82"/>
      <c r="Q35" s="82"/>
      <c r="R35" s="90"/>
      <c r="S35" s="82"/>
    </row>
    <row r="36" spans="2:19">
      <c r="B36" s="111" t="s">
        <v>240</v>
      </c>
      <c r="C36" s="84"/>
      <c r="D36" s="84"/>
      <c r="E36" s="84"/>
      <c r="F36" s="84"/>
      <c r="G36" s="84"/>
      <c r="H36" s="84"/>
      <c r="I36" s="84"/>
      <c r="J36" s="94">
        <v>7.2872514299780518</v>
      </c>
      <c r="K36" s="84"/>
      <c r="L36" s="84"/>
      <c r="M36" s="93">
        <v>4.1855253382409814E-2</v>
      </c>
      <c r="N36" s="92"/>
      <c r="O36" s="94"/>
      <c r="P36" s="92">
        <v>2317.9708900000001</v>
      </c>
      <c r="Q36" s="84"/>
      <c r="R36" s="93">
        <f t="shared" ref="R36:R39" si="3">P36/$P$11</f>
        <v>4.3740534868351222E-2</v>
      </c>
      <c r="S36" s="93">
        <f>P36/'סכום נכסי הקרן'!$C$42</f>
        <v>6.600644776393245E-4</v>
      </c>
    </row>
    <row r="37" spans="2:19">
      <c r="B37" s="112" t="s">
        <v>73</v>
      </c>
      <c r="C37" s="84"/>
      <c r="D37" s="84"/>
      <c r="E37" s="84"/>
      <c r="F37" s="84"/>
      <c r="G37" s="84"/>
      <c r="H37" s="84"/>
      <c r="I37" s="84"/>
      <c r="J37" s="94">
        <v>7.2872514299780518</v>
      </c>
      <c r="K37" s="84"/>
      <c r="L37" s="84"/>
      <c r="M37" s="93">
        <v>4.1855253382409814E-2</v>
      </c>
      <c r="N37" s="92"/>
      <c r="O37" s="94"/>
      <c r="P37" s="92">
        <v>2317.9708900000001</v>
      </c>
      <c r="Q37" s="84"/>
      <c r="R37" s="93">
        <f t="shared" si="3"/>
        <v>4.3740534868351222E-2</v>
      </c>
      <c r="S37" s="93">
        <f>P37/'סכום נכסי הקרן'!$C$42</f>
        <v>6.600644776393245E-4</v>
      </c>
    </row>
    <row r="38" spans="2:19">
      <c r="B38" s="113" t="s">
        <v>1769</v>
      </c>
      <c r="C38" s="82">
        <v>4279</v>
      </c>
      <c r="D38" s="95" t="s">
        <v>1728</v>
      </c>
      <c r="E38" s="82"/>
      <c r="F38" s="95" t="s">
        <v>1179</v>
      </c>
      <c r="G38" s="82" t="s">
        <v>1770</v>
      </c>
      <c r="H38" s="82" t="s">
        <v>1771</v>
      </c>
      <c r="I38" s="108">
        <v>43465</v>
      </c>
      <c r="J38" s="91">
        <v>2.1799999999999997</v>
      </c>
      <c r="K38" s="95" t="s">
        <v>172</v>
      </c>
      <c r="L38" s="96">
        <v>0.06</v>
      </c>
      <c r="M38" s="90">
        <v>4.0299999999999996E-2</v>
      </c>
      <c r="N38" s="89">
        <v>295999.99</v>
      </c>
      <c r="O38" s="91">
        <v>107.44</v>
      </c>
      <c r="P38" s="89">
        <v>1155.0573200000001</v>
      </c>
      <c r="Q38" s="90">
        <v>3.5878786666666666E-4</v>
      </c>
      <c r="R38" s="90">
        <f t="shared" si="3"/>
        <v>2.1796142996603516E-2</v>
      </c>
      <c r="S38" s="90">
        <f>P38/'סכום נכסי הקרן'!$C$42</f>
        <v>3.2891366749186317E-4</v>
      </c>
    </row>
    <row r="39" spans="2:19">
      <c r="B39" s="113" t="s">
        <v>1772</v>
      </c>
      <c r="C39" s="82">
        <v>5168</v>
      </c>
      <c r="D39" s="95" t="s">
        <v>1728</v>
      </c>
      <c r="E39" s="82"/>
      <c r="F39" s="95" t="s">
        <v>1282</v>
      </c>
      <c r="G39" s="82" t="s">
        <v>1522</v>
      </c>
      <c r="H39" s="82"/>
      <c r="I39" s="108">
        <v>43465</v>
      </c>
      <c r="J39" s="91">
        <v>12.36</v>
      </c>
      <c r="K39" s="95" t="s">
        <v>181</v>
      </c>
      <c r="L39" s="96">
        <v>3.9510000000000003E-2</v>
      </c>
      <c r="M39" s="90">
        <v>4.3400000000000001E-2</v>
      </c>
      <c r="N39" s="89">
        <v>444000</v>
      </c>
      <c r="O39" s="91">
        <v>96.82</v>
      </c>
      <c r="P39" s="89">
        <v>1162.9135700000002</v>
      </c>
      <c r="Q39" s="90">
        <v>1.1253412141012352E-3</v>
      </c>
      <c r="R39" s="90">
        <f t="shared" si="3"/>
        <v>2.1944391871747709E-2</v>
      </c>
      <c r="S39" s="90">
        <f>P39/'סכום נכסי הקרן'!$C$42</f>
        <v>3.3115081014746138E-4</v>
      </c>
    </row>
    <row r="40" spans="2:19">
      <c r="C40" s="1"/>
      <c r="D40" s="1"/>
      <c r="E40" s="1"/>
    </row>
    <row r="41" spans="2:19">
      <c r="C41" s="1"/>
      <c r="D41" s="1"/>
      <c r="E41" s="1"/>
    </row>
    <row r="42" spans="2:19">
      <c r="C42" s="1"/>
      <c r="D42" s="1"/>
      <c r="E42" s="1"/>
    </row>
    <row r="43" spans="2:19">
      <c r="B43" s="97" t="s">
        <v>262</v>
      </c>
      <c r="C43" s="1"/>
      <c r="D43" s="1"/>
      <c r="E43" s="1"/>
    </row>
    <row r="44" spans="2:19">
      <c r="B44" s="97" t="s">
        <v>122</v>
      </c>
      <c r="C44" s="1"/>
      <c r="D44" s="1"/>
      <c r="E44" s="1"/>
    </row>
    <row r="45" spans="2:19">
      <c r="B45" s="97" t="s">
        <v>245</v>
      </c>
      <c r="C45" s="1"/>
      <c r="D45" s="1"/>
      <c r="E45" s="1"/>
    </row>
    <row r="46" spans="2:19">
      <c r="B46" s="97" t="s">
        <v>253</v>
      </c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9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188</v>
      </c>
      <c r="C1" s="80" t="s" vm="1">
        <v>263</v>
      </c>
    </row>
    <row r="2" spans="2:98">
      <c r="B2" s="58" t="s">
        <v>187</v>
      </c>
      <c r="C2" s="80" t="s">
        <v>264</v>
      </c>
    </row>
    <row r="3" spans="2:98">
      <c r="B3" s="58" t="s">
        <v>189</v>
      </c>
      <c r="C3" s="80" t="s">
        <v>265</v>
      </c>
    </row>
    <row r="4" spans="2:98">
      <c r="B4" s="58" t="s">
        <v>190</v>
      </c>
      <c r="C4" s="80">
        <v>2207</v>
      </c>
    </row>
    <row r="6" spans="2:98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98" ht="26.25" customHeight="1">
      <c r="B7" s="170" t="s">
        <v>98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98" s="3" customFormat="1" ht="63">
      <c r="B8" s="23" t="s">
        <v>126</v>
      </c>
      <c r="C8" s="31" t="s">
        <v>47</v>
      </c>
      <c r="D8" s="31" t="s">
        <v>128</v>
      </c>
      <c r="E8" s="31" t="s">
        <v>127</v>
      </c>
      <c r="F8" s="31" t="s">
        <v>67</v>
      </c>
      <c r="G8" s="31" t="s">
        <v>110</v>
      </c>
      <c r="H8" s="31" t="s">
        <v>247</v>
      </c>
      <c r="I8" s="31" t="s">
        <v>246</v>
      </c>
      <c r="J8" s="31" t="s">
        <v>119</v>
      </c>
      <c r="K8" s="31" t="s">
        <v>61</v>
      </c>
      <c r="L8" s="31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254</v>
      </c>
      <c r="I9" s="33"/>
      <c r="J9" s="33" t="s">
        <v>250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7" t="s">
        <v>29</v>
      </c>
      <c r="C11" s="123"/>
      <c r="D11" s="123"/>
      <c r="E11" s="123"/>
      <c r="F11" s="123"/>
      <c r="G11" s="123"/>
      <c r="H11" s="125"/>
      <c r="I11" s="125"/>
      <c r="J11" s="125">
        <v>19962.73198</v>
      </c>
      <c r="K11" s="123"/>
      <c r="L11" s="126">
        <f>J11/$J$11</f>
        <v>1</v>
      </c>
      <c r="M11" s="126">
        <f>J11/'סכום נכסי הקרן'!$C$42</f>
        <v>5.6845796957495608E-3</v>
      </c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CT11" s="98"/>
    </row>
    <row r="12" spans="2:98" s="138" customFormat="1" ht="17.25" customHeight="1">
      <c r="B12" s="129" t="s">
        <v>241</v>
      </c>
      <c r="C12" s="123"/>
      <c r="D12" s="123"/>
      <c r="E12" s="123"/>
      <c r="F12" s="123"/>
      <c r="G12" s="123"/>
      <c r="H12" s="125"/>
      <c r="I12" s="125"/>
      <c r="J12" s="125">
        <v>2471.68932</v>
      </c>
      <c r="K12" s="123"/>
      <c r="L12" s="126">
        <f t="shared" ref="L12:L16" si="0">J12/$J$11</f>
        <v>0.12381518333644431</v>
      </c>
      <c r="M12" s="126">
        <f>J12/'סכום נכסי הקרן'!$C$42</f>
        <v>7.0383727721986058E-4</v>
      </c>
    </row>
    <row r="13" spans="2:98" s="137" customFormat="1">
      <c r="B13" s="101" t="s">
        <v>241</v>
      </c>
      <c r="C13" s="84"/>
      <c r="D13" s="84"/>
      <c r="E13" s="84"/>
      <c r="F13" s="84"/>
      <c r="G13" s="84"/>
      <c r="H13" s="92"/>
      <c r="I13" s="92"/>
      <c r="J13" s="92">
        <v>2471.68932</v>
      </c>
      <c r="K13" s="84"/>
      <c r="L13" s="93">
        <f t="shared" si="0"/>
        <v>0.12381518333644431</v>
      </c>
      <c r="M13" s="93">
        <f>J13/'סכום נכסי הקרן'!$C$42</f>
        <v>7.0383727721986058E-4</v>
      </c>
    </row>
    <row r="14" spans="2:98" s="137" customFormat="1">
      <c r="B14" s="88" t="s">
        <v>1773</v>
      </c>
      <c r="C14" s="82">
        <v>5992</v>
      </c>
      <c r="D14" s="95" t="s">
        <v>27</v>
      </c>
      <c r="E14" s="82" t="s">
        <v>1748</v>
      </c>
      <c r="F14" s="95" t="s">
        <v>843</v>
      </c>
      <c r="G14" s="95" t="s">
        <v>173</v>
      </c>
      <c r="H14" s="89">
        <v>1821</v>
      </c>
      <c r="I14" s="89">
        <v>0</v>
      </c>
      <c r="J14" s="89">
        <v>1.3000000000000002E-4</v>
      </c>
      <c r="K14" s="90">
        <v>6.6703296703296699E-5</v>
      </c>
      <c r="L14" s="90">
        <f t="shared" si="0"/>
        <v>6.5121347183463016E-9</v>
      </c>
      <c r="M14" s="90">
        <f>J14/'סכום נכסי הקרן'!$C$42</f>
        <v>3.7018748795897171E-11</v>
      </c>
    </row>
    <row r="15" spans="2:98" s="137" customFormat="1">
      <c r="B15" s="88" t="s">
        <v>1774</v>
      </c>
      <c r="C15" s="82" t="s">
        <v>1775</v>
      </c>
      <c r="D15" s="95" t="s">
        <v>27</v>
      </c>
      <c r="E15" s="82" t="s">
        <v>1776</v>
      </c>
      <c r="F15" s="95" t="s">
        <v>351</v>
      </c>
      <c r="G15" s="95" t="s">
        <v>172</v>
      </c>
      <c r="H15" s="89">
        <v>84344.21</v>
      </c>
      <c r="I15" s="89">
        <v>799.94719999999995</v>
      </c>
      <c r="J15" s="89">
        <v>2450.5436299999997</v>
      </c>
      <c r="K15" s="90">
        <v>1.4550858248719618E-3</v>
      </c>
      <c r="L15" s="90">
        <f t="shared" si="0"/>
        <v>0.12275592501342593</v>
      </c>
      <c r="M15" s="90">
        <f>J15/'סכום נכסי הקרן'!$C$42</f>
        <v>6.9781583886427661E-4</v>
      </c>
    </row>
    <row r="16" spans="2:98" s="137" customFormat="1">
      <c r="B16" s="88" t="s">
        <v>1777</v>
      </c>
      <c r="C16" s="82" t="s">
        <v>1778</v>
      </c>
      <c r="D16" s="95" t="s">
        <v>27</v>
      </c>
      <c r="E16" s="82" t="s">
        <v>1768</v>
      </c>
      <c r="F16" s="95" t="s">
        <v>347</v>
      </c>
      <c r="G16" s="95" t="s">
        <v>172</v>
      </c>
      <c r="H16" s="89">
        <v>401.41</v>
      </c>
      <c r="I16" s="89">
        <v>1450.4</v>
      </c>
      <c r="J16" s="89">
        <v>21.145689999999998</v>
      </c>
      <c r="K16" s="90">
        <v>4.0938796600050538E-5</v>
      </c>
      <c r="L16" s="90">
        <f t="shared" si="0"/>
        <v>1.0592583230183707E-3</v>
      </c>
      <c r="M16" s="90">
        <f>J16/'סכום נכסי הקרן'!$C$42</f>
        <v>6.0214383555839589E-6</v>
      </c>
    </row>
    <row r="17" spans="2:13" s="137" customFormat="1">
      <c r="B17" s="85"/>
      <c r="C17" s="82"/>
      <c r="D17" s="82"/>
      <c r="E17" s="82"/>
      <c r="F17" s="82"/>
      <c r="G17" s="82"/>
      <c r="H17" s="89"/>
      <c r="I17" s="89"/>
      <c r="J17" s="82"/>
      <c r="K17" s="82"/>
      <c r="L17" s="90"/>
      <c r="M17" s="82"/>
    </row>
    <row r="18" spans="2:13" s="138" customFormat="1">
      <c r="B18" s="129" t="s">
        <v>240</v>
      </c>
      <c r="C18" s="123"/>
      <c r="D18" s="123"/>
      <c r="E18" s="123"/>
      <c r="F18" s="123"/>
      <c r="G18" s="123"/>
      <c r="H18" s="125"/>
      <c r="I18" s="125"/>
      <c r="J18" s="125">
        <v>17491.042659999999</v>
      </c>
      <c r="K18" s="123"/>
      <c r="L18" s="126">
        <f t="shared" ref="L18:L35" si="1">J18/$J$11</f>
        <v>0.87618481666355563</v>
      </c>
      <c r="M18" s="126">
        <f>J18/'סכום נכסי הקרן'!$C$42</f>
        <v>4.9807424185296994E-3</v>
      </c>
    </row>
    <row r="19" spans="2:13" s="137" customFormat="1">
      <c r="B19" s="101" t="s">
        <v>65</v>
      </c>
      <c r="C19" s="84"/>
      <c r="D19" s="84"/>
      <c r="E19" s="84"/>
      <c r="F19" s="84"/>
      <c r="G19" s="84"/>
      <c r="H19" s="92"/>
      <c r="I19" s="92"/>
      <c r="J19" s="92">
        <v>17491.042659999999</v>
      </c>
      <c r="K19" s="84"/>
      <c r="L19" s="93">
        <f t="shared" si="1"/>
        <v>0.87618481666355563</v>
      </c>
      <c r="M19" s="93">
        <f>J19/'סכום נכסי הקרן'!$C$42</f>
        <v>4.9807424185296994E-3</v>
      </c>
    </row>
    <row r="20" spans="2:13" s="137" customFormat="1">
      <c r="B20" s="88" t="s">
        <v>1779</v>
      </c>
      <c r="C20" s="82" t="s">
        <v>1780</v>
      </c>
      <c r="D20" s="95" t="s">
        <v>27</v>
      </c>
      <c r="E20" s="82"/>
      <c r="F20" s="95" t="s">
        <v>1240</v>
      </c>
      <c r="G20" s="95" t="s">
        <v>172</v>
      </c>
      <c r="H20" s="89">
        <v>209.78</v>
      </c>
      <c r="I20" s="89">
        <v>110963.77589999999</v>
      </c>
      <c r="J20" s="89">
        <v>845.46835999999996</v>
      </c>
      <c r="K20" s="90">
        <v>2.4750562397479782E-3</v>
      </c>
      <c r="L20" s="90">
        <f t="shared" si="1"/>
        <v>4.235233738784084E-2</v>
      </c>
      <c r="M20" s="90">
        <f>J20/'סכום נכסי הקרן'!$C$42</f>
        <v>2.4075523718245499E-4</v>
      </c>
    </row>
    <row r="21" spans="2:13" s="137" customFormat="1">
      <c r="B21" s="88" t="s">
        <v>1781</v>
      </c>
      <c r="C21" s="82">
        <v>3610</v>
      </c>
      <c r="D21" s="95" t="s">
        <v>27</v>
      </c>
      <c r="E21" s="82"/>
      <c r="F21" s="95" t="s">
        <v>1240</v>
      </c>
      <c r="G21" s="95" t="s">
        <v>172</v>
      </c>
      <c r="H21" s="89">
        <v>27000</v>
      </c>
      <c r="I21" s="89">
        <v>477.98070000000001</v>
      </c>
      <c r="J21" s="89">
        <v>468.72699999999998</v>
      </c>
      <c r="K21" s="90">
        <v>3.9525664446511555E-3</v>
      </c>
      <c r="L21" s="90">
        <f t="shared" si="1"/>
        <v>2.3480102847125435E-2</v>
      </c>
      <c r="M21" s="90">
        <f>J21/'סכום נכסי הקרן'!$C$42</f>
        <v>1.3347451589888068E-4</v>
      </c>
    </row>
    <row r="22" spans="2:13" s="137" customFormat="1">
      <c r="B22" s="88" t="s">
        <v>1782</v>
      </c>
      <c r="C22" s="82" t="s">
        <v>1783</v>
      </c>
      <c r="D22" s="95" t="s">
        <v>27</v>
      </c>
      <c r="E22" s="82"/>
      <c r="F22" s="95" t="s">
        <v>1240</v>
      </c>
      <c r="G22" s="95" t="s">
        <v>172</v>
      </c>
      <c r="H22" s="89">
        <v>130304.01</v>
      </c>
      <c r="I22" s="89">
        <v>299.87169999999998</v>
      </c>
      <c r="J22" s="89">
        <v>1419.1853000000001</v>
      </c>
      <c r="K22" s="90">
        <v>4.386444588671181E-3</v>
      </c>
      <c r="L22" s="90">
        <f t="shared" si="1"/>
        <v>7.1091737414590087E-2</v>
      </c>
      <c r="M22" s="90">
        <f>J22/'סכום נכסי הקרן'!$C$42</f>
        <v>4.0412664704253819E-4</v>
      </c>
    </row>
    <row r="23" spans="2:13" s="137" customFormat="1">
      <c r="B23" s="88" t="s">
        <v>1784</v>
      </c>
      <c r="C23" s="82" t="s">
        <v>1785</v>
      </c>
      <c r="D23" s="95" t="s">
        <v>27</v>
      </c>
      <c r="E23" s="82"/>
      <c r="F23" s="95" t="s">
        <v>1240</v>
      </c>
      <c r="G23" s="95" t="s">
        <v>172</v>
      </c>
      <c r="H23" s="89">
        <v>153.26</v>
      </c>
      <c r="I23" s="89">
        <v>0</v>
      </c>
      <c r="J23" s="89">
        <v>0</v>
      </c>
      <c r="K23" s="90">
        <v>2.9400452152327566E-3</v>
      </c>
      <c r="L23" s="90">
        <f t="shared" si="1"/>
        <v>0</v>
      </c>
      <c r="M23" s="90">
        <f>J23/'סכום נכסי הקרן'!$C$42</f>
        <v>0</v>
      </c>
    </row>
    <row r="24" spans="2:13" s="137" customFormat="1">
      <c r="B24" s="88" t="s">
        <v>1786</v>
      </c>
      <c r="C24" s="82">
        <v>2994</v>
      </c>
      <c r="D24" s="95" t="s">
        <v>27</v>
      </c>
      <c r="E24" s="82"/>
      <c r="F24" s="95" t="s">
        <v>1240</v>
      </c>
      <c r="G24" s="95" t="s">
        <v>174</v>
      </c>
      <c r="H24" s="89">
        <v>913.97</v>
      </c>
      <c r="I24" s="89">
        <v>20619.7251</v>
      </c>
      <c r="J24" s="89">
        <v>768.56982999999991</v>
      </c>
      <c r="K24" s="90">
        <v>1.6914981439362631E-3</v>
      </c>
      <c r="L24" s="90">
        <f t="shared" si="1"/>
        <v>3.8500232872434724E-2</v>
      </c>
      <c r="M24" s="90">
        <f>J24/'סכום נכסי הקרן'!$C$42</f>
        <v>2.188576420682722E-4</v>
      </c>
    </row>
    <row r="25" spans="2:13" s="137" customFormat="1">
      <c r="B25" s="88" t="s">
        <v>1787</v>
      </c>
      <c r="C25" s="82" t="s">
        <v>1788</v>
      </c>
      <c r="D25" s="95" t="s">
        <v>27</v>
      </c>
      <c r="E25" s="82"/>
      <c r="F25" s="95" t="s">
        <v>1240</v>
      </c>
      <c r="G25" s="95" t="s">
        <v>174</v>
      </c>
      <c r="H25" s="89">
        <v>41.46</v>
      </c>
      <c r="I25" s="89">
        <v>94077.189599999998</v>
      </c>
      <c r="J25" s="89">
        <v>159.06566000000001</v>
      </c>
      <c r="K25" s="90">
        <v>1.3995139845067793E-3</v>
      </c>
      <c r="L25" s="90">
        <f t="shared" si="1"/>
        <v>7.9681308229436042E-3</v>
      </c>
      <c r="M25" s="90">
        <f>J25/'סכום נכסי הקרן'!$C$42</f>
        <v>4.5295474689181448E-5</v>
      </c>
    </row>
    <row r="26" spans="2:13" s="137" customFormat="1">
      <c r="B26" s="88" t="s">
        <v>2085</v>
      </c>
      <c r="C26" s="82">
        <v>4654</v>
      </c>
      <c r="D26" s="95" t="s">
        <v>27</v>
      </c>
      <c r="E26" s="82"/>
      <c r="F26" s="95" t="s">
        <v>1240</v>
      </c>
      <c r="G26" s="95" t="s">
        <v>175</v>
      </c>
      <c r="H26" s="89">
        <v>145700.5</v>
      </c>
      <c r="I26" s="89">
        <v>497.35860000000002</v>
      </c>
      <c r="J26" s="89">
        <v>3429.4973799999998</v>
      </c>
      <c r="K26" s="90">
        <v>1.4749999999999999E-2</v>
      </c>
      <c r="L26" s="90">
        <f t="shared" si="1"/>
        <v>0.1717949919598129</v>
      </c>
      <c r="M26" s="90">
        <f>J26/'סכום נכסי הקרן'!$C$42</f>
        <v>9.7658232312621126E-4</v>
      </c>
    </row>
    <row r="27" spans="2:13" s="137" customFormat="1">
      <c r="B27" s="88" t="s">
        <v>1789</v>
      </c>
      <c r="C27" s="82" t="s">
        <v>1790</v>
      </c>
      <c r="D27" s="95" t="s">
        <v>27</v>
      </c>
      <c r="E27" s="82"/>
      <c r="F27" s="95" t="s">
        <v>1240</v>
      </c>
      <c r="G27" s="95" t="s">
        <v>172</v>
      </c>
      <c r="H27" s="89">
        <v>12.49</v>
      </c>
      <c r="I27" s="89">
        <v>0</v>
      </c>
      <c r="J27" s="89">
        <v>0</v>
      </c>
      <c r="K27" s="90">
        <v>2.3595968999921978E-4</v>
      </c>
      <c r="L27" s="90">
        <f t="shared" si="1"/>
        <v>0</v>
      </c>
      <c r="M27" s="90">
        <f>J27/'סכום נכסי הקרן'!$C$42</f>
        <v>0</v>
      </c>
    </row>
    <row r="28" spans="2:13" s="137" customFormat="1">
      <c r="B28" s="88" t="s">
        <v>1791</v>
      </c>
      <c r="C28" s="82" t="s">
        <v>1792</v>
      </c>
      <c r="D28" s="95" t="s">
        <v>27</v>
      </c>
      <c r="E28" s="82"/>
      <c r="F28" s="95" t="s">
        <v>1240</v>
      </c>
      <c r="G28" s="95" t="s">
        <v>172</v>
      </c>
      <c r="H28" s="89">
        <v>14944</v>
      </c>
      <c r="I28" s="89">
        <v>397.72309999999999</v>
      </c>
      <c r="J28" s="89">
        <v>215.87061</v>
      </c>
      <c r="K28" s="90">
        <v>4.1582684613958145E-3</v>
      </c>
      <c r="L28" s="90">
        <f t="shared" si="1"/>
        <v>1.0813680723473801E-2</v>
      </c>
      <c r="M28" s="90">
        <f>J28/'סכום נכסי הקרן'!$C$42</f>
        <v>6.1471229876977583E-5</v>
      </c>
    </row>
    <row r="29" spans="2:13" s="137" customFormat="1">
      <c r="B29" s="88" t="s">
        <v>1793</v>
      </c>
      <c r="C29" s="82" t="s">
        <v>1794</v>
      </c>
      <c r="D29" s="95" t="s">
        <v>27</v>
      </c>
      <c r="E29" s="82"/>
      <c r="F29" s="95" t="s">
        <v>1240</v>
      </c>
      <c r="G29" s="95" t="s">
        <v>172</v>
      </c>
      <c r="H29" s="89">
        <v>105683</v>
      </c>
      <c r="I29" s="89">
        <v>342.68880000000001</v>
      </c>
      <c r="J29" s="89">
        <v>1315.3789199999999</v>
      </c>
      <c r="K29" s="90">
        <v>2.4030848918492162E-3</v>
      </c>
      <c r="L29" s="90">
        <f t="shared" si="1"/>
        <v>6.5891728713175848E-2</v>
      </c>
      <c r="M29" s="90">
        <f>J29/'סכום נכסי הקרן'!$C$42</f>
        <v>3.7456678316075777E-4</v>
      </c>
    </row>
    <row r="30" spans="2:13" s="137" customFormat="1">
      <c r="B30" s="88" t="s">
        <v>1795</v>
      </c>
      <c r="C30" s="82">
        <v>4637</v>
      </c>
      <c r="D30" s="95" t="s">
        <v>27</v>
      </c>
      <c r="E30" s="82"/>
      <c r="F30" s="95" t="s">
        <v>1240</v>
      </c>
      <c r="G30" s="95" t="s">
        <v>175</v>
      </c>
      <c r="H30" s="89">
        <v>553370</v>
      </c>
      <c r="I30" s="89">
        <v>51.076500000000003</v>
      </c>
      <c r="J30" s="89">
        <v>1337.63167</v>
      </c>
      <c r="K30" s="90">
        <v>4.3336441942712148E-3</v>
      </c>
      <c r="L30" s="90">
        <f t="shared" si="1"/>
        <v>6.7006443373588784E-2</v>
      </c>
      <c r="M30" s="90">
        <f>J30/'סכום נכסי הקרן'!$C$42</f>
        <v>3.8090346748589552E-4</v>
      </c>
    </row>
    <row r="31" spans="2:13" s="137" customFormat="1">
      <c r="B31" s="88" t="s">
        <v>1796</v>
      </c>
      <c r="C31" s="82">
        <v>5691</v>
      </c>
      <c r="D31" s="95" t="s">
        <v>27</v>
      </c>
      <c r="E31" s="82"/>
      <c r="F31" s="95" t="s">
        <v>1240</v>
      </c>
      <c r="G31" s="95" t="s">
        <v>172</v>
      </c>
      <c r="H31" s="89">
        <v>881846.7</v>
      </c>
      <c r="I31" s="89">
        <v>102.3364</v>
      </c>
      <c r="J31" s="89">
        <v>3277.69902</v>
      </c>
      <c r="K31" s="90">
        <v>1.0038565137847573E-2</v>
      </c>
      <c r="L31" s="90">
        <f t="shared" si="1"/>
        <v>0.16419090449562806</v>
      </c>
      <c r="M31" s="90">
        <f>J31/'סכום נכסי הקרן'!$C$42</f>
        <v>9.3335628192260244E-4</v>
      </c>
    </row>
    <row r="32" spans="2:13" s="137" customFormat="1">
      <c r="B32" s="88" t="s">
        <v>1797</v>
      </c>
      <c r="C32" s="82">
        <v>3865</v>
      </c>
      <c r="D32" s="95" t="s">
        <v>27</v>
      </c>
      <c r="E32" s="82"/>
      <c r="F32" s="95" t="s">
        <v>1240</v>
      </c>
      <c r="G32" s="95" t="s">
        <v>172</v>
      </c>
      <c r="H32" s="89">
        <v>13855</v>
      </c>
      <c r="I32" s="89">
        <v>438.62169999999998</v>
      </c>
      <c r="J32" s="89">
        <v>220.72042000000002</v>
      </c>
      <c r="K32" s="90">
        <v>3.2035806704400448E-3</v>
      </c>
      <c r="L32" s="90">
        <f t="shared" si="1"/>
        <v>1.1056623924076749E-2</v>
      </c>
      <c r="M32" s="90">
        <f>J32/'סכום נכסי הקרן'!$C$42</f>
        <v>6.2852259862345523E-5</v>
      </c>
    </row>
    <row r="33" spans="2:13" s="137" customFormat="1">
      <c r="B33" s="88" t="s">
        <v>1798</v>
      </c>
      <c r="C33" s="82" t="s">
        <v>1799</v>
      </c>
      <c r="D33" s="95" t="s">
        <v>27</v>
      </c>
      <c r="E33" s="82"/>
      <c r="F33" s="95" t="s">
        <v>1240</v>
      </c>
      <c r="G33" s="95" t="s">
        <v>172</v>
      </c>
      <c r="H33" s="89">
        <v>36.43</v>
      </c>
      <c r="I33" s="89">
        <v>132573.6067</v>
      </c>
      <c r="J33" s="89">
        <v>175.41070999999999</v>
      </c>
      <c r="K33" s="90">
        <v>2.9401842397085483E-3</v>
      </c>
      <c r="L33" s="90">
        <f t="shared" si="1"/>
        <v>8.7869090350828818E-3</v>
      </c>
      <c r="M33" s="90">
        <f>J33/'סכום נכסי הקרן'!$C$42</f>
        <v>4.994988468923051E-5</v>
      </c>
    </row>
    <row r="34" spans="2:13" s="137" customFormat="1">
      <c r="B34" s="88" t="s">
        <v>1800</v>
      </c>
      <c r="C34" s="82">
        <v>4811</v>
      </c>
      <c r="D34" s="95" t="s">
        <v>27</v>
      </c>
      <c r="E34" s="82"/>
      <c r="F34" s="95" t="s">
        <v>1240</v>
      </c>
      <c r="G34" s="95" t="s">
        <v>172</v>
      </c>
      <c r="H34" s="89">
        <v>163790</v>
      </c>
      <c r="I34" s="89">
        <v>168.63839999999999</v>
      </c>
      <c r="J34" s="89">
        <v>1003.2050300000001</v>
      </c>
      <c r="K34" s="90">
        <v>8.4557595568595934E-3</v>
      </c>
      <c r="L34" s="90">
        <f t="shared" si="1"/>
        <v>5.0253894657558792E-2</v>
      </c>
      <c r="M34" s="90">
        <f>J34/'סכום נכסי הקרן'!$C$42</f>
        <v>2.8567226920269599E-4</v>
      </c>
    </row>
    <row r="35" spans="2:13" s="137" customFormat="1">
      <c r="B35" s="88" t="s">
        <v>1801</v>
      </c>
      <c r="C35" s="82">
        <v>5356</v>
      </c>
      <c r="D35" s="95" t="s">
        <v>27</v>
      </c>
      <c r="E35" s="82"/>
      <c r="F35" s="95" t="s">
        <v>1240</v>
      </c>
      <c r="G35" s="95" t="s">
        <v>172</v>
      </c>
      <c r="H35" s="89">
        <v>252563</v>
      </c>
      <c r="I35" s="89">
        <v>311.1943</v>
      </c>
      <c r="J35" s="89">
        <v>2854.6127499999998</v>
      </c>
      <c r="K35" s="90">
        <v>1.0657587149427834E-2</v>
      </c>
      <c r="L35" s="90">
        <f t="shared" si="1"/>
        <v>0.14299709843622313</v>
      </c>
      <c r="M35" s="90">
        <f>J35/'סכום נכסי הקרן'!$C$42</f>
        <v>8.1287840232165533E-4</v>
      </c>
    </row>
    <row r="36" spans="2:13" s="137" customFormat="1">
      <c r="B36" s="85"/>
      <c r="C36" s="82"/>
      <c r="D36" s="82"/>
      <c r="E36" s="82"/>
      <c r="F36" s="82"/>
      <c r="G36" s="82"/>
      <c r="H36" s="89"/>
      <c r="I36" s="89"/>
      <c r="J36" s="82"/>
      <c r="K36" s="82"/>
      <c r="L36" s="90"/>
      <c r="M36" s="82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97" t="s">
        <v>262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97" t="s">
        <v>122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97" t="s">
        <v>245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97" t="s">
        <v>253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2:13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2:13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2:13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2:13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2:13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</row>
    <row r="117" spans="2:13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</row>
    <row r="118" spans="2:13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</row>
    <row r="119" spans="2:13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2:13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2:13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2:13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</row>
    <row r="123" spans="2:13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</row>
    <row r="124" spans="2:13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</row>
    <row r="125" spans="2:13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</row>
    <row r="126" spans="2:13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</row>
    <row r="127" spans="2:13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</row>
    <row r="128" spans="2:13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</row>
    <row r="129" spans="2:13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</row>
    <row r="130" spans="2:13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</row>
    <row r="131" spans="2:13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</row>
    <row r="132" spans="2:13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</row>
    <row r="133" spans="2:13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</row>
    <row r="134" spans="2:13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</row>
    <row r="135" spans="2:13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</row>
    <row r="136" spans="2:13">
      <c r="C136" s="1"/>
      <c r="D136" s="1"/>
      <c r="E136" s="1"/>
    </row>
    <row r="137" spans="2:13">
      <c r="C137" s="1"/>
      <c r="D137" s="1"/>
      <c r="E137" s="1"/>
    </row>
    <row r="138" spans="2:13">
      <c r="C138" s="1"/>
      <c r="D138" s="1"/>
      <c r="E138" s="1"/>
    </row>
    <row r="139" spans="2:13">
      <c r="C139" s="1"/>
      <c r="D139" s="1"/>
      <c r="E139" s="1"/>
    </row>
    <row r="140" spans="2:13">
      <c r="C140" s="1"/>
      <c r="D140" s="1"/>
      <c r="E140" s="1"/>
    </row>
    <row r="141" spans="2:13">
      <c r="C141" s="1"/>
      <c r="D141" s="1"/>
      <c r="E141" s="1"/>
    </row>
    <row r="142" spans="2:13">
      <c r="C142" s="1"/>
      <c r="D142" s="1"/>
      <c r="E142" s="1"/>
    </row>
    <row r="143" spans="2:13">
      <c r="C143" s="1"/>
      <c r="D143" s="1"/>
      <c r="E143" s="1"/>
    </row>
    <row r="144" spans="2:13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1:AF24 AH21:XFD24 D25:XFD1048576 A1:B1048576 C5:C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T637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8.7109375" style="3" customWidth="1"/>
    <col min="13" max="13" width="10" style="3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8" t="s">
        <v>188</v>
      </c>
      <c r="C1" s="80" t="s" vm="1">
        <v>263</v>
      </c>
    </row>
    <row r="2" spans="2:46">
      <c r="B2" s="58" t="s">
        <v>187</v>
      </c>
      <c r="C2" s="80" t="s">
        <v>264</v>
      </c>
    </row>
    <row r="3" spans="2:46">
      <c r="B3" s="58" t="s">
        <v>189</v>
      </c>
      <c r="C3" s="80" t="s">
        <v>265</v>
      </c>
    </row>
    <row r="4" spans="2:46">
      <c r="B4" s="58" t="s">
        <v>190</v>
      </c>
      <c r="C4" s="80">
        <v>2207</v>
      </c>
    </row>
    <row r="6" spans="2:46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46" ht="26.25" customHeight="1">
      <c r="B7" s="170" t="s">
        <v>105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46" s="3" customFormat="1" ht="78.75">
      <c r="B8" s="23" t="s">
        <v>126</v>
      </c>
      <c r="C8" s="31" t="s">
        <v>47</v>
      </c>
      <c r="D8" s="31" t="s">
        <v>110</v>
      </c>
      <c r="E8" s="31" t="s">
        <v>111</v>
      </c>
      <c r="F8" s="31" t="s">
        <v>247</v>
      </c>
      <c r="G8" s="31" t="s">
        <v>246</v>
      </c>
      <c r="H8" s="31" t="s">
        <v>119</v>
      </c>
      <c r="I8" s="31" t="s">
        <v>61</v>
      </c>
      <c r="J8" s="31" t="s">
        <v>191</v>
      </c>
      <c r="K8" s="32" t="s">
        <v>193</v>
      </c>
      <c r="AT8" s="1"/>
    </row>
    <row r="9" spans="2:46" s="3" customFormat="1" ht="21" customHeight="1">
      <c r="B9" s="16"/>
      <c r="C9" s="17"/>
      <c r="D9" s="17"/>
      <c r="E9" s="33" t="s">
        <v>22</v>
      </c>
      <c r="F9" s="33" t="s">
        <v>254</v>
      </c>
      <c r="G9" s="33"/>
      <c r="H9" s="33" t="s">
        <v>250</v>
      </c>
      <c r="I9" s="33" t="s">
        <v>20</v>
      </c>
      <c r="J9" s="33" t="s">
        <v>20</v>
      </c>
      <c r="K9" s="34" t="s">
        <v>20</v>
      </c>
      <c r="AT9" s="1"/>
    </row>
    <row r="10" spans="2:46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T10" s="1"/>
    </row>
    <row r="11" spans="2:46" s="4" customFormat="1" ht="18" customHeight="1">
      <c r="B11" s="99" t="s">
        <v>1802</v>
      </c>
      <c r="C11" s="100"/>
      <c r="D11" s="100"/>
      <c r="E11" s="100"/>
      <c r="F11" s="102"/>
      <c r="G11" s="104"/>
      <c r="H11" s="102">
        <v>37689.049820000007</v>
      </c>
      <c r="I11" s="100"/>
      <c r="J11" s="105">
        <f>H11/$H$11</f>
        <v>1</v>
      </c>
      <c r="K11" s="105">
        <f>H11/'סכום נכסי הקרן'!$C$42</f>
        <v>1.0732318981866412E-2</v>
      </c>
      <c r="L11" s="3"/>
      <c r="AT11" s="1"/>
    </row>
    <row r="12" spans="2:46" s="137" customFormat="1" ht="21" customHeight="1">
      <c r="B12" s="83" t="s">
        <v>1803</v>
      </c>
      <c r="C12" s="84"/>
      <c r="D12" s="84"/>
      <c r="E12" s="84"/>
      <c r="F12" s="92"/>
      <c r="G12" s="94"/>
      <c r="H12" s="92">
        <v>2061.2485700000002</v>
      </c>
      <c r="I12" s="84"/>
      <c r="J12" s="93">
        <f t="shared" ref="J12:J14" si="0">H12/$H$11</f>
        <v>5.4690913669736017E-2</v>
      </c>
      <c r="K12" s="93">
        <f>H12/'סכום נכסי הקרן'!$C$42</f>
        <v>5.8696033091332504E-4</v>
      </c>
      <c r="L12" s="142"/>
    </row>
    <row r="13" spans="2:46" s="137" customFormat="1">
      <c r="B13" s="101" t="s">
        <v>236</v>
      </c>
      <c r="C13" s="84"/>
      <c r="D13" s="84"/>
      <c r="E13" s="84"/>
      <c r="F13" s="92"/>
      <c r="G13" s="94"/>
      <c r="H13" s="92">
        <v>497.84873999999996</v>
      </c>
      <c r="I13" s="84"/>
      <c r="J13" s="93">
        <f t="shared" si="0"/>
        <v>1.3209373607922915E-2</v>
      </c>
      <c r="K13" s="93">
        <f>H13/'סכום נכסי הקרן'!$C$42</f>
        <v>1.4176721111087631E-4</v>
      </c>
      <c r="L13" s="142"/>
    </row>
    <row r="14" spans="2:46" s="137" customFormat="1">
      <c r="B14" s="88" t="s">
        <v>1804</v>
      </c>
      <c r="C14" s="82">
        <v>5277</v>
      </c>
      <c r="D14" s="95" t="s">
        <v>172</v>
      </c>
      <c r="E14" s="108">
        <v>42545</v>
      </c>
      <c r="F14" s="89">
        <v>129727.46</v>
      </c>
      <c r="G14" s="91">
        <v>105.6622</v>
      </c>
      <c r="H14" s="89">
        <v>497.84873999999996</v>
      </c>
      <c r="I14" s="90">
        <v>1.7666666666666666E-3</v>
      </c>
      <c r="J14" s="90">
        <f t="shared" si="0"/>
        <v>1.3209373607922915E-2</v>
      </c>
      <c r="K14" s="90">
        <f>H14/'סכום נכסי הקרן'!$C$42</f>
        <v>1.4176721111087631E-4</v>
      </c>
      <c r="L14" s="142"/>
    </row>
    <row r="15" spans="2:46" s="137" customFormat="1">
      <c r="B15" s="85"/>
      <c r="C15" s="82"/>
      <c r="D15" s="82"/>
      <c r="E15" s="82"/>
      <c r="F15" s="89"/>
      <c r="G15" s="91"/>
      <c r="H15" s="82"/>
      <c r="I15" s="82"/>
      <c r="J15" s="90"/>
      <c r="K15" s="82"/>
      <c r="L15" s="142"/>
    </row>
    <row r="16" spans="2:46" s="137" customFormat="1">
      <c r="B16" s="101" t="s">
        <v>239</v>
      </c>
      <c r="C16" s="84"/>
      <c r="D16" s="84"/>
      <c r="E16" s="84"/>
      <c r="F16" s="92"/>
      <c r="G16" s="94"/>
      <c r="H16" s="92">
        <v>1563.3998300000001</v>
      </c>
      <c r="I16" s="84"/>
      <c r="J16" s="93">
        <f t="shared" ref="J16:J17" si="1">H16/$H$11</f>
        <v>4.1481540061813101E-2</v>
      </c>
      <c r="K16" s="93">
        <f>H16/'סכום נכסי הקרן'!$C$42</f>
        <v>4.4519311980244876E-4</v>
      </c>
      <c r="L16" s="142"/>
    </row>
    <row r="17" spans="2:12" s="137" customFormat="1">
      <c r="B17" s="88" t="s">
        <v>1805</v>
      </c>
      <c r="C17" s="82">
        <v>5322</v>
      </c>
      <c r="D17" s="95" t="s">
        <v>174</v>
      </c>
      <c r="E17" s="108">
        <v>43191</v>
      </c>
      <c r="F17" s="89">
        <v>363811.42</v>
      </c>
      <c r="G17" s="91">
        <v>105.372</v>
      </c>
      <c r="H17" s="89">
        <v>1563.3998300000001</v>
      </c>
      <c r="I17" s="90">
        <v>4.0460446400000004E-3</v>
      </c>
      <c r="J17" s="90">
        <f t="shared" si="1"/>
        <v>4.1481540061813101E-2</v>
      </c>
      <c r="K17" s="90">
        <f>H17/'סכום נכסי הקרן'!$C$42</f>
        <v>4.4519311980244876E-4</v>
      </c>
      <c r="L17" s="142"/>
    </row>
    <row r="18" spans="2:12" s="137" customFormat="1">
      <c r="B18" s="85"/>
      <c r="C18" s="82"/>
      <c r="D18" s="82"/>
      <c r="E18" s="82"/>
      <c r="F18" s="89"/>
      <c r="G18" s="91"/>
      <c r="H18" s="82"/>
      <c r="I18" s="82"/>
      <c r="J18" s="90"/>
      <c r="K18" s="82"/>
      <c r="L18" s="142"/>
    </row>
    <row r="19" spans="2:12" s="137" customFormat="1">
      <c r="B19" s="83" t="s">
        <v>1806</v>
      </c>
      <c r="C19" s="84"/>
      <c r="D19" s="84"/>
      <c r="E19" s="84"/>
      <c r="F19" s="92"/>
      <c r="G19" s="94"/>
      <c r="H19" s="92">
        <v>35627.801249999997</v>
      </c>
      <c r="I19" s="84"/>
      <c r="J19" s="93">
        <f t="shared" ref="J19:J22" si="2">H19/$H$11</f>
        <v>0.94530908633026367</v>
      </c>
      <c r="K19" s="93">
        <f>H19/'סכום נכסי הקרן'!$C$42</f>
        <v>1.0145358650953083E-2</v>
      </c>
      <c r="L19" s="142"/>
    </row>
    <row r="20" spans="2:12" s="137" customFormat="1">
      <c r="B20" s="101" t="s">
        <v>236</v>
      </c>
      <c r="C20" s="84"/>
      <c r="D20" s="84"/>
      <c r="E20" s="84"/>
      <c r="F20" s="92"/>
      <c r="G20" s="94"/>
      <c r="H20" s="92">
        <v>2416.2155600000001</v>
      </c>
      <c r="I20" s="84"/>
      <c r="J20" s="93">
        <f t="shared" si="2"/>
        <v>6.4109219296842421E-2</v>
      </c>
      <c r="K20" s="93">
        <f>H20/'סכום נכסי הקרן'!$C$42</f>
        <v>6.8804059117213848E-4</v>
      </c>
      <c r="L20" s="142"/>
    </row>
    <row r="21" spans="2:12" s="137" customFormat="1">
      <c r="B21" s="88" t="s">
        <v>1807</v>
      </c>
      <c r="C21" s="82">
        <v>5295</v>
      </c>
      <c r="D21" s="95" t="s">
        <v>172</v>
      </c>
      <c r="E21" s="108">
        <v>43003</v>
      </c>
      <c r="F21" s="89">
        <v>233308.55</v>
      </c>
      <c r="G21" s="91">
        <v>98.464699999999993</v>
      </c>
      <c r="H21" s="89">
        <v>834.36685999999997</v>
      </c>
      <c r="I21" s="90">
        <v>6.8066023597847822E-4</v>
      </c>
      <c r="J21" s="90">
        <f t="shared" si="2"/>
        <v>2.2138177109395744E-2</v>
      </c>
      <c r="K21" s="90">
        <f>H21/'סכום נכסי הקרן'!$C$42</f>
        <v>2.3759397841508845E-4</v>
      </c>
      <c r="L21" s="142"/>
    </row>
    <row r="22" spans="2:12" s="137" customFormat="1" ht="16.5" customHeight="1">
      <c r="B22" s="88" t="s">
        <v>1808</v>
      </c>
      <c r="C22" s="82">
        <v>5288</v>
      </c>
      <c r="D22" s="95" t="s">
        <v>172</v>
      </c>
      <c r="E22" s="108">
        <v>42768</v>
      </c>
      <c r="F22" s="89">
        <v>378400.5</v>
      </c>
      <c r="G22" s="91">
        <v>115.0979</v>
      </c>
      <c r="H22" s="89">
        <v>1581.8487</v>
      </c>
      <c r="I22" s="90">
        <v>1.584045943296415E-3</v>
      </c>
      <c r="J22" s="90">
        <f t="shared" si="2"/>
        <v>4.1971042187446683E-2</v>
      </c>
      <c r="K22" s="90">
        <f>H22/'סכום נכסי הקרן'!$C$42</f>
        <v>4.5044661275704998E-4</v>
      </c>
      <c r="L22" s="142"/>
    </row>
    <row r="23" spans="2:12" s="137" customFormat="1" ht="16.5" customHeight="1">
      <c r="B23" s="85"/>
      <c r="C23" s="82"/>
      <c r="D23" s="82"/>
      <c r="E23" s="82"/>
      <c r="F23" s="89"/>
      <c r="G23" s="91"/>
      <c r="H23" s="82"/>
      <c r="I23" s="82"/>
      <c r="J23" s="90"/>
      <c r="K23" s="82"/>
      <c r="L23" s="142"/>
    </row>
    <row r="24" spans="2:12" s="137" customFormat="1" ht="16.5" customHeight="1">
      <c r="B24" s="101" t="s">
        <v>238</v>
      </c>
      <c r="C24" s="84"/>
      <c r="D24" s="84"/>
      <c r="E24" s="84"/>
      <c r="F24" s="92"/>
      <c r="G24" s="94"/>
      <c r="H24" s="92">
        <v>2694.1481899999999</v>
      </c>
      <c r="I24" s="84"/>
      <c r="J24" s="93">
        <f t="shared" ref="J24:J26" si="3">H24/$H$11</f>
        <v>7.1483579524213095E-2</v>
      </c>
      <c r="K24" s="93">
        <f>H24/'סכום נכסי הקרן'!$C$42</f>
        <v>7.6718457741946941E-4</v>
      </c>
      <c r="L24" s="142"/>
    </row>
    <row r="25" spans="2:12" s="137" customFormat="1">
      <c r="B25" s="88" t="s">
        <v>1809</v>
      </c>
      <c r="C25" s="82">
        <v>5343</v>
      </c>
      <c r="D25" s="95" t="s">
        <v>172</v>
      </c>
      <c r="E25" s="108">
        <v>43437</v>
      </c>
      <c r="F25" s="89">
        <v>362440.94</v>
      </c>
      <c r="G25" s="91">
        <v>100</v>
      </c>
      <c r="H25" s="89">
        <v>1316.3854899999999</v>
      </c>
      <c r="I25" s="90">
        <v>3.358106418108559E-6</v>
      </c>
      <c r="J25" s="90">
        <f t="shared" si="3"/>
        <v>3.4927531903482717E-2</v>
      </c>
      <c r="K25" s="90">
        <f>H25/'סכום נכסי הקרן'!$C$42</f>
        <v>3.7485341363749228E-4</v>
      </c>
      <c r="L25" s="142"/>
    </row>
    <row r="26" spans="2:12" s="137" customFormat="1">
      <c r="B26" s="88" t="s">
        <v>1810</v>
      </c>
      <c r="C26" s="82">
        <v>5299</v>
      </c>
      <c r="D26" s="95" t="s">
        <v>172</v>
      </c>
      <c r="E26" s="108">
        <v>43002</v>
      </c>
      <c r="F26" s="89">
        <v>386822.65</v>
      </c>
      <c r="G26" s="91">
        <v>98.065600000000003</v>
      </c>
      <c r="H26" s="89">
        <v>1377.7627</v>
      </c>
      <c r="I26" s="90">
        <v>1.4627533333333334E-3</v>
      </c>
      <c r="J26" s="90">
        <f t="shared" si="3"/>
        <v>3.6556047620730378E-2</v>
      </c>
      <c r="K26" s="90">
        <f>H26/'סכום נכסי הקרן'!$C$42</f>
        <v>3.9233116378197712E-4</v>
      </c>
      <c r="L26" s="142"/>
    </row>
    <row r="27" spans="2:12" s="137" customFormat="1">
      <c r="B27" s="85"/>
      <c r="C27" s="82"/>
      <c r="D27" s="82"/>
      <c r="E27" s="82"/>
      <c r="F27" s="89"/>
      <c r="G27" s="91"/>
      <c r="H27" s="82"/>
      <c r="I27" s="82"/>
      <c r="J27" s="90"/>
      <c r="K27" s="82"/>
      <c r="L27" s="142"/>
    </row>
    <row r="28" spans="2:12" s="137" customFormat="1">
      <c r="B28" s="101" t="s">
        <v>239</v>
      </c>
      <c r="C28" s="84"/>
      <c r="D28" s="84"/>
      <c r="E28" s="84"/>
      <c r="F28" s="92"/>
      <c r="G28" s="94"/>
      <c r="H28" s="92">
        <v>30517.4375</v>
      </c>
      <c r="I28" s="84"/>
      <c r="J28" s="93">
        <f t="shared" ref="J28:J57" si="4">H28/$H$11</f>
        <v>0.80971628750920821</v>
      </c>
      <c r="K28" s="93">
        <f>H28/'סכום נכסי הקרן'!$C$42</f>
        <v>8.6901334823614763E-3</v>
      </c>
      <c r="L28" s="142"/>
    </row>
    <row r="29" spans="2:12" s="137" customFormat="1">
      <c r="B29" s="88" t="s">
        <v>1811</v>
      </c>
      <c r="C29" s="82">
        <v>5291</v>
      </c>
      <c r="D29" s="95" t="s">
        <v>172</v>
      </c>
      <c r="E29" s="108">
        <v>42908</v>
      </c>
      <c r="F29" s="89">
        <v>670762.32999999996</v>
      </c>
      <c r="G29" s="91">
        <v>100.401</v>
      </c>
      <c r="H29" s="89">
        <v>2445.9779900000003</v>
      </c>
      <c r="I29" s="90">
        <v>8.2763415164163225E-4</v>
      </c>
      <c r="J29" s="90">
        <f t="shared" si="4"/>
        <v>6.4898903041647443E-2</v>
      </c>
      <c r="K29" s="90">
        <f>H29/'סכום נכסי הקרן'!$C$42</f>
        <v>6.9651572901618063E-4</v>
      </c>
      <c r="L29" s="142"/>
    </row>
    <row r="30" spans="2:12" s="137" customFormat="1">
      <c r="B30" s="88" t="s">
        <v>1812</v>
      </c>
      <c r="C30" s="82">
        <v>5302</v>
      </c>
      <c r="D30" s="95" t="s">
        <v>172</v>
      </c>
      <c r="E30" s="108">
        <v>43003</v>
      </c>
      <c r="F30" s="89">
        <v>157835.29999999999</v>
      </c>
      <c r="G30" s="91">
        <v>86.258600000000001</v>
      </c>
      <c r="H30" s="89">
        <v>494.48415999999997</v>
      </c>
      <c r="I30" s="90">
        <v>7.0170962566396748E-5</v>
      </c>
      <c r="J30" s="90">
        <f t="shared" si="4"/>
        <v>1.3120101524491017E-2</v>
      </c>
      <c r="K30" s="90">
        <f>H30/'סכום נכסי הקרן'!$C$42</f>
        <v>1.408091146353094E-4</v>
      </c>
      <c r="L30" s="142"/>
    </row>
    <row r="31" spans="2:12" s="137" customFormat="1">
      <c r="B31" s="88" t="s">
        <v>1813</v>
      </c>
      <c r="C31" s="82">
        <v>5281</v>
      </c>
      <c r="D31" s="95" t="s">
        <v>172</v>
      </c>
      <c r="E31" s="108">
        <v>42642</v>
      </c>
      <c r="F31" s="89">
        <v>999656.01</v>
      </c>
      <c r="G31" s="91">
        <v>77.159199999999998</v>
      </c>
      <c r="H31" s="89">
        <v>2801.45813</v>
      </c>
      <c r="I31" s="90">
        <v>4.2016874766105476E-4</v>
      </c>
      <c r="J31" s="90">
        <f t="shared" si="4"/>
        <v>7.4330824029248482E-2</v>
      </c>
      <c r="K31" s="90">
        <f>H31/'סכום נכסי הקרן'!$C$42</f>
        <v>7.9774211366687555E-4</v>
      </c>
      <c r="L31" s="142"/>
    </row>
    <row r="32" spans="2:12" s="137" customFormat="1">
      <c r="B32" s="88" t="s">
        <v>1814</v>
      </c>
      <c r="C32" s="82">
        <v>5290</v>
      </c>
      <c r="D32" s="95" t="s">
        <v>172</v>
      </c>
      <c r="E32" s="108">
        <v>42779</v>
      </c>
      <c r="F32" s="89">
        <v>516821.75</v>
      </c>
      <c r="G32" s="91">
        <v>80.919799999999995</v>
      </c>
      <c r="H32" s="89">
        <v>1518.94282</v>
      </c>
      <c r="I32" s="90">
        <v>3.2935482125629801E-4</v>
      </c>
      <c r="J32" s="90">
        <f t="shared" si="4"/>
        <v>4.0301966413437154E-2</v>
      </c>
      <c r="K32" s="90">
        <f>H32/'סכום נכסי הקרן'!$C$42</f>
        <v>4.325335591454742E-4</v>
      </c>
      <c r="L32" s="142"/>
    </row>
    <row r="33" spans="2:13" s="137" customFormat="1">
      <c r="B33" s="88" t="s">
        <v>1815</v>
      </c>
      <c r="C33" s="82">
        <v>5307</v>
      </c>
      <c r="D33" s="95" t="s">
        <v>172</v>
      </c>
      <c r="E33" s="108">
        <v>43068</v>
      </c>
      <c r="F33" s="89">
        <v>35134</v>
      </c>
      <c r="G33" s="91">
        <v>79.552099999999996</v>
      </c>
      <c r="H33" s="89">
        <v>101.51378</v>
      </c>
      <c r="I33" s="90">
        <v>2.3901019523480128E-4</v>
      </c>
      <c r="J33" s="90">
        <f t="shared" si="4"/>
        <v>2.6934555390709498E-3</v>
      </c>
      <c r="K33" s="90">
        <f>H33/'סכום נכסי הקרן'!$C$42</f>
        <v>2.8907024008784381E-5</v>
      </c>
      <c r="L33" s="142"/>
    </row>
    <row r="34" spans="2:13" s="137" customFormat="1">
      <c r="B34" s="88" t="s">
        <v>1816</v>
      </c>
      <c r="C34" s="82">
        <v>5294</v>
      </c>
      <c r="D34" s="95" t="s">
        <v>175</v>
      </c>
      <c r="E34" s="108">
        <v>43002</v>
      </c>
      <c r="F34" s="89">
        <v>1405762.51</v>
      </c>
      <c r="G34" s="91">
        <v>102.5213</v>
      </c>
      <c r="H34" s="89">
        <v>6820.6515099999997</v>
      </c>
      <c r="I34" s="90">
        <v>4.3254230304262424E-3</v>
      </c>
      <c r="J34" s="90">
        <f t="shared" si="4"/>
        <v>0.18097170245933247</v>
      </c>
      <c r="K34" s="90">
        <f>H34/'סכום נכסי הקרן'!$C$42</f>
        <v>1.9422460374849744E-3</v>
      </c>
      <c r="L34" s="142"/>
    </row>
    <row r="35" spans="2:13" s="137" customFormat="1">
      <c r="B35" s="88" t="s">
        <v>1817</v>
      </c>
      <c r="C35" s="82">
        <v>5285</v>
      </c>
      <c r="D35" s="95" t="s">
        <v>172</v>
      </c>
      <c r="E35" s="108">
        <v>42718</v>
      </c>
      <c r="F35" s="89">
        <v>569994</v>
      </c>
      <c r="G35" s="91">
        <v>93.131100000000004</v>
      </c>
      <c r="H35" s="89">
        <v>1928.0169900000001</v>
      </c>
      <c r="I35" s="90">
        <v>2.0710860350877188E-4</v>
      </c>
      <c r="J35" s="90">
        <f t="shared" si="4"/>
        <v>5.1155892738290312E-2</v>
      </c>
      <c r="K35" s="90">
        <f>H35/'סכום נכסי הקרן'!$C$42</f>
        <v>5.4902135866947521E-4</v>
      </c>
      <c r="L35" s="142"/>
    </row>
    <row r="36" spans="2:13" s="137" customFormat="1">
      <c r="B36" s="88" t="s">
        <v>1818</v>
      </c>
      <c r="C36" s="82">
        <v>7000</v>
      </c>
      <c r="D36" s="95" t="s">
        <v>172</v>
      </c>
      <c r="E36" s="108">
        <v>43137</v>
      </c>
      <c r="F36" s="89">
        <v>109.47</v>
      </c>
      <c r="G36" s="91">
        <v>100</v>
      </c>
      <c r="H36" s="89">
        <v>0.39760000000000001</v>
      </c>
      <c r="I36" s="90">
        <v>1.0235678211051886E-3</v>
      </c>
      <c r="J36" s="90">
        <f t="shared" si="4"/>
        <v>1.0549483255717693E-5</v>
      </c>
      <c r="K36" s="90">
        <f>H36/'סכום נכסי הקרן'!$C$42</f>
        <v>1.1322041939422087E-7</v>
      </c>
      <c r="L36" s="142"/>
    </row>
    <row r="37" spans="2:13" s="137" customFormat="1">
      <c r="B37" s="88" t="s">
        <v>1819</v>
      </c>
      <c r="C37" s="82">
        <v>5292</v>
      </c>
      <c r="D37" s="95" t="s">
        <v>174</v>
      </c>
      <c r="E37" s="108">
        <v>42814</v>
      </c>
      <c r="F37" s="89">
        <v>27984.63</v>
      </c>
      <c r="G37" s="91">
        <v>1E-4</v>
      </c>
      <c r="H37" s="89">
        <v>1.1999999999999999E-4</v>
      </c>
      <c r="I37" s="90">
        <v>1.3811792599298592E-4</v>
      </c>
      <c r="J37" s="90">
        <f t="shared" si="4"/>
        <v>3.1839486687276734E-9</v>
      </c>
      <c r="K37" s="90">
        <f>H37/'סכום נכסי הקרן'!$C$42</f>
        <v>3.4171152734674306E-11</v>
      </c>
      <c r="L37" s="142"/>
    </row>
    <row r="38" spans="2:13" s="137" customFormat="1">
      <c r="B38" s="88" t="s">
        <v>1820</v>
      </c>
      <c r="C38" s="82">
        <v>5329</v>
      </c>
      <c r="D38" s="95" t="s">
        <v>172</v>
      </c>
      <c r="E38" s="108">
        <v>43261</v>
      </c>
      <c r="F38" s="89">
        <v>45850.52</v>
      </c>
      <c r="G38" s="91">
        <v>100</v>
      </c>
      <c r="H38" s="89">
        <v>166.52909</v>
      </c>
      <c r="I38" s="90">
        <v>5.0109857923497263E-5</v>
      </c>
      <c r="J38" s="90">
        <f t="shared" si="4"/>
        <v>4.4185006200827583E-3</v>
      </c>
      <c r="K38" s="90">
        <f>H38/'סכום נכסי הקרן'!$C$42</f>
        <v>4.7420758076302697E-5</v>
      </c>
      <c r="L38" s="142"/>
      <c r="M38" s="142"/>
    </row>
    <row r="39" spans="2:13" s="137" customFormat="1">
      <c r="B39" s="88" t="s">
        <v>1821</v>
      </c>
      <c r="C39" s="82">
        <v>5296</v>
      </c>
      <c r="D39" s="95" t="s">
        <v>172</v>
      </c>
      <c r="E39" s="108">
        <v>42912</v>
      </c>
      <c r="F39" s="89">
        <v>35393.089999999997</v>
      </c>
      <c r="G39" s="91">
        <v>132.85120000000001</v>
      </c>
      <c r="H39" s="89">
        <v>170.77714</v>
      </c>
      <c r="I39" s="90">
        <v>5.0663131814134505E-3</v>
      </c>
      <c r="J39" s="90">
        <f t="shared" si="4"/>
        <v>4.5312137296009969E-3</v>
      </c>
      <c r="K39" s="90">
        <f>H39/'סכום נכסי הקרן'!$C$42</f>
        <v>4.8630431121090474E-5</v>
      </c>
      <c r="L39" s="142"/>
      <c r="M39" s="142"/>
    </row>
    <row r="40" spans="2:13" s="137" customFormat="1">
      <c r="B40" s="88" t="s">
        <v>1822</v>
      </c>
      <c r="C40" s="82">
        <v>5293</v>
      </c>
      <c r="D40" s="95" t="s">
        <v>172</v>
      </c>
      <c r="E40" s="108">
        <v>42859</v>
      </c>
      <c r="F40" s="89">
        <v>26487.07</v>
      </c>
      <c r="G40" s="91">
        <v>107.37309999999999</v>
      </c>
      <c r="H40" s="89">
        <v>103.29404</v>
      </c>
      <c r="I40" s="90">
        <v>3.0641398391227512E-5</v>
      </c>
      <c r="J40" s="90">
        <f t="shared" si="4"/>
        <v>2.7406910095458589E-3</v>
      </c>
      <c r="K40" s="90">
        <f>H40/'סכום נכסי הקרן'!$C$42</f>
        <v>2.9413970145179643E-5</v>
      </c>
      <c r="L40" s="142"/>
      <c r="M40" s="142"/>
    </row>
    <row r="41" spans="2:13" s="137" customFormat="1">
      <c r="B41" s="88" t="s">
        <v>1823</v>
      </c>
      <c r="C41" s="82">
        <v>5308</v>
      </c>
      <c r="D41" s="95" t="s">
        <v>172</v>
      </c>
      <c r="E41" s="108">
        <v>43072</v>
      </c>
      <c r="F41" s="89">
        <v>26261.18</v>
      </c>
      <c r="G41" s="91">
        <v>104.044</v>
      </c>
      <c r="H41" s="89">
        <v>99.237820000000013</v>
      </c>
      <c r="I41" s="90">
        <v>1.169201287837464E-4</v>
      </c>
      <c r="J41" s="90">
        <f t="shared" si="4"/>
        <v>2.6330677073036382E-3</v>
      </c>
      <c r="K41" s="90">
        <f>H41/'סכום נכסי הקרן'!$C$42</f>
        <v>2.825892253563431E-5</v>
      </c>
      <c r="L41" s="142"/>
      <c r="M41" s="142"/>
    </row>
    <row r="42" spans="2:13" s="137" customFormat="1">
      <c r="B42" s="88" t="s">
        <v>1824</v>
      </c>
      <c r="C42" s="82">
        <v>5340</v>
      </c>
      <c r="D42" s="95" t="s">
        <v>175</v>
      </c>
      <c r="E42" s="108">
        <v>43375</v>
      </c>
      <c r="F42" s="89">
        <v>38607.43</v>
      </c>
      <c r="G42" s="91">
        <v>100</v>
      </c>
      <c r="H42" s="89">
        <v>182.71351999999999</v>
      </c>
      <c r="I42" s="90">
        <v>1.7380143478260869E-4</v>
      </c>
      <c r="J42" s="90">
        <f t="shared" si="4"/>
        <v>4.8479205730212263E-3</v>
      </c>
      <c r="K42" s="90">
        <f>H42/'סכום נכסי הקרן'!$C$42</f>
        <v>5.20294299884164E-5</v>
      </c>
      <c r="L42" s="142"/>
      <c r="M42" s="142"/>
    </row>
    <row r="43" spans="2:13" s="137" customFormat="1">
      <c r="B43" s="88" t="s">
        <v>1825</v>
      </c>
      <c r="C43" s="82">
        <v>5280</v>
      </c>
      <c r="D43" s="95" t="s">
        <v>175</v>
      </c>
      <c r="E43" s="108">
        <v>42604</v>
      </c>
      <c r="F43" s="89">
        <v>23089.759999999998</v>
      </c>
      <c r="G43" s="91">
        <v>109.6354</v>
      </c>
      <c r="H43" s="89">
        <v>119.80364</v>
      </c>
      <c r="I43" s="90">
        <v>6.0922849604221627E-4</v>
      </c>
      <c r="J43" s="90">
        <f t="shared" si="4"/>
        <v>3.1787386673894124E-3</v>
      </c>
      <c r="K43" s="90">
        <f>H43/'סכום נכסי הקרן'!$C$42</f>
        <v>3.4115237338416133E-5</v>
      </c>
      <c r="L43" s="142"/>
      <c r="M43" s="142"/>
    </row>
    <row r="44" spans="2:13" s="137" customFormat="1">
      <c r="B44" s="88" t="s">
        <v>1826</v>
      </c>
      <c r="C44" s="82">
        <v>5318</v>
      </c>
      <c r="D44" s="95" t="s">
        <v>174</v>
      </c>
      <c r="E44" s="108">
        <v>43165</v>
      </c>
      <c r="F44" s="89">
        <v>23564.080000000002</v>
      </c>
      <c r="G44" s="91">
        <v>96.992699999999999</v>
      </c>
      <c r="H44" s="89">
        <v>93.209009999999992</v>
      </c>
      <c r="I44" s="90">
        <v>1.915778861788618E-4</v>
      </c>
      <c r="J44" s="90">
        <f t="shared" si="4"/>
        <v>2.4731058608577034E-3</v>
      </c>
      <c r="K44" s="90">
        <f>H44/'סכום נכסי הקרן'!$C$42</f>
        <v>2.6542160974648204E-5</v>
      </c>
      <c r="L44" s="142"/>
      <c r="M44" s="142"/>
    </row>
    <row r="45" spans="2:13" s="137" customFormat="1">
      <c r="B45" s="88" t="s">
        <v>1827</v>
      </c>
      <c r="C45" s="82">
        <v>5319</v>
      </c>
      <c r="D45" s="95" t="s">
        <v>172</v>
      </c>
      <c r="E45" s="108">
        <v>43165</v>
      </c>
      <c r="F45" s="89">
        <v>31365.64</v>
      </c>
      <c r="G45" s="91">
        <v>129.91720000000001</v>
      </c>
      <c r="H45" s="89">
        <v>148.00167000000002</v>
      </c>
      <c r="I45" s="90">
        <v>8.0322221181256014E-4</v>
      </c>
      <c r="J45" s="90">
        <f t="shared" si="4"/>
        <v>3.9269143347164378E-3</v>
      </c>
      <c r="K45" s="90">
        <f>H45/'סכום נכסי הקרן'!$C$42</f>
        <v>4.2144897254640542E-5</v>
      </c>
      <c r="L45" s="142"/>
      <c r="M45" s="142"/>
    </row>
    <row r="46" spans="2:13" s="137" customFormat="1">
      <c r="B46" s="88" t="s">
        <v>1828</v>
      </c>
      <c r="C46" s="82">
        <v>5324</v>
      </c>
      <c r="D46" s="95" t="s">
        <v>174</v>
      </c>
      <c r="E46" s="108">
        <v>43192</v>
      </c>
      <c r="F46" s="89">
        <v>31069.06</v>
      </c>
      <c r="G46" s="91">
        <v>100.8869</v>
      </c>
      <c r="H46" s="89">
        <v>127.82963000000001</v>
      </c>
      <c r="I46" s="90">
        <v>3.4465273809523812E-4</v>
      </c>
      <c r="J46" s="90">
        <f t="shared" si="4"/>
        <v>3.3916915021870928E-3</v>
      </c>
      <c r="K46" s="90">
        <f>H46/'סכום נכסי הקרן'!$C$42</f>
        <v>3.6400715089557545E-5</v>
      </c>
      <c r="L46" s="142"/>
      <c r="M46" s="142"/>
    </row>
    <row r="47" spans="2:13" s="137" customFormat="1">
      <c r="B47" s="88" t="s">
        <v>1829</v>
      </c>
      <c r="C47" s="82">
        <v>5325</v>
      </c>
      <c r="D47" s="95" t="s">
        <v>172</v>
      </c>
      <c r="E47" s="108">
        <v>43201</v>
      </c>
      <c r="F47" s="89">
        <v>60531.68</v>
      </c>
      <c r="G47" s="91">
        <v>126.7764</v>
      </c>
      <c r="H47" s="89">
        <v>278.71928000000003</v>
      </c>
      <c r="I47" s="90">
        <v>3.5625352122264884E-5</v>
      </c>
      <c r="J47" s="90">
        <f t="shared" si="4"/>
        <v>7.3952323375394658E-3</v>
      </c>
      <c r="K47" s="90">
        <f>H47/'סכום נכסי הקרן'!$C$42</f>
        <v>7.9367992391487117E-5</v>
      </c>
      <c r="L47" s="142"/>
      <c r="M47" s="142"/>
    </row>
    <row r="48" spans="2:13" s="137" customFormat="1">
      <c r="B48" s="88" t="s">
        <v>1830</v>
      </c>
      <c r="C48" s="82">
        <v>5330</v>
      </c>
      <c r="D48" s="95" t="s">
        <v>172</v>
      </c>
      <c r="E48" s="108">
        <v>43272</v>
      </c>
      <c r="F48" s="89">
        <v>60793.66</v>
      </c>
      <c r="G48" s="91">
        <v>103.99590000000001</v>
      </c>
      <c r="H48" s="89">
        <v>229.62564</v>
      </c>
      <c r="I48" s="90">
        <v>3.2140815473078936E-5</v>
      </c>
      <c r="J48" s="90">
        <f t="shared" si="4"/>
        <v>6.0926354231978343E-3</v>
      </c>
      <c r="K48" s="90">
        <f>H48/'סכום נכסי הקרן'!$C$42</f>
        <v>6.5388106801977816E-5</v>
      </c>
      <c r="L48" s="142"/>
      <c r="M48" s="142"/>
    </row>
    <row r="49" spans="2:13" s="137" customFormat="1">
      <c r="B49" s="88" t="s">
        <v>1831</v>
      </c>
      <c r="C49" s="82">
        <v>5311</v>
      </c>
      <c r="D49" s="95" t="s">
        <v>172</v>
      </c>
      <c r="E49" s="108">
        <v>43089</v>
      </c>
      <c r="F49" s="89">
        <v>46364.73</v>
      </c>
      <c r="G49" s="91">
        <v>95.405600000000007</v>
      </c>
      <c r="H49" s="89">
        <v>160.65988000000002</v>
      </c>
      <c r="I49" s="90">
        <v>1.1582802197802197E-4</v>
      </c>
      <c r="J49" s="90">
        <f t="shared" si="4"/>
        <v>4.2627734253662328E-3</v>
      </c>
      <c r="K49" s="90">
        <f>H49/'סכום נכסי הקרן'!$C$42</f>
        <v>4.5749444148453718E-5</v>
      </c>
      <c r="L49" s="142"/>
      <c r="M49" s="142"/>
    </row>
    <row r="50" spans="2:13" s="137" customFormat="1">
      <c r="B50" s="88" t="s">
        <v>1832</v>
      </c>
      <c r="C50" s="82">
        <v>5287</v>
      </c>
      <c r="D50" s="95" t="s">
        <v>174</v>
      </c>
      <c r="E50" s="108">
        <v>42809</v>
      </c>
      <c r="F50" s="89">
        <v>1057629.8600000001</v>
      </c>
      <c r="G50" s="91">
        <v>98.511200000000002</v>
      </c>
      <c r="H50" s="89">
        <v>4249.0107500000004</v>
      </c>
      <c r="I50" s="90">
        <v>6.9270184254733777E-4</v>
      </c>
      <c r="J50" s="90">
        <f t="shared" si="4"/>
        <v>0.11273860100726731</v>
      </c>
      <c r="K50" s="90">
        <f>H50/'סכום נכסי הקרן'!$C$42</f>
        <v>1.2099466275793586E-3</v>
      </c>
      <c r="L50" s="142"/>
      <c r="M50" s="142"/>
    </row>
    <row r="51" spans="2:13" s="137" customFormat="1">
      <c r="B51" s="88" t="s">
        <v>1833</v>
      </c>
      <c r="C51" s="82">
        <v>5306</v>
      </c>
      <c r="D51" s="95" t="s">
        <v>174</v>
      </c>
      <c r="E51" s="108">
        <v>43068</v>
      </c>
      <c r="F51" s="89">
        <v>17858.3</v>
      </c>
      <c r="G51" s="91">
        <v>69.165899999999993</v>
      </c>
      <c r="H51" s="89">
        <v>50.373309999999996</v>
      </c>
      <c r="I51" s="90">
        <v>7.3675202843281507E-5</v>
      </c>
      <c r="J51" s="90">
        <f t="shared" si="4"/>
        <v>1.3365502776158868E-3</v>
      </c>
      <c r="K51" s="90">
        <f>H51/'סכום נכסי הקרן'!$C$42</f>
        <v>1.4344283914675803E-5</v>
      </c>
      <c r="L51" s="142"/>
      <c r="M51" s="142"/>
    </row>
    <row r="52" spans="2:13" s="137" customFormat="1">
      <c r="B52" s="88" t="s">
        <v>1834</v>
      </c>
      <c r="C52" s="82">
        <v>5284</v>
      </c>
      <c r="D52" s="95" t="s">
        <v>174</v>
      </c>
      <c r="E52" s="108">
        <v>42662</v>
      </c>
      <c r="F52" s="89">
        <v>675124.71</v>
      </c>
      <c r="G52" s="91">
        <v>88.120099999999994</v>
      </c>
      <c r="H52" s="89">
        <v>2426.20507</v>
      </c>
      <c r="I52" s="90">
        <v>1.1149895866666667E-3</v>
      </c>
      <c r="J52" s="90">
        <f t="shared" si="4"/>
        <v>6.4374270022390268E-2</v>
      </c>
      <c r="K52" s="90">
        <f>H52/'סכום נכסי הקרן'!$C$42</f>
        <v>6.9088520010509311E-4</v>
      </c>
      <c r="L52" s="142"/>
      <c r="M52" s="142"/>
    </row>
    <row r="53" spans="2:13" s="137" customFormat="1">
      <c r="B53" s="88" t="s">
        <v>1835</v>
      </c>
      <c r="C53" s="82">
        <v>5276</v>
      </c>
      <c r="D53" s="95" t="s">
        <v>172</v>
      </c>
      <c r="E53" s="108">
        <v>42521</v>
      </c>
      <c r="F53" s="89">
        <v>842284.27</v>
      </c>
      <c r="G53" s="91">
        <v>106.88160000000001</v>
      </c>
      <c r="H53" s="89">
        <v>3269.6967799999998</v>
      </c>
      <c r="I53" s="90">
        <v>1.1733333333333333E-4</v>
      </c>
      <c r="J53" s="90">
        <f t="shared" si="4"/>
        <v>8.6754555915201342E-2</v>
      </c>
      <c r="K53" s="90">
        <f>H53/'סכום נכסי הקרן'!$C$42</f>
        <v>9.3107756721210638E-4</v>
      </c>
      <c r="L53" s="142"/>
      <c r="M53" s="142"/>
    </row>
    <row r="54" spans="2:13" s="137" customFormat="1">
      <c r="B54" s="88" t="s">
        <v>1836</v>
      </c>
      <c r="C54" s="82">
        <v>5312</v>
      </c>
      <c r="D54" s="95" t="s">
        <v>172</v>
      </c>
      <c r="E54" s="108">
        <v>43095</v>
      </c>
      <c r="F54" s="89">
        <v>21959.06</v>
      </c>
      <c r="G54" s="91">
        <v>104.0771</v>
      </c>
      <c r="H54" s="89">
        <v>83.007039999999989</v>
      </c>
      <c r="I54" s="90">
        <v>8.3809847315279354E-4</v>
      </c>
      <c r="J54" s="90">
        <f t="shared" si="4"/>
        <v>2.202417954191873E-3</v>
      </c>
      <c r="K54" s="90">
        <f>H54/'סכום נכסי הקרן'!$C$42</f>
        <v>2.3637052015776825E-5</v>
      </c>
      <c r="L54" s="142"/>
      <c r="M54" s="142"/>
    </row>
    <row r="55" spans="2:13" s="137" customFormat="1">
      <c r="B55" s="88" t="s">
        <v>1837</v>
      </c>
      <c r="C55" s="82">
        <v>5286</v>
      </c>
      <c r="D55" s="95" t="s">
        <v>172</v>
      </c>
      <c r="E55" s="108">
        <v>42727</v>
      </c>
      <c r="F55" s="89">
        <v>579060.56000000006</v>
      </c>
      <c r="G55" s="91">
        <v>114.81059999999999</v>
      </c>
      <c r="H55" s="89">
        <v>2414.6367700000001</v>
      </c>
      <c r="I55" s="90">
        <v>3.9168054927551981E-4</v>
      </c>
      <c r="J55" s="90">
        <f t="shared" si="4"/>
        <v>6.406732941085326E-2</v>
      </c>
      <c r="K55" s="90">
        <f>H55/'סכום נכסי הקרן'!$C$42</f>
        <v>6.8759101555358867E-4</v>
      </c>
      <c r="L55" s="142"/>
      <c r="M55" s="142"/>
    </row>
    <row r="56" spans="2:13" s="137" customFormat="1">
      <c r="B56" s="88" t="s">
        <v>1838</v>
      </c>
      <c r="C56" s="82">
        <v>5338</v>
      </c>
      <c r="D56" s="95" t="s">
        <v>172</v>
      </c>
      <c r="E56" s="108">
        <v>43375</v>
      </c>
      <c r="F56" s="89">
        <v>8582.85</v>
      </c>
      <c r="G56" s="91">
        <v>100</v>
      </c>
      <c r="H56" s="89">
        <v>31.172909999999998</v>
      </c>
      <c r="I56" s="90">
        <v>1.0038428571428572E-4</v>
      </c>
      <c r="J56" s="90">
        <f t="shared" si="4"/>
        <v>8.2710787745722992E-4</v>
      </c>
      <c r="K56" s="90">
        <f>H56/'סכום נכסי הקרן'!$C$42</f>
        <v>8.8767855732854666E-6</v>
      </c>
      <c r="L56" s="142"/>
      <c r="M56" s="142"/>
    </row>
    <row r="57" spans="2:13" s="137" customFormat="1">
      <c r="B57" s="88" t="s">
        <v>1839</v>
      </c>
      <c r="C57" s="82">
        <v>6641</v>
      </c>
      <c r="D57" s="95" t="s">
        <v>172</v>
      </c>
      <c r="E57" s="108">
        <v>43461</v>
      </c>
      <c r="F57" s="89">
        <v>1613.48</v>
      </c>
      <c r="G57" s="91">
        <v>25.450199999999999</v>
      </c>
      <c r="H57" s="89">
        <v>1.4914100000000001</v>
      </c>
      <c r="I57" s="90">
        <v>1.0096120689655173E-4</v>
      </c>
      <c r="J57" s="90">
        <f t="shared" si="4"/>
        <v>3.9571440700226167E-5</v>
      </c>
      <c r="K57" s="90">
        <f>H57/'סכום נכסי הקרן'!$C$42</f>
        <v>4.2469332416683845E-7</v>
      </c>
      <c r="L57" s="142"/>
      <c r="M57" s="142"/>
    </row>
    <row r="58" spans="2:13" s="137" customFormat="1">
      <c r="B58" s="139"/>
      <c r="L58" s="142"/>
      <c r="M58" s="142"/>
    </row>
    <row r="59" spans="2:13" s="137" customFormat="1">
      <c r="B59" s="139"/>
      <c r="L59" s="142"/>
      <c r="M59" s="142"/>
    </row>
    <row r="60" spans="2:13" s="137" customFormat="1">
      <c r="B60" s="139"/>
      <c r="L60" s="142"/>
      <c r="M60" s="142"/>
    </row>
    <row r="61" spans="2:13" s="137" customFormat="1">
      <c r="B61" s="140" t="s">
        <v>122</v>
      </c>
      <c r="L61" s="142"/>
      <c r="M61" s="142"/>
    </row>
    <row r="62" spans="2:13" s="137" customFormat="1">
      <c r="B62" s="140" t="s">
        <v>245</v>
      </c>
      <c r="L62" s="142"/>
      <c r="M62" s="142"/>
    </row>
    <row r="63" spans="2:13" s="137" customFormat="1">
      <c r="B63" s="140" t="s">
        <v>253</v>
      </c>
      <c r="L63" s="142"/>
      <c r="M63" s="142"/>
    </row>
    <row r="64" spans="2:13" s="137" customFormat="1">
      <c r="B64" s="139"/>
      <c r="L64" s="142"/>
      <c r="M64" s="142"/>
    </row>
    <row r="65" spans="2:13" s="137" customFormat="1">
      <c r="B65" s="139"/>
      <c r="L65" s="142"/>
      <c r="M65" s="142"/>
    </row>
    <row r="66" spans="2:13" s="137" customFormat="1">
      <c r="B66" s="139"/>
      <c r="L66" s="142"/>
      <c r="M66" s="142"/>
    </row>
    <row r="67" spans="2:13" s="137" customFormat="1">
      <c r="B67" s="139"/>
      <c r="L67" s="142"/>
      <c r="M67" s="142"/>
    </row>
    <row r="68" spans="2:13" s="137" customFormat="1">
      <c r="B68" s="139"/>
      <c r="L68" s="142"/>
      <c r="M68" s="142"/>
    </row>
    <row r="69" spans="2:13" s="137" customFormat="1">
      <c r="B69" s="139"/>
      <c r="L69" s="142"/>
      <c r="M69" s="142"/>
    </row>
    <row r="70" spans="2:13" s="137" customFormat="1">
      <c r="B70" s="139"/>
      <c r="L70" s="142"/>
      <c r="M70" s="142"/>
    </row>
    <row r="71" spans="2:13" s="137" customFormat="1">
      <c r="B71" s="139"/>
      <c r="L71" s="142"/>
      <c r="M71" s="142"/>
    </row>
    <row r="72" spans="2:13" s="137" customFormat="1">
      <c r="B72" s="139"/>
      <c r="L72" s="142"/>
      <c r="M72" s="142"/>
    </row>
    <row r="73" spans="2:13" s="137" customFormat="1">
      <c r="B73" s="139"/>
      <c r="L73" s="142"/>
      <c r="M73" s="142"/>
    </row>
    <row r="74" spans="2:13" s="137" customFormat="1">
      <c r="B74" s="139"/>
      <c r="L74" s="142"/>
      <c r="M74" s="142"/>
    </row>
    <row r="75" spans="2:13" s="137" customFormat="1">
      <c r="B75" s="139"/>
      <c r="L75" s="142"/>
      <c r="M75" s="142"/>
    </row>
    <row r="76" spans="2:13" s="137" customFormat="1">
      <c r="B76" s="139"/>
      <c r="L76" s="142"/>
      <c r="M76" s="142"/>
    </row>
    <row r="77" spans="2:13" s="137" customFormat="1">
      <c r="B77" s="139"/>
      <c r="L77" s="142"/>
      <c r="M77" s="142"/>
    </row>
    <row r="78" spans="2:13" s="137" customFormat="1">
      <c r="B78" s="139"/>
      <c r="L78" s="142"/>
      <c r="M78" s="142"/>
    </row>
    <row r="79" spans="2:13" s="137" customFormat="1">
      <c r="B79" s="139"/>
      <c r="L79" s="142"/>
      <c r="M79" s="142"/>
    </row>
    <row r="80" spans="2:13" s="137" customFormat="1">
      <c r="B80" s="139"/>
      <c r="L80" s="142"/>
      <c r="M80" s="142"/>
    </row>
    <row r="81" spans="2:13" s="137" customFormat="1">
      <c r="B81" s="139"/>
      <c r="L81" s="142"/>
      <c r="M81" s="142"/>
    </row>
    <row r="82" spans="2:13" s="137" customFormat="1">
      <c r="B82" s="139"/>
      <c r="L82" s="142"/>
      <c r="M82" s="142"/>
    </row>
    <row r="83" spans="2:13" s="137" customFormat="1">
      <c r="B83" s="139"/>
      <c r="L83" s="142"/>
      <c r="M83" s="142"/>
    </row>
    <row r="84" spans="2:13" s="137" customFormat="1">
      <c r="B84" s="139"/>
      <c r="L84" s="142"/>
      <c r="M84" s="142"/>
    </row>
    <row r="85" spans="2:13" s="137" customFormat="1">
      <c r="B85" s="139"/>
      <c r="L85" s="142"/>
      <c r="M85" s="142"/>
    </row>
    <row r="86" spans="2:13" s="137" customFormat="1">
      <c r="B86" s="139"/>
      <c r="L86" s="142"/>
      <c r="M86" s="142"/>
    </row>
    <row r="87" spans="2:13" s="137" customFormat="1">
      <c r="B87" s="139"/>
      <c r="L87" s="142"/>
      <c r="M87" s="142"/>
    </row>
    <row r="88" spans="2:13" s="137" customFormat="1">
      <c r="B88" s="139"/>
      <c r="L88" s="142"/>
      <c r="M88" s="142"/>
    </row>
    <row r="89" spans="2:13" s="137" customFormat="1">
      <c r="B89" s="139"/>
      <c r="L89" s="142"/>
      <c r="M89" s="142"/>
    </row>
    <row r="90" spans="2:13" s="137" customFormat="1">
      <c r="B90" s="139"/>
      <c r="L90" s="142"/>
      <c r="M90" s="142"/>
    </row>
    <row r="91" spans="2:13" s="137" customFormat="1">
      <c r="B91" s="139"/>
      <c r="L91" s="142"/>
      <c r="M91" s="142"/>
    </row>
    <row r="92" spans="2:13" s="137" customFormat="1">
      <c r="B92" s="139"/>
      <c r="L92" s="142"/>
      <c r="M92" s="142"/>
    </row>
    <row r="93" spans="2:13" s="137" customFormat="1">
      <c r="B93" s="139"/>
      <c r="L93" s="142"/>
      <c r="M93" s="142"/>
    </row>
    <row r="94" spans="2:13" s="137" customFormat="1">
      <c r="B94" s="139"/>
      <c r="L94" s="142"/>
      <c r="M94" s="142"/>
    </row>
    <row r="95" spans="2:13" s="137" customFormat="1">
      <c r="B95" s="139"/>
      <c r="L95" s="142"/>
      <c r="M95" s="142"/>
    </row>
    <row r="96" spans="2:13" s="137" customFormat="1">
      <c r="B96" s="139"/>
      <c r="L96" s="142"/>
      <c r="M96" s="142"/>
    </row>
    <row r="97" spans="2:13" s="137" customFormat="1">
      <c r="B97" s="139"/>
      <c r="L97" s="142"/>
      <c r="M97" s="142"/>
    </row>
    <row r="98" spans="2:13" s="137" customFormat="1">
      <c r="B98" s="139"/>
      <c r="L98" s="142"/>
      <c r="M98" s="142"/>
    </row>
    <row r="99" spans="2:13" s="137" customFormat="1">
      <c r="B99" s="139"/>
      <c r="L99" s="142"/>
      <c r="M99" s="142"/>
    </row>
    <row r="100" spans="2:13" s="137" customFormat="1">
      <c r="B100" s="139"/>
      <c r="L100" s="142"/>
      <c r="M100" s="142"/>
    </row>
    <row r="101" spans="2:13" s="137" customFormat="1">
      <c r="B101" s="139"/>
      <c r="L101" s="142"/>
      <c r="M101" s="142"/>
    </row>
    <row r="102" spans="2:13" s="137" customFormat="1">
      <c r="B102" s="139"/>
      <c r="L102" s="142"/>
      <c r="M102" s="142"/>
    </row>
    <row r="103" spans="2:13" s="137" customFormat="1">
      <c r="B103" s="139"/>
      <c r="L103" s="142"/>
      <c r="M103" s="142"/>
    </row>
    <row r="104" spans="2:13" s="137" customFormat="1">
      <c r="B104" s="139"/>
      <c r="L104" s="142"/>
      <c r="M104" s="142"/>
    </row>
    <row r="105" spans="2:13" s="137" customFormat="1">
      <c r="B105" s="139"/>
      <c r="L105" s="142"/>
      <c r="M105" s="142"/>
    </row>
    <row r="106" spans="2:13" s="137" customFormat="1">
      <c r="B106" s="139"/>
      <c r="L106" s="142"/>
      <c r="M106" s="142"/>
    </row>
    <row r="107" spans="2:13" s="137" customFormat="1">
      <c r="B107" s="139"/>
      <c r="L107" s="142"/>
      <c r="M107" s="142"/>
    </row>
    <row r="108" spans="2:13" s="137" customFormat="1">
      <c r="B108" s="139"/>
      <c r="L108" s="142"/>
      <c r="M108" s="142"/>
    </row>
    <row r="109" spans="2:13" s="137" customFormat="1">
      <c r="B109" s="139"/>
      <c r="L109" s="142"/>
      <c r="M109" s="142"/>
    </row>
    <row r="110" spans="2:13" s="137" customFormat="1">
      <c r="B110" s="139"/>
      <c r="L110" s="142"/>
      <c r="M110" s="142"/>
    </row>
    <row r="111" spans="2:13" s="137" customFormat="1">
      <c r="B111" s="139"/>
      <c r="L111" s="142"/>
      <c r="M111" s="142"/>
    </row>
    <row r="112" spans="2:13" s="137" customFormat="1">
      <c r="B112" s="139"/>
      <c r="L112" s="142"/>
      <c r="M112" s="142"/>
    </row>
    <row r="113" spans="2:13" s="137" customFormat="1">
      <c r="B113" s="139"/>
      <c r="L113" s="142"/>
      <c r="M113" s="142"/>
    </row>
    <row r="114" spans="2:13" s="137" customFormat="1">
      <c r="B114" s="139"/>
      <c r="L114" s="142"/>
      <c r="M114" s="142"/>
    </row>
    <row r="115" spans="2:13" s="137" customFormat="1">
      <c r="B115" s="139"/>
      <c r="L115" s="142"/>
      <c r="M115" s="142"/>
    </row>
    <row r="116" spans="2:13" s="137" customFormat="1">
      <c r="B116" s="139"/>
      <c r="L116" s="142"/>
      <c r="M116" s="142"/>
    </row>
    <row r="117" spans="2:13" s="137" customFormat="1">
      <c r="B117" s="139"/>
      <c r="L117" s="142"/>
      <c r="M117" s="142"/>
    </row>
    <row r="118" spans="2:13" s="137" customFormat="1">
      <c r="B118" s="139"/>
      <c r="L118" s="142"/>
      <c r="M118" s="142"/>
    </row>
    <row r="119" spans="2:13" s="137" customFormat="1">
      <c r="B119" s="139"/>
      <c r="L119" s="142"/>
      <c r="M119" s="142"/>
    </row>
    <row r="120" spans="2:13" s="137" customFormat="1">
      <c r="B120" s="139"/>
      <c r="L120" s="142"/>
      <c r="M120" s="142"/>
    </row>
    <row r="121" spans="2:13" s="137" customFormat="1">
      <c r="B121" s="139"/>
      <c r="L121" s="142"/>
      <c r="M121" s="142"/>
    </row>
    <row r="122" spans="2:13" s="137" customFormat="1">
      <c r="B122" s="139"/>
      <c r="L122" s="142"/>
      <c r="M122" s="142"/>
    </row>
    <row r="123" spans="2:13" s="137" customFormat="1">
      <c r="B123" s="139"/>
      <c r="L123" s="142"/>
      <c r="M123" s="142"/>
    </row>
    <row r="124" spans="2:13" s="137" customFormat="1">
      <c r="B124" s="139"/>
      <c r="L124" s="142"/>
      <c r="M124" s="142"/>
    </row>
    <row r="125" spans="2:13" s="137" customFormat="1">
      <c r="B125" s="139"/>
      <c r="L125" s="142"/>
      <c r="M125" s="142"/>
    </row>
    <row r="126" spans="2:13" s="137" customFormat="1">
      <c r="B126" s="139"/>
      <c r="L126" s="142"/>
      <c r="M126" s="142"/>
    </row>
    <row r="127" spans="2:13" s="137" customFormat="1">
      <c r="B127" s="139"/>
      <c r="L127" s="142"/>
      <c r="M127" s="142"/>
    </row>
    <row r="128" spans="2:13" s="137" customFormat="1">
      <c r="B128" s="139"/>
      <c r="L128" s="142"/>
      <c r="M128" s="142"/>
    </row>
    <row r="129" spans="2:13" s="137" customFormat="1">
      <c r="B129" s="139"/>
      <c r="L129" s="142"/>
      <c r="M129" s="142"/>
    </row>
    <row r="130" spans="2:13" s="137" customFormat="1">
      <c r="B130" s="139"/>
      <c r="L130" s="142"/>
      <c r="M130" s="142"/>
    </row>
    <row r="131" spans="2:13" s="137" customFormat="1">
      <c r="B131" s="139"/>
      <c r="L131" s="142"/>
      <c r="M131" s="142"/>
    </row>
    <row r="132" spans="2:13" s="137" customFormat="1">
      <c r="B132" s="139"/>
      <c r="L132" s="142"/>
      <c r="M132" s="142"/>
    </row>
    <row r="133" spans="2:13" s="137" customFormat="1">
      <c r="B133" s="139"/>
      <c r="L133" s="142"/>
      <c r="M133" s="142"/>
    </row>
    <row r="134" spans="2:13" s="137" customFormat="1">
      <c r="B134" s="139"/>
      <c r="L134" s="142"/>
      <c r="M134" s="142"/>
    </row>
    <row r="135" spans="2:13" s="137" customFormat="1">
      <c r="B135" s="139"/>
      <c r="L135" s="142"/>
      <c r="M135" s="142"/>
    </row>
    <row r="136" spans="2:13" s="137" customFormat="1">
      <c r="B136" s="139"/>
      <c r="L136" s="142"/>
      <c r="M136" s="142"/>
    </row>
    <row r="137" spans="2:13" s="137" customFormat="1">
      <c r="B137" s="139"/>
      <c r="L137" s="142"/>
      <c r="M137" s="142"/>
    </row>
    <row r="138" spans="2:13" s="137" customFormat="1">
      <c r="B138" s="139"/>
      <c r="L138" s="142"/>
      <c r="M138" s="142"/>
    </row>
    <row r="139" spans="2:13" s="137" customFormat="1">
      <c r="B139" s="139"/>
      <c r="L139" s="142"/>
      <c r="M139" s="142"/>
    </row>
    <row r="140" spans="2:13" s="137" customFormat="1">
      <c r="B140" s="139"/>
      <c r="L140" s="142"/>
      <c r="M140" s="142"/>
    </row>
    <row r="141" spans="2:13" s="137" customFormat="1">
      <c r="B141" s="139"/>
      <c r="L141" s="142"/>
      <c r="M141" s="142"/>
    </row>
    <row r="142" spans="2:13" s="137" customFormat="1">
      <c r="B142" s="139"/>
      <c r="L142" s="142"/>
      <c r="M142" s="142"/>
    </row>
    <row r="143" spans="2:13" s="137" customFormat="1">
      <c r="B143" s="139"/>
      <c r="L143" s="142"/>
      <c r="M143" s="142"/>
    </row>
    <row r="144" spans="2:13" s="137" customFormat="1">
      <c r="B144" s="139"/>
      <c r="L144" s="142"/>
      <c r="M144" s="142"/>
    </row>
    <row r="145" spans="2:13" s="137" customFormat="1">
      <c r="B145" s="139"/>
      <c r="L145" s="142"/>
      <c r="M145" s="142"/>
    </row>
    <row r="146" spans="2:13" s="137" customFormat="1">
      <c r="B146" s="139"/>
      <c r="L146" s="142"/>
      <c r="M146" s="142"/>
    </row>
    <row r="147" spans="2:13" s="137" customFormat="1">
      <c r="B147" s="139"/>
      <c r="L147" s="142"/>
      <c r="M147" s="142"/>
    </row>
    <row r="148" spans="2:13" s="137" customFormat="1">
      <c r="B148" s="139"/>
      <c r="L148" s="142"/>
      <c r="M148" s="142"/>
    </row>
    <row r="149" spans="2:13" s="137" customFormat="1">
      <c r="B149" s="139"/>
      <c r="L149" s="142"/>
      <c r="M149" s="142"/>
    </row>
    <row r="150" spans="2:13" s="137" customFormat="1">
      <c r="B150" s="139"/>
      <c r="L150" s="142"/>
      <c r="M150" s="142"/>
    </row>
    <row r="151" spans="2:13" s="137" customFormat="1">
      <c r="B151" s="139"/>
      <c r="L151" s="142"/>
      <c r="M151" s="142"/>
    </row>
    <row r="152" spans="2:13" s="137" customFormat="1">
      <c r="B152" s="139"/>
      <c r="L152" s="142"/>
      <c r="M152" s="142"/>
    </row>
    <row r="153" spans="2:13" s="137" customFormat="1">
      <c r="B153" s="139"/>
      <c r="L153" s="142"/>
      <c r="M153" s="142"/>
    </row>
    <row r="154" spans="2:13" s="137" customFormat="1">
      <c r="B154" s="139"/>
      <c r="L154" s="142"/>
      <c r="M154" s="142"/>
    </row>
    <row r="155" spans="2:13" s="137" customFormat="1">
      <c r="B155" s="139"/>
      <c r="L155" s="142"/>
      <c r="M155" s="142"/>
    </row>
    <row r="156" spans="2:13" s="137" customFormat="1">
      <c r="B156" s="139"/>
      <c r="L156" s="142"/>
      <c r="M156" s="142"/>
    </row>
    <row r="157" spans="2:13" s="137" customFormat="1">
      <c r="B157" s="139"/>
      <c r="L157" s="142"/>
      <c r="M157" s="142"/>
    </row>
    <row r="158" spans="2:13" s="137" customFormat="1">
      <c r="B158" s="139"/>
      <c r="L158" s="142"/>
      <c r="M158" s="142"/>
    </row>
    <row r="159" spans="2:13" s="137" customFormat="1">
      <c r="B159" s="139"/>
      <c r="L159" s="142"/>
      <c r="M159" s="142"/>
    </row>
    <row r="160" spans="2:13" s="137" customFormat="1">
      <c r="B160" s="139"/>
      <c r="L160" s="142"/>
      <c r="M160" s="142"/>
    </row>
    <row r="161" spans="2:13" s="137" customFormat="1">
      <c r="B161" s="139"/>
      <c r="L161" s="142"/>
      <c r="M161" s="142"/>
    </row>
    <row r="162" spans="2:13" s="137" customFormat="1">
      <c r="B162" s="139"/>
      <c r="L162" s="142"/>
      <c r="M162" s="142"/>
    </row>
    <row r="163" spans="2:13" s="137" customFormat="1">
      <c r="B163" s="139"/>
      <c r="L163" s="142"/>
      <c r="M163" s="142"/>
    </row>
    <row r="164" spans="2:13" s="137" customFormat="1">
      <c r="B164" s="139"/>
      <c r="L164" s="142"/>
      <c r="M164" s="142"/>
    </row>
    <row r="165" spans="2:13" s="137" customFormat="1">
      <c r="B165" s="139"/>
      <c r="L165" s="142"/>
      <c r="M165" s="142"/>
    </row>
    <row r="166" spans="2:13" s="137" customFormat="1">
      <c r="B166" s="139"/>
      <c r="L166" s="142"/>
      <c r="M166" s="142"/>
    </row>
    <row r="167" spans="2:13" s="137" customFormat="1">
      <c r="B167" s="139"/>
      <c r="L167" s="142"/>
      <c r="M167" s="142"/>
    </row>
    <row r="168" spans="2:13" s="137" customFormat="1">
      <c r="B168" s="139"/>
      <c r="L168" s="142"/>
      <c r="M168" s="142"/>
    </row>
    <row r="169" spans="2:13" s="137" customFormat="1">
      <c r="B169" s="139"/>
      <c r="L169" s="142"/>
      <c r="M169" s="142"/>
    </row>
    <row r="170" spans="2:13" s="137" customFormat="1">
      <c r="B170" s="139"/>
      <c r="L170" s="142"/>
      <c r="M170" s="142"/>
    </row>
    <row r="171" spans="2:13" s="137" customFormat="1">
      <c r="B171" s="139"/>
      <c r="L171" s="142"/>
      <c r="M171" s="142"/>
    </row>
    <row r="172" spans="2:13" s="137" customFormat="1">
      <c r="B172" s="139"/>
      <c r="L172" s="142"/>
      <c r="M172" s="142"/>
    </row>
    <row r="173" spans="2:13" s="137" customFormat="1">
      <c r="B173" s="139"/>
      <c r="L173" s="142"/>
      <c r="M173" s="142"/>
    </row>
    <row r="174" spans="2:13" s="137" customFormat="1">
      <c r="B174" s="139"/>
      <c r="L174" s="142"/>
      <c r="M174" s="142"/>
    </row>
    <row r="175" spans="2:13" s="137" customFormat="1">
      <c r="B175" s="139"/>
      <c r="L175" s="142"/>
      <c r="M175" s="142"/>
    </row>
    <row r="176" spans="2:13" s="137" customFormat="1">
      <c r="B176" s="139"/>
      <c r="L176" s="142"/>
      <c r="M176" s="142"/>
    </row>
    <row r="177" spans="2:13" s="137" customFormat="1">
      <c r="B177" s="139"/>
      <c r="L177" s="142"/>
      <c r="M177" s="142"/>
    </row>
    <row r="178" spans="2:13" s="137" customFormat="1">
      <c r="B178" s="139"/>
      <c r="L178" s="142"/>
      <c r="M178" s="142"/>
    </row>
    <row r="179" spans="2:13" s="137" customFormat="1">
      <c r="B179" s="139"/>
      <c r="L179" s="142"/>
      <c r="M179" s="142"/>
    </row>
    <row r="180" spans="2:13" s="137" customFormat="1">
      <c r="B180" s="139"/>
      <c r="L180" s="142"/>
      <c r="M180" s="142"/>
    </row>
    <row r="181" spans="2:13" s="137" customFormat="1">
      <c r="B181" s="139"/>
      <c r="L181" s="142"/>
      <c r="M181" s="142"/>
    </row>
    <row r="182" spans="2:13" s="137" customFormat="1">
      <c r="B182" s="139"/>
      <c r="L182" s="142"/>
      <c r="M182" s="142"/>
    </row>
    <row r="183" spans="2:13" s="137" customFormat="1">
      <c r="B183" s="139"/>
      <c r="L183" s="142"/>
      <c r="M183" s="142"/>
    </row>
    <row r="184" spans="2:13" s="137" customFormat="1">
      <c r="B184" s="139"/>
      <c r="L184" s="142"/>
      <c r="M184" s="142"/>
    </row>
    <row r="185" spans="2:13" s="137" customFormat="1">
      <c r="B185" s="139"/>
      <c r="L185" s="142"/>
      <c r="M185" s="142"/>
    </row>
    <row r="186" spans="2:13" s="137" customFormat="1">
      <c r="B186" s="139"/>
      <c r="L186" s="142"/>
      <c r="M186" s="142"/>
    </row>
    <row r="187" spans="2:13" s="137" customFormat="1">
      <c r="B187" s="139"/>
      <c r="L187" s="142"/>
      <c r="M187" s="142"/>
    </row>
    <row r="188" spans="2:13" s="137" customFormat="1">
      <c r="B188" s="139"/>
      <c r="L188" s="142"/>
      <c r="M188" s="142"/>
    </row>
    <row r="189" spans="2:13" s="137" customFormat="1">
      <c r="B189" s="139"/>
      <c r="L189" s="142"/>
      <c r="M189" s="142"/>
    </row>
    <row r="190" spans="2:13" s="137" customFormat="1">
      <c r="B190" s="139"/>
      <c r="L190" s="142"/>
      <c r="M190" s="142"/>
    </row>
    <row r="191" spans="2:13" s="137" customFormat="1">
      <c r="B191" s="139"/>
      <c r="L191" s="142"/>
      <c r="M191" s="142"/>
    </row>
    <row r="192" spans="2:13" s="137" customFormat="1">
      <c r="B192" s="139"/>
      <c r="L192" s="142"/>
      <c r="M192" s="142"/>
    </row>
    <row r="193" spans="2:13" s="137" customFormat="1">
      <c r="B193" s="139"/>
      <c r="L193" s="142"/>
      <c r="M193" s="142"/>
    </row>
    <row r="194" spans="2:13" s="137" customFormat="1">
      <c r="B194" s="139"/>
      <c r="L194" s="142"/>
      <c r="M194" s="142"/>
    </row>
    <row r="195" spans="2:13" s="137" customFormat="1">
      <c r="B195" s="139"/>
      <c r="L195" s="142"/>
      <c r="M195" s="142"/>
    </row>
    <row r="196" spans="2:13" s="137" customFormat="1">
      <c r="B196" s="139"/>
      <c r="L196" s="142"/>
      <c r="M196" s="142"/>
    </row>
    <row r="197" spans="2:13" s="137" customFormat="1">
      <c r="B197" s="139"/>
      <c r="L197" s="142"/>
      <c r="M197" s="142"/>
    </row>
    <row r="198" spans="2:13" s="137" customFormat="1">
      <c r="B198" s="139"/>
      <c r="L198" s="142"/>
      <c r="M198" s="142"/>
    </row>
    <row r="199" spans="2:13" s="137" customFormat="1">
      <c r="B199" s="139"/>
      <c r="L199" s="142"/>
      <c r="M199" s="142"/>
    </row>
    <row r="200" spans="2:13" s="137" customFormat="1">
      <c r="B200" s="139"/>
      <c r="L200" s="142"/>
      <c r="M200" s="142"/>
    </row>
    <row r="201" spans="2:13" s="137" customFormat="1">
      <c r="B201" s="139"/>
      <c r="L201" s="142"/>
      <c r="M201" s="142"/>
    </row>
    <row r="202" spans="2:13" s="137" customFormat="1">
      <c r="B202" s="139"/>
      <c r="L202" s="142"/>
      <c r="M202" s="142"/>
    </row>
    <row r="203" spans="2:13" s="137" customFormat="1">
      <c r="B203" s="139"/>
      <c r="L203" s="142"/>
      <c r="M203" s="142"/>
    </row>
    <row r="204" spans="2:13" s="137" customFormat="1">
      <c r="B204" s="139"/>
      <c r="L204" s="142"/>
      <c r="M204" s="142"/>
    </row>
    <row r="205" spans="2:13" s="137" customFormat="1">
      <c r="B205" s="139"/>
      <c r="L205" s="142"/>
      <c r="M205" s="142"/>
    </row>
    <row r="206" spans="2:13" s="137" customFormat="1">
      <c r="B206" s="139"/>
      <c r="L206" s="142"/>
      <c r="M206" s="142"/>
    </row>
    <row r="207" spans="2:13" s="137" customFormat="1">
      <c r="B207" s="139"/>
      <c r="L207" s="142"/>
      <c r="M207" s="142"/>
    </row>
    <row r="208" spans="2:13" s="137" customFormat="1">
      <c r="B208" s="139"/>
      <c r="L208" s="142"/>
      <c r="M208" s="142"/>
    </row>
    <row r="209" spans="2:13" s="137" customFormat="1">
      <c r="B209" s="139"/>
      <c r="L209" s="142"/>
      <c r="M209" s="142"/>
    </row>
    <row r="210" spans="2:13" s="137" customFormat="1">
      <c r="B210" s="139"/>
      <c r="L210" s="142"/>
      <c r="M210" s="142"/>
    </row>
    <row r="211" spans="2:13" s="137" customFormat="1">
      <c r="B211" s="139"/>
      <c r="L211" s="142"/>
      <c r="M211" s="142"/>
    </row>
    <row r="212" spans="2:13" s="137" customFormat="1">
      <c r="B212" s="139"/>
      <c r="L212" s="142"/>
      <c r="M212" s="142"/>
    </row>
    <row r="213" spans="2:13" s="137" customFormat="1">
      <c r="B213" s="139"/>
      <c r="L213" s="142"/>
      <c r="M213" s="142"/>
    </row>
    <row r="214" spans="2:13" s="137" customFormat="1">
      <c r="B214" s="139"/>
      <c r="L214" s="142"/>
      <c r="M214" s="142"/>
    </row>
    <row r="215" spans="2:13" s="137" customFormat="1">
      <c r="B215" s="139"/>
      <c r="L215" s="142"/>
      <c r="M215" s="142"/>
    </row>
    <row r="216" spans="2:13" s="137" customFormat="1">
      <c r="B216" s="139"/>
      <c r="L216" s="142"/>
      <c r="M216" s="142"/>
    </row>
    <row r="217" spans="2:13" s="137" customFormat="1">
      <c r="B217" s="139"/>
      <c r="L217" s="142"/>
      <c r="M217" s="142"/>
    </row>
    <row r="218" spans="2:13" s="137" customFormat="1">
      <c r="B218" s="139"/>
      <c r="L218" s="142"/>
      <c r="M218" s="142"/>
    </row>
    <row r="219" spans="2:13" s="137" customFormat="1">
      <c r="B219" s="139"/>
      <c r="L219" s="142"/>
      <c r="M219" s="142"/>
    </row>
    <row r="220" spans="2:13" s="137" customFormat="1">
      <c r="B220" s="139"/>
      <c r="L220" s="142"/>
      <c r="M220" s="142"/>
    </row>
    <row r="221" spans="2:13" s="137" customFormat="1">
      <c r="B221" s="139"/>
      <c r="L221" s="142"/>
      <c r="M221" s="142"/>
    </row>
    <row r="222" spans="2:13" s="137" customFormat="1">
      <c r="B222" s="139"/>
      <c r="L222" s="142"/>
      <c r="M222" s="142"/>
    </row>
    <row r="223" spans="2:13" s="137" customFormat="1">
      <c r="B223" s="139"/>
      <c r="L223" s="142"/>
      <c r="M223" s="142"/>
    </row>
    <row r="224" spans="2:13" s="137" customFormat="1">
      <c r="B224" s="139"/>
      <c r="L224" s="142"/>
      <c r="M224" s="142"/>
    </row>
    <row r="225" spans="2:13" s="137" customFormat="1">
      <c r="B225" s="139"/>
      <c r="L225" s="142"/>
      <c r="M225" s="142"/>
    </row>
    <row r="226" spans="2:13" s="137" customFormat="1">
      <c r="B226" s="139"/>
      <c r="L226" s="142"/>
      <c r="M226" s="142"/>
    </row>
    <row r="227" spans="2:13" s="137" customFormat="1">
      <c r="B227" s="139"/>
      <c r="L227" s="142"/>
      <c r="M227" s="142"/>
    </row>
    <row r="228" spans="2:13" s="137" customFormat="1">
      <c r="B228" s="139"/>
      <c r="L228" s="142"/>
      <c r="M228" s="142"/>
    </row>
    <row r="229" spans="2:13" s="137" customFormat="1">
      <c r="B229" s="139"/>
      <c r="L229" s="142"/>
      <c r="M229" s="142"/>
    </row>
    <row r="230" spans="2:13" s="137" customFormat="1">
      <c r="B230" s="139"/>
      <c r="L230" s="142"/>
      <c r="M230" s="142"/>
    </row>
    <row r="231" spans="2:13" s="137" customFormat="1">
      <c r="B231" s="139"/>
      <c r="L231" s="142"/>
      <c r="M231" s="142"/>
    </row>
    <row r="232" spans="2:13" s="137" customFormat="1">
      <c r="B232" s="139"/>
      <c r="L232" s="142"/>
      <c r="M232" s="142"/>
    </row>
    <row r="233" spans="2:13" s="137" customFormat="1">
      <c r="B233" s="139"/>
      <c r="L233" s="142"/>
      <c r="M233" s="142"/>
    </row>
    <row r="234" spans="2:13" s="137" customFormat="1">
      <c r="B234" s="139"/>
      <c r="L234" s="142"/>
      <c r="M234" s="142"/>
    </row>
    <row r="235" spans="2:13" s="137" customFormat="1">
      <c r="B235" s="139"/>
      <c r="L235" s="142"/>
      <c r="M235" s="142"/>
    </row>
    <row r="236" spans="2:13" s="137" customFormat="1">
      <c r="B236" s="139"/>
      <c r="L236" s="142"/>
      <c r="M236" s="142"/>
    </row>
    <row r="237" spans="2:13" s="137" customFormat="1">
      <c r="B237" s="139"/>
      <c r="L237" s="142"/>
      <c r="M237" s="142"/>
    </row>
    <row r="238" spans="2:13" s="137" customFormat="1">
      <c r="B238" s="139"/>
      <c r="L238" s="142"/>
      <c r="M238" s="142"/>
    </row>
    <row r="239" spans="2:13" s="137" customFormat="1">
      <c r="B239" s="139"/>
      <c r="L239" s="142"/>
      <c r="M239" s="142"/>
    </row>
    <row r="240" spans="2:13" s="137" customFormat="1">
      <c r="B240" s="139"/>
      <c r="L240" s="142"/>
      <c r="M240" s="142"/>
    </row>
    <row r="241" spans="2:13" s="137" customFormat="1">
      <c r="B241" s="139"/>
      <c r="L241" s="142"/>
      <c r="M241" s="142"/>
    </row>
    <row r="242" spans="2:13" s="137" customFormat="1">
      <c r="B242" s="139"/>
      <c r="L242" s="142"/>
      <c r="M242" s="142"/>
    </row>
    <row r="243" spans="2:13" s="137" customFormat="1">
      <c r="B243" s="139"/>
      <c r="L243" s="142"/>
      <c r="M243" s="142"/>
    </row>
    <row r="244" spans="2:13" s="137" customFormat="1">
      <c r="B244" s="139"/>
      <c r="L244" s="142"/>
      <c r="M244" s="142"/>
    </row>
    <row r="245" spans="2:13" s="137" customFormat="1">
      <c r="B245" s="139"/>
      <c r="L245" s="142"/>
      <c r="M245" s="142"/>
    </row>
    <row r="246" spans="2:13" s="137" customFormat="1">
      <c r="B246" s="139"/>
      <c r="L246" s="142"/>
      <c r="M246" s="142"/>
    </row>
    <row r="247" spans="2:13" s="137" customFormat="1">
      <c r="B247" s="139"/>
      <c r="L247" s="142"/>
      <c r="M247" s="142"/>
    </row>
    <row r="248" spans="2:13" s="137" customFormat="1">
      <c r="B248" s="139"/>
      <c r="L248" s="142"/>
      <c r="M248" s="142"/>
    </row>
    <row r="249" spans="2:13" s="137" customFormat="1">
      <c r="B249" s="139"/>
      <c r="L249" s="142"/>
      <c r="M249" s="142"/>
    </row>
    <row r="250" spans="2:13" s="137" customFormat="1">
      <c r="B250" s="139"/>
      <c r="L250" s="142"/>
      <c r="M250" s="142"/>
    </row>
    <row r="251" spans="2:13" s="137" customFormat="1">
      <c r="B251" s="139"/>
      <c r="L251" s="142"/>
      <c r="M251" s="142"/>
    </row>
    <row r="252" spans="2:13" s="137" customFormat="1">
      <c r="B252" s="139"/>
      <c r="L252" s="142"/>
      <c r="M252" s="142"/>
    </row>
    <row r="253" spans="2:13" s="137" customFormat="1">
      <c r="B253" s="139"/>
      <c r="L253" s="142"/>
      <c r="M253" s="142"/>
    </row>
    <row r="254" spans="2:13" s="137" customFormat="1">
      <c r="B254" s="139"/>
      <c r="L254" s="142"/>
      <c r="M254" s="142"/>
    </row>
    <row r="255" spans="2:13" s="137" customFormat="1">
      <c r="B255" s="139"/>
      <c r="L255" s="142"/>
      <c r="M255" s="142"/>
    </row>
    <row r="256" spans="2:13" s="137" customFormat="1">
      <c r="B256" s="139"/>
      <c r="L256" s="142"/>
      <c r="M256" s="142"/>
    </row>
    <row r="257" spans="2:13" s="137" customFormat="1">
      <c r="B257" s="139"/>
      <c r="L257" s="142"/>
      <c r="M257" s="142"/>
    </row>
    <row r="258" spans="2:13" s="137" customFormat="1">
      <c r="B258" s="139"/>
      <c r="L258" s="142"/>
      <c r="M258" s="142"/>
    </row>
    <row r="259" spans="2:13" s="137" customFormat="1">
      <c r="B259" s="139"/>
      <c r="L259" s="142"/>
      <c r="M259" s="142"/>
    </row>
    <row r="260" spans="2:13" s="137" customFormat="1">
      <c r="B260" s="139"/>
      <c r="L260" s="142"/>
      <c r="M260" s="142"/>
    </row>
    <row r="261" spans="2:13" s="137" customFormat="1">
      <c r="B261" s="139"/>
      <c r="L261" s="142"/>
      <c r="M261" s="142"/>
    </row>
    <row r="262" spans="2:13" s="137" customFormat="1">
      <c r="B262" s="139"/>
      <c r="L262" s="142"/>
      <c r="M262" s="142"/>
    </row>
    <row r="263" spans="2:13" s="137" customFormat="1">
      <c r="B263" s="139"/>
      <c r="L263" s="142"/>
      <c r="M263" s="142"/>
    </row>
    <row r="264" spans="2:13" s="137" customFormat="1">
      <c r="B264" s="139"/>
      <c r="L264" s="142"/>
      <c r="M264" s="142"/>
    </row>
    <row r="265" spans="2:13" s="137" customFormat="1">
      <c r="B265" s="139"/>
      <c r="L265" s="142"/>
      <c r="M265" s="142"/>
    </row>
    <row r="266" spans="2:13" s="137" customFormat="1">
      <c r="B266" s="139"/>
      <c r="L266" s="142"/>
      <c r="M266" s="142"/>
    </row>
    <row r="267" spans="2:13" s="137" customFormat="1">
      <c r="B267" s="139"/>
      <c r="L267" s="142"/>
      <c r="M267" s="142"/>
    </row>
    <row r="268" spans="2:13" s="137" customFormat="1">
      <c r="B268" s="139"/>
      <c r="L268" s="142"/>
      <c r="M268" s="142"/>
    </row>
    <row r="269" spans="2:13" s="137" customFormat="1">
      <c r="B269" s="139"/>
      <c r="L269" s="142"/>
      <c r="M269" s="142"/>
    </row>
    <row r="270" spans="2:13" s="137" customFormat="1">
      <c r="B270" s="139"/>
      <c r="L270" s="142"/>
      <c r="M270" s="142"/>
    </row>
    <row r="271" spans="2:13" s="137" customFormat="1">
      <c r="B271" s="139"/>
      <c r="L271" s="142"/>
      <c r="M271" s="142"/>
    </row>
    <row r="272" spans="2:13" s="137" customFormat="1">
      <c r="B272" s="139"/>
      <c r="L272" s="142"/>
      <c r="M272" s="142"/>
    </row>
    <row r="273" spans="2:13" s="137" customFormat="1">
      <c r="B273" s="139"/>
      <c r="L273" s="142"/>
      <c r="M273" s="142"/>
    </row>
    <row r="274" spans="2:13" s="137" customFormat="1">
      <c r="B274" s="139"/>
      <c r="L274" s="142"/>
      <c r="M274" s="142"/>
    </row>
    <row r="275" spans="2:13" s="137" customFormat="1">
      <c r="B275" s="139"/>
      <c r="L275" s="142"/>
      <c r="M275" s="142"/>
    </row>
    <row r="276" spans="2:13" s="137" customFormat="1">
      <c r="B276" s="139"/>
      <c r="L276" s="142"/>
      <c r="M276" s="142"/>
    </row>
    <row r="277" spans="2:13" s="137" customFormat="1">
      <c r="B277" s="139"/>
      <c r="L277" s="142"/>
      <c r="M277" s="142"/>
    </row>
    <row r="278" spans="2:13" s="137" customFormat="1">
      <c r="B278" s="139"/>
      <c r="L278" s="142"/>
      <c r="M278" s="142"/>
    </row>
    <row r="279" spans="2:13" s="137" customFormat="1">
      <c r="B279" s="139"/>
      <c r="L279" s="142"/>
      <c r="M279" s="142"/>
    </row>
    <row r="280" spans="2:13" s="137" customFormat="1">
      <c r="B280" s="139"/>
      <c r="L280" s="142"/>
      <c r="M280" s="142"/>
    </row>
    <row r="281" spans="2:13" s="137" customFormat="1">
      <c r="B281" s="139"/>
      <c r="L281" s="142"/>
      <c r="M281" s="142"/>
    </row>
    <row r="282" spans="2:13" s="137" customFormat="1">
      <c r="B282" s="139"/>
      <c r="L282" s="142"/>
      <c r="M282" s="142"/>
    </row>
    <row r="283" spans="2:13" s="137" customFormat="1">
      <c r="B283" s="139"/>
      <c r="L283" s="142"/>
      <c r="M283" s="142"/>
    </row>
    <row r="284" spans="2:13" s="137" customFormat="1">
      <c r="B284" s="139"/>
      <c r="L284" s="142"/>
      <c r="M284" s="142"/>
    </row>
    <row r="285" spans="2:13" s="137" customFormat="1">
      <c r="B285" s="139"/>
      <c r="L285" s="142"/>
      <c r="M285" s="142"/>
    </row>
    <row r="286" spans="2:13" s="137" customFormat="1">
      <c r="B286" s="139"/>
      <c r="L286" s="142"/>
      <c r="M286" s="142"/>
    </row>
    <row r="287" spans="2:13" s="137" customFormat="1">
      <c r="B287" s="139"/>
      <c r="L287" s="142"/>
      <c r="M287" s="142"/>
    </row>
    <row r="288" spans="2:13" s="137" customFormat="1">
      <c r="B288" s="139"/>
      <c r="L288" s="142"/>
      <c r="M288" s="142"/>
    </row>
    <row r="289" spans="2:13" s="137" customFormat="1">
      <c r="B289" s="139"/>
      <c r="L289" s="142"/>
      <c r="M289" s="142"/>
    </row>
    <row r="290" spans="2:13" s="137" customFormat="1">
      <c r="B290" s="139"/>
      <c r="L290" s="142"/>
      <c r="M290" s="142"/>
    </row>
    <row r="291" spans="2:13" s="137" customFormat="1">
      <c r="B291" s="139"/>
      <c r="L291" s="142"/>
      <c r="M291" s="142"/>
    </row>
    <row r="292" spans="2:13" s="137" customFormat="1">
      <c r="B292" s="139"/>
      <c r="L292" s="142"/>
      <c r="M292" s="142"/>
    </row>
    <row r="293" spans="2:13" s="137" customFormat="1">
      <c r="B293" s="139"/>
      <c r="L293" s="142"/>
      <c r="M293" s="142"/>
    </row>
    <row r="294" spans="2:13" s="137" customFormat="1">
      <c r="B294" s="139"/>
      <c r="L294" s="142"/>
      <c r="M294" s="142"/>
    </row>
    <row r="295" spans="2:13" s="137" customFormat="1">
      <c r="B295" s="139"/>
      <c r="L295" s="142"/>
      <c r="M295" s="142"/>
    </row>
    <row r="296" spans="2:13" s="137" customFormat="1">
      <c r="B296" s="139"/>
      <c r="L296" s="142"/>
      <c r="M296" s="142"/>
    </row>
    <row r="297" spans="2:13" s="137" customFormat="1">
      <c r="B297" s="139"/>
      <c r="L297" s="142"/>
      <c r="M297" s="142"/>
    </row>
    <row r="298" spans="2:13" s="137" customFormat="1">
      <c r="B298" s="139"/>
      <c r="L298" s="142"/>
      <c r="M298" s="142"/>
    </row>
    <row r="299" spans="2:13" s="137" customFormat="1">
      <c r="B299" s="139"/>
      <c r="L299" s="142"/>
      <c r="M299" s="142"/>
    </row>
    <row r="300" spans="2:13" s="137" customFormat="1">
      <c r="B300" s="139"/>
      <c r="L300" s="142"/>
      <c r="M300" s="142"/>
    </row>
    <row r="301" spans="2:13" s="137" customFormat="1">
      <c r="B301" s="139"/>
      <c r="L301" s="142"/>
      <c r="M301" s="142"/>
    </row>
    <row r="302" spans="2:13" s="137" customFormat="1">
      <c r="B302" s="139"/>
      <c r="L302" s="142"/>
      <c r="M302" s="142"/>
    </row>
    <row r="303" spans="2:13" s="137" customFormat="1">
      <c r="B303" s="139"/>
      <c r="L303" s="142"/>
      <c r="M303" s="142"/>
    </row>
    <row r="304" spans="2:13" s="137" customFormat="1">
      <c r="B304" s="139"/>
      <c r="L304" s="142"/>
      <c r="M304" s="142"/>
    </row>
    <row r="305" spans="2:13" s="137" customFormat="1">
      <c r="B305" s="139"/>
      <c r="L305" s="142"/>
      <c r="M305" s="142"/>
    </row>
    <row r="306" spans="2:13" s="137" customFormat="1">
      <c r="B306" s="139"/>
      <c r="L306" s="142"/>
      <c r="M306" s="142"/>
    </row>
    <row r="307" spans="2:13" s="137" customFormat="1">
      <c r="B307" s="139"/>
      <c r="L307" s="142"/>
      <c r="M307" s="142"/>
    </row>
    <row r="308" spans="2:13" s="137" customFormat="1">
      <c r="B308" s="139"/>
      <c r="L308" s="142"/>
      <c r="M308" s="142"/>
    </row>
    <row r="309" spans="2:13" s="137" customFormat="1">
      <c r="B309" s="139"/>
      <c r="L309" s="142"/>
      <c r="M309" s="142"/>
    </row>
    <row r="310" spans="2:13" s="137" customFormat="1">
      <c r="B310" s="139"/>
      <c r="L310" s="142"/>
      <c r="M310" s="142"/>
    </row>
    <row r="311" spans="2:13" s="137" customFormat="1">
      <c r="B311" s="139"/>
      <c r="L311" s="142"/>
      <c r="M311" s="142"/>
    </row>
    <row r="312" spans="2:13" s="137" customFormat="1">
      <c r="B312" s="139"/>
      <c r="L312" s="142"/>
      <c r="M312" s="142"/>
    </row>
    <row r="313" spans="2:13" s="137" customFormat="1">
      <c r="B313" s="139"/>
      <c r="L313" s="142"/>
      <c r="M313" s="142"/>
    </row>
    <row r="314" spans="2:13" s="137" customFormat="1">
      <c r="B314" s="139"/>
      <c r="L314" s="142"/>
      <c r="M314" s="142"/>
    </row>
    <row r="315" spans="2:13" s="137" customFormat="1">
      <c r="B315" s="139"/>
      <c r="L315" s="142"/>
      <c r="M315" s="142"/>
    </row>
    <row r="316" spans="2:13" s="137" customFormat="1">
      <c r="B316" s="139"/>
      <c r="L316" s="142"/>
      <c r="M316" s="142"/>
    </row>
    <row r="317" spans="2:13" s="137" customFormat="1">
      <c r="B317" s="139"/>
      <c r="L317" s="142"/>
      <c r="M317" s="142"/>
    </row>
    <row r="318" spans="2:13" s="137" customFormat="1">
      <c r="B318" s="139"/>
      <c r="L318" s="142"/>
      <c r="M318" s="142"/>
    </row>
    <row r="319" spans="2:13" s="137" customFormat="1">
      <c r="B319" s="139"/>
      <c r="L319" s="142"/>
      <c r="M319" s="142"/>
    </row>
    <row r="320" spans="2:13" s="137" customFormat="1">
      <c r="B320" s="139"/>
      <c r="L320" s="142"/>
      <c r="M320" s="142"/>
    </row>
    <row r="321" spans="2:13" s="137" customFormat="1">
      <c r="B321" s="139"/>
      <c r="L321" s="142"/>
      <c r="M321" s="142"/>
    </row>
    <row r="322" spans="2:13" s="137" customFormat="1">
      <c r="B322" s="139"/>
      <c r="L322" s="142"/>
      <c r="M322" s="142"/>
    </row>
    <row r="323" spans="2:13" s="137" customFormat="1">
      <c r="B323" s="139"/>
      <c r="L323" s="142"/>
      <c r="M323" s="142"/>
    </row>
    <row r="324" spans="2:13" s="137" customFormat="1">
      <c r="B324" s="139"/>
      <c r="L324" s="142"/>
      <c r="M324" s="142"/>
    </row>
    <row r="325" spans="2:13" s="137" customFormat="1">
      <c r="B325" s="139"/>
      <c r="L325" s="142"/>
      <c r="M325" s="142"/>
    </row>
    <row r="326" spans="2:13" s="137" customFormat="1">
      <c r="B326" s="139"/>
      <c r="L326" s="142"/>
      <c r="M326" s="142"/>
    </row>
    <row r="327" spans="2:13" s="137" customFormat="1">
      <c r="B327" s="139"/>
      <c r="L327" s="142"/>
      <c r="M327" s="142"/>
    </row>
    <row r="328" spans="2:13" s="137" customFormat="1">
      <c r="B328" s="139"/>
      <c r="L328" s="142"/>
      <c r="M328" s="142"/>
    </row>
    <row r="329" spans="2:13" s="137" customFormat="1">
      <c r="B329" s="139"/>
      <c r="L329" s="142"/>
      <c r="M329" s="142"/>
    </row>
    <row r="330" spans="2:13" s="137" customFormat="1">
      <c r="B330" s="139"/>
      <c r="L330" s="142"/>
      <c r="M330" s="142"/>
    </row>
    <row r="331" spans="2:13" s="137" customFormat="1">
      <c r="B331" s="139"/>
      <c r="L331" s="142"/>
      <c r="M331" s="142"/>
    </row>
    <row r="332" spans="2:13" s="137" customFormat="1">
      <c r="B332" s="139"/>
      <c r="L332" s="142"/>
      <c r="M332" s="142"/>
    </row>
    <row r="333" spans="2:13" s="137" customFormat="1">
      <c r="B333" s="139"/>
      <c r="L333" s="142"/>
      <c r="M333" s="142"/>
    </row>
    <row r="334" spans="2:13" s="137" customFormat="1">
      <c r="B334" s="139"/>
      <c r="L334" s="142"/>
      <c r="M334" s="142"/>
    </row>
    <row r="335" spans="2:13" s="137" customFormat="1">
      <c r="B335" s="139"/>
      <c r="L335" s="142"/>
      <c r="M335" s="142"/>
    </row>
    <row r="336" spans="2:13" s="137" customFormat="1">
      <c r="B336" s="139"/>
      <c r="L336" s="142"/>
      <c r="M336" s="142"/>
    </row>
    <row r="337" spans="2:13" s="137" customFormat="1">
      <c r="B337" s="139"/>
      <c r="L337" s="142"/>
      <c r="M337" s="142"/>
    </row>
    <row r="338" spans="2:13" s="137" customFormat="1">
      <c r="B338" s="139"/>
      <c r="L338" s="142"/>
      <c r="M338" s="142"/>
    </row>
    <row r="339" spans="2:13" s="137" customFormat="1">
      <c r="B339" s="139"/>
      <c r="L339" s="142"/>
      <c r="M339" s="142"/>
    </row>
    <row r="340" spans="2:13" s="137" customFormat="1">
      <c r="B340" s="139"/>
      <c r="L340" s="142"/>
      <c r="M340" s="142"/>
    </row>
    <row r="341" spans="2:13" s="137" customFormat="1">
      <c r="B341" s="139"/>
      <c r="L341" s="142"/>
      <c r="M341" s="142"/>
    </row>
    <row r="342" spans="2:13" s="137" customFormat="1">
      <c r="B342" s="139"/>
      <c r="L342" s="142"/>
      <c r="M342" s="142"/>
    </row>
    <row r="343" spans="2:13" s="137" customFormat="1">
      <c r="B343" s="139"/>
      <c r="L343" s="142"/>
      <c r="M343" s="142"/>
    </row>
    <row r="344" spans="2:13" s="137" customFormat="1">
      <c r="B344" s="139"/>
      <c r="L344" s="142"/>
      <c r="M344" s="142"/>
    </row>
    <row r="345" spans="2:13" s="137" customFormat="1">
      <c r="B345" s="139"/>
      <c r="L345" s="142"/>
      <c r="M345" s="142"/>
    </row>
    <row r="346" spans="2:13" s="137" customFormat="1">
      <c r="B346" s="139"/>
      <c r="L346" s="142"/>
      <c r="M346" s="142"/>
    </row>
    <row r="347" spans="2:13" s="137" customFormat="1">
      <c r="B347" s="139"/>
      <c r="L347" s="142"/>
      <c r="M347" s="142"/>
    </row>
    <row r="348" spans="2:13" s="137" customFormat="1">
      <c r="B348" s="139"/>
      <c r="L348" s="142"/>
      <c r="M348" s="142"/>
    </row>
    <row r="349" spans="2:13" s="137" customFormat="1">
      <c r="B349" s="139"/>
      <c r="L349" s="142"/>
      <c r="M349" s="142"/>
    </row>
    <row r="350" spans="2:13" s="137" customFormat="1">
      <c r="B350" s="139"/>
      <c r="L350" s="142"/>
      <c r="M350" s="142"/>
    </row>
    <row r="351" spans="2:13" s="137" customFormat="1">
      <c r="B351" s="139"/>
      <c r="L351" s="142"/>
      <c r="M351" s="142"/>
    </row>
    <row r="352" spans="2:13" s="137" customFormat="1">
      <c r="B352" s="139"/>
      <c r="L352" s="142"/>
      <c r="M352" s="142"/>
    </row>
    <row r="353" spans="2:13" s="137" customFormat="1">
      <c r="B353" s="139"/>
      <c r="L353" s="142"/>
      <c r="M353" s="142"/>
    </row>
    <row r="354" spans="2:13" s="137" customFormat="1">
      <c r="B354" s="139"/>
      <c r="L354" s="142"/>
      <c r="M354" s="142"/>
    </row>
    <row r="355" spans="2:13" s="137" customFormat="1">
      <c r="B355" s="139"/>
      <c r="L355" s="142"/>
      <c r="M355" s="142"/>
    </row>
    <row r="356" spans="2:13" s="137" customFormat="1">
      <c r="B356" s="139"/>
      <c r="L356" s="142"/>
      <c r="M356" s="142"/>
    </row>
    <row r="357" spans="2:13" s="137" customFormat="1">
      <c r="B357" s="139"/>
      <c r="L357" s="142"/>
      <c r="M357" s="142"/>
    </row>
    <row r="358" spans="2:13" s="137" customFormat="1">
      <c r="B358" s="139"/>
      <c r="L358" s="142"/>
      <c r="M358" s="142"/>
    </row>
    <row r="359" spans="2:13" s="137" customFormat="1">
      <c r="B359" s="139"/>
      <c r="L359" s="142"/>
      <c r="M359" s="142"/>
    </row>
    <row r="360" spans="2:13" s="137" customFormat="1">
      <c r="B360" s="139"/>
      <c r="L360" s="142"/>
      <c r="M360" s="142"/>
    </row>
    <row r="361" spans="2:13" s="137" customFormat="1">
      <c r="B361" s="139"/>
      <c r="L361" s="142"/>
      <c r="M361" s="142"/>
    </row>
    <row r="362" spans="2:13" s="137" customFormat="1">
      <c r="B362" s="139"/>
      <c r="L362" s="142"/>
      <c r="M362" s="142"/>
    </row>
    <row r="363" spans="2:13" s="137" customFormat="1">
      <c r="B363" s="139"/>
      <c r="L363" s="142"/>
      <c r="M363" s="142"/>
    </row>
    <row r="364" spans="2:13" s="137" customFormat="1">
      <c r="B364" s="139"/>
      <c r="L364" s="142"/>
      <c r="M364" s="142"/>
    </row>
    <row r="365" spans="2:13" s="137" customFormat="1">
      <c r="B365" s="139"/>
      <c r="L365" s="142"/>
      <c r="M365" s="142"/>
    </row>
    <row r="366" spans="2:13" s="137" customFormat="1">
      <c r="B366" s="139"/>
      <c r="L366" s="142"/>
      <c r="M366" s="142"/>
    </row>
    <row r="367" spans="2:13" s="137" customFormat="1">
      <c r="B367" s="139"/>
      <c r="L367" s="142"/>
      <c r="M367" s="142"/>
    </row>
    <row r="368" spans="2:13" s="137" customFormat="1">
      <c r="B368" s="139"/>
      <c r="L368" s="142"/>
      <c r="M368" s="142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Y39:XFD41 D39:W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188</v>
      </c>
      <c r="C1" s="80" t="s" vm="1">
        <v>263</v>
      </c>
    </row>
    <row r="2" spans="2:59">
      <c r="B2" s="58" t="s">
        <v>187</v>
      </c>
      <c r="C2" s="80" t="s">
        <v>264</v>
      </c>
    </row>
    <row r="3" spans="2:59">
      <c r="B3" s="58" t="s">
        <v>189</v>
      </c>
      <c r="C3" s="80" t="s">
        <v>265</v>
      </c>
    </row>
    <row r="4" spans="2:59">
      <c r="B4" s="58" t="s">
        <v>190</v>
      </c>
      <c r="C4" s="80">
        <v>2207</v>
      </c>
    </row>
    <row r="6" spans="2:59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9" ht="26.25" customHeight="1">
      <c r="B7" s="170" t="s">
        <v>106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9" s="3" customFormat="1" ht="78.75">
      <c r="B8" s="23" t="s">
        <v>126</v>
      </c>
      <c r="C8" s="31" t="s">
        <v>47</v>
      </c>
      <c r="D8" s="31" t="s">
        <v>67</v>
      </c>
      <c r="E8" s="31" t="s">
        <v>110</v>
      </c>
      <c r="F8" s="31" t="s">
        <v>111</v>
      </c>
      <c r="G8" s="31" t="s">
        <v>247</v>
      </c>
      <c r="H8" s="31" t="s">
        <v>246</v>
      </c>
      <c r="I8" s="31" t="s">
        <v>119</v>
      </c>
      <c r="J8" s="31" t="s">
        <v>61</v>
      </c>
      <c r="K8" s="31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254</v>
      </c>
      <c r="H9" s="17"/>
      <c r="I9" s="17" t="s">
        <v>250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7" t="s">
        <v>50</v>
      </c>
      <c r="C11" s="123"/>
      <c r="D11" s="123"/>
      <c r="E11" s="123"/>
      <c r="F11" s="123"/>
      <c r="G11" s="125"/>
      <c r="H11" s="128"/>
      <c r="I11" s="125">
        <v>0.80027999999999999</v>
      </c>
      <c r="J11" s="123"/>
      <c r="K11" s="126">
        <f>I11/$I$11</f>
        <v>1</v>
      </c>
      <c r="L11" s="126">
        <f>I11/'סכום נכסי הקרן'!$C$42</f>
        <v>2.2788741758754296E-7</v>
      </c>
      <c r="M11" s="98"/>
      <c r="N11" s="98"/>
      <c r="O11" s="98"/>
      <c r="P11" s="98"/>
      <c r="BG11" s="98"/>
    </row>
    <row r="12" spans="2:59" s="98" customFormat="1" ht="21" customHeight="1">
      <c r="B12" s="129" t="s">
        <v>242</v>
      </c>
      <c r="C12" s="123"/>
      <c r="D12" s="123"/>
      <c r="E12" s="123"/>
      <c r="F12" s="123"/>
      <c r="G12" s="125"/>
      <c r="H12" s="128"/>
      <c r="I12" s="125">
        <v>0.80027999999999999</v>
      </c>
      <c r="J12" s="123"/>
      <c r="K12" s="126">
        <f t="shared" ref="K12:K13" si="0">I12/$I$11</f>
        <v>1</v>
      </c>
      <c r="L12" s="126">
        <f>I12/'סכום נכסי הקרן'!$C$42</f>
        <v>2.2788741758754296E-7</v>
      </c>
    </row>
    <row r="13" spans="2:59">
      <c r="B13" s="85" t="s">
        <v>1840</v>
      </c>
      <c r="C13" s="82" t="s">
        <v>1841</v>
      </c>
      <c r="D13" s="95" t="s">
        <v>1026</v>
      </c>
      <c r="E13" s="95" t="s">
        <v>172</v>
      </c>
      <c r="F13" s="108">
        <v>43375</v>
      </c>
      <c r="G13" s="89">
        <v>2046</v>
      </c>
      <c r="H13" s="91">
        <v>10.769399999999999</v>
      </c>
      <c r="I13" s="89">
        <v>0.80027999999999999</v>
      </c>
      <c r="J13" s="90">
        <v>1.0101419037077046E-4</v>
      </c>
      <c r="K13" s="90">
        <f t="shared" si="0"/>
        <v>1</v>
      </c>
      <c r="L13" s="90">
        <f>I13/'סכום נכסי הקרן'!$C$42</f>
        <v>2.2788741758754296E-7</v>
      </c>
    </row>
    <row r="14" spans="2:59">
      <c r="B14" s="81"/>
      <c r="C14" s="82"/>
      <c r="D14" s="82"/>
      <c r="E14" s="82"/>
      <c r="F14" s="82"/>
      <c r="G14" s="89"/>
      <c r="H14" s="91"/>
      <c r="I14" s="82"/>
      <c r="J14" s="82"/>
      <c r="K14" s="90"/>
      <c r="L14" s="82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115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115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115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91</v>
      </c>
      <c r="C6" s="14" t="s">
        <v>47</v>
      </c>
      <c r="E6" s="14" t="s">
        <v>127</v>
      </c>
      <c r="I6" s="14" t="s">
        <v>15</v>
      </c>
      <c r="J6" s="14" t="s">
        <v>68</v>
      </c>
      <c r="M6" s="14" t="s">
        <v>110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95</v>
      </c>
      <c r="C8" s="31" t="s">
        <v>47</v>
      </c>
      <c r="D8" s="31" t="s">
        <v>130</v>
      </c>
      <c r="I8" s="31" t="s">
        <v>15</v>
      </c>
      <c r="J8" s="31" t="s">
        <v>68</v>
      </c>
      <c r="K8" s="31" t="s">
        <v>111</v>
      </c>
      <c r="L8" s="31" t="s">
        <v>18</v>
      </c>
      <c r="M8" s="31" t="s">
        <v>110</v>
      </c>
      <c r="Q8" s="31" t="s">
        <v>17</v>
      </c>
      <c r="R8" s="31" t="s">
        <v>19</v>
      </c>
      <c r="S8" s="31" t="s">
        <v>0</v>
      </c>
      <c r="T8" s="31" t="s">
        <v>114</v>
      </c>
      <c r="U8" s="31" t="s">
        <v>64</v>
      </c>
      <c r="V8" s="31" t="s">
        <v>61</v>
      </c>
      <c r="W8" s="32" t="s">
        <v>121</v>
      </c>
    </row>
    <row r="9" spans="2:25" ht="31.5">
      <c r="B9" s="50" t="str">
        <f>'תעודות חוב מסחריות '!B7:T7</f>
        <v>2. תעודות חוב מסחריות</v>
      </c>
      <c r="C9" s="14" t="s">
        <v>47</v>
      </c>
      <c r="D9" s="14" t="s">
        <v>130</v>
      </c>
      <c r="E9" s="43" t="s">
        <v>127</v>
      </c>
      <c r="G9" s="14" t="s">
        <v>67</v>
      </c>
      <c r="I9" s="14" t="s">
        <v>15</v>
      </c>
      <c r="J9" s="14" t="s">
        <v>68</v>
      </c>
      <c r="K9" s="14" t="s">
        <v>111</v>
      </c>
      <c r="L9" s="14" t="s">
        <v>18</v>
      </c>
      <c r="M9" s="14" t="s">
        <v>110</v>
      </c>
      <c r="Q9" s="14" t="s">
        <v>17</v>
      </c>
      <c r="R9" s="14" t="s">
        <v>19</v>
      </c>
      <c r="S9" s="14" t="s">
        <v>0</v>
      </c>
      <c r="T9" s="14" t="s">
        <v>114</v>
      </c>
      <c r="U9" s="14" t="s">
        <v>64</v>
      </c>
      <c r="V9" s="14" t="s">
        <v>61</v>
      </c>
      <c r="W9" s="40" t="s">
        <v>121</v>
      </c>
    </row>
    <row r="10" spans="2:25" ht="31.5">
      <c r="B10" s="50" t="str">
        <f>'אג"ח קונצרני'!B7:U7</f>
        <v>3. אג"ח קונצרני</v>
      </c>
      <c r="C10" s="31" t="s">
        <v>47</v>
      </c>
      <c r="D10" s="14" t="s">
        <v>130</v>
      </c>
      <c r="E10" s="43" t="s">
        <v>127</v>
      </c>
      <c r="G10" s="31" t="s">
        <v>67</v>
      </c>
      <c r="I10" s="31" t="s">
        <v>15</v>
      </c>
      <c r="J10" s="31" t="s">
        <v>68</v>
      </c>
      <c r="K10" s="31" t="s">
        <v>111</v>
      </c>
      <c r="L10" s="31" t="s">
        <v>18</v>
      </c>
      <c r="M10" s="31" t="s">
        <v>110</v>
      </c>
      <c r="Q10" s="31" t="s">
        <v>17</v>
      </c>
      <c r="R10" s="31" t="s">
        <v>19</v>
      </c>
      <c r="S10" s="31" t="s">
        <v>0</v>
      </c>
      <c r="T10" s="31" t="s">
        <v>114</v>
      </c>
      <c r="U10" s="31" t="s">
        <v>64</v>
      </c>
      <c r="V10" s="14" t="s">
        <v>61</v>
      </c>
      <c r="W10" s="32" t="s">
        <v>121</v>
      </c>
    </row>
    <row r="11" spans="2:25" ht="31.5">
      <c r="B11" s="50" t="str">
        <f>מניות!B7</f>
        <v>4. מניות</v>
      </c>
      <c r="C11" s="31" t="s">
        <v>47</v>
      </c>
      <c r="D11" s="14" t="s">
        <v>130</v>
      </c>
      <c r="E11" s="43" t="s">
        <v>127</v>
      </c>
      <c r="H11" s="31" t="s">
        <v>110</v>
      </c>
      <c r="S11" s="31" t="s">
        <v>0</v>
      </c>
      <c r="T11" s="14" t="s">
        <v>114</v>
      </c>
      <c r="U11" s="14" t="s">
        <v>64</v>
      </c>
      <c r="V11" s="14" t="s">
        <v>61</v>
      </c>
      <c r="W11" s="15" t="s">
        <v>121</v>
      </c>
    </row>
    <row r="12" spans="2:25" ht="31.5">
      <c r="B12" s="50" t="str">
        <f>'תעודות סל'!B7:N7</f>
        <v>5. תעודות סל</v>
      </c>
      <c r="C12" s="31" t="s">
        <v>47</v>
      </c>
      <c r="D12" s="14" t="s">
        <v>130</v>
      </c>
      <c r="E12" s="43" t="s">
        <v>127</v>
      </c>
      <c r="H12" s="31" t="s">
        <v>110</v>
      </c>
      <c r="S12" s="31" t="s">
        <v>0</v>
      </c>
      <c r="T12" s="31" t="s">
        <v>114</v>
      </c>
      <c r="U12" s="31" t="s">
        <v>64</v>
      </c>
      <c r="V12" s="31" t="s">
        <v>61</v>
      </c>
      <c r="W12" s="32" t="s">
        <v>121</v>
      </c>
    </row>
    <row r="13" spans="2:25" ht="31.5">
      <c r="B13" s="50" t="str">
        <f>'קרנות נאמנות'!B7:O7</f>
        <v>6. קרנות נאמנות</v>
      </c>
      <c r="C13" s="31" t="s">
        <v>47</v>
      </c>
      <c r="D13" s="31" t="s">
        <v>130</v>
      </c>
      <c r="G13" s="31" t="s">
        <v>67</v>
      </c>
      <c r="H13" s="31" t="s">
        <v>110</v>
      </c>
      <c r="S13" s="31" t="s">
        <v>0</v>
      </c>
      <c r="T13" s="31" t="s">
        <v>114</v>
      </c>
      <c r="U13" s="31" t="s">
        <v>64</v>
      </c>
      <c r="V13" s="31" t="s">
        <v>61</v>
      </c>
      <c r="W13" s="32" t="s">
        <v>121</v>
      </c>
    </row>
    <row r="14" spans="2:25" ht="31.5">
      <c r="B14" s="50" t="str">
        <f>'כתבי אופציה'!B7:L7</f>
        <v>7. כתבי אופציה</v>
      </c>
      <c r="C14" s="31" t="s">
        <v>47</v>
      </c>
      <c r="D14" s="31" t="s">
        <v>130</v>
      </c>
      <c r="G14" s="31" t="s">
        <v>67</v>
      </c>
      <c r="H14" s="31" t="s">
        <v>110</v>
      </c>
      <c r="S14" s="31" t="s">
        <v>0</v>
      </c>
      <c r="T14" s="31" t="s">
        <v>114</v>
      </c>
      <c r="U14" s="31" t="s">
        <v>64</v>
      </c>
      <c r="V14" s="31" t="s">
        <v>61</v>
      </c>
      <c r="W14" s="32" t="s">
        <v>121</v>
      </c>
    </row>
    <row r="15" spans="2:25" ht="31.5">
      <c r="B15" s="50" t="str">
        <f>אופציות!B7</f>
        <v>8. אופציות</v>
      </c>
      <c r="C15" s="31" t="s">
        <v>47</v>
      </c>
      <c r="D15" s="31" t="s">
        <v>130</v>
      </c>
      <c r="G15" s="31" t="s">
        <v>67</v>
      </c>
      <c r="H15" s="31" t="s">
        <v>110</v>
      </c>
      <c r="S15" s="31" t="s">
        <v>0</v>
      </c>
      <c r="T15" s="31" t="s">
        <v>114</v>
      </c>
      <c r="U15" s="31" t="s">
        <v>64</v>
      </c>
      <c r="V15" s="31" t="s">
        <v>61</v>
      </c>
      <c r="W15" s="32" t="s">
        <v>121</v>
      </c>
    </row>
    <row r="16" spans="2:25" ht="31.5">
      <c r="B16" s="50" t="str">
        <f>'חוזים עתידיים'!B7:I7</f>
        <v>9. חוזים עתידיים</v>
      </c>
      <c r="C16" s="31" t="s">
        <v>47</v>
      </c>
      <c r="D16" s="31" t="s">
        <v>130</v>
      </c>
      <c r="G16" s="31" t="s">
        <v>67</v>
      </c>
      <c r="H16" s="31" t="s">
        <v>110</v>
      </c>
      <c r="S16" s="31" t="s">
        <v>0</v>
      </c>
      <c r="T16" s="32" t="s">
        <v>114</v>
      </c>
    </row>
    <row r="17" spans="2:25" ht="31.5">
      <c r="B17" s="50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68</v>
      </c>
      <c r="K17" s="31" t="s">
        <v>111</v>
      </c>
      <c r="L17" s="31" t="s">
        <v>18</v>
      </c>
      <c r="M17" s="31" t="s">
        <v>110</v>
      </c>
      <c r="Q17" s="31" t="s">
        <v>17</v>
      </c>
      <c r="R17" s="31" t="s">
        <v>19</v>
      </c>
      <c r="S17" s="31" t="s">
        <v>0</v>
      </c>
      <c r="T17" s="31" t="s">
        <v>114</v>
      </c>
      <c r="U17" s="31" t="s">
        <v>64</v>
      </c>
      <c r="V17" s="31" t="s">
        <v>61</v>
      </c>
      <c r="W17" s="32" t="s">
        <v>121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68</v>
      </c>
      <c r="K19" s="31" t="s">
        <v>111</v>
      </c>
      <c r="L19" s="31" t="s">
        <v>18</v>
      </c>
      <c r="M19" s="31" t="s">
        <v>110</v>
      </c>
      <c r="Q19" s="31" t="s">
        <v>17</v>
      </c>
      <c r="R19" s="31" t="s">
        <v>19</v>
      </c>
      <c r="S19" s="31" t="s">
        <v>0</v>
      </c>
      <c r="T19" s="31" t="s">
        <v>114</v>
      </c>
      <c r="U19" s="31" t="s">
        <v>119</v>
      </c>
      <c r="V19" s="31" t="s">
        <v>61</v>
      </c>
      <c r="W19" s="32" t="s">
        <v>121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47</v>
      </c>
      <c r="D20" s="43" t="s">
        <v>128</v>
      </c>
      <c r="E20" s="43" t="s">
        <v>127</v>
      </c>
      <c r="G20" s="31" t="s">
        <v>67</v>
      </c>
      <c r="I20" s="31" t="s">
        <v>15</v>
      </c>
      <c r="J20" s="31" t="s">
        <v>68</v>
      </c>
      <c r="K20" s="31" t="s">
        <v>111</v>
      </c>
      <c r="L20" s="31" t="s">
        <v>18</v>
      </c>
      <c r="M20" s="31" t="s">
        <v>110</v>
      </c>
      <c r="Q20" s="31" t="s">
        <v>17</v>
      </c>
      <c r="R20" s="31" t="s">
        <v>19</v>
      </c>
      <c r="S20" s="31" t="s">
        <v>0</v>
      </c>
      <c r="T20" s="31" t="s">
        <v>114</v>
      </c>
      <c r="U20" s="31" t="s">
        <v>119</v>
      </c>
      <c r="V20" s="31" t="s">
        <v>61</v>
      </c>
      <c r="W20" s="32" t="s">
        <v>121</v>
      </c>
    </row>
    <row r="21" spans="2:25" ht="31.5">
      <c r="B21" s="50" t="str">
        <f>'לא סחיר - אג"ח קונצרני'!B7:S7</f>
        <v>3. אג"ח קונצרני</v>
      </c>
      <c r="C21" s="31" t="s">
        <v>47</v>
      </c>
      <c r="D21" s="43" t="s">
        <v>128</v>
      </c>
      <c r="E21" s="43" t="s">
        <v>127</v>
      </c>
      <c r="G21" s="31" t="s">
        <v>67</v>
      </c>
      <c r="I21" s="31" t="s">
        <v>15</v>
      </c>
      <c r="J21" s="31" t="s">
        <v>68</v>
      </c>
      <c r="K21" s="31" t="s">
        <v>111</v>
      </c>
      <c r="L21" s="31" t="s">
        <v>18</v>
      </c>
      <c r="M21" s="31" t="s">
        <v>110</v>
      </c>
      <c r="Q21" s="31" t="s">
        <v>17</v>
      </c>
      <c r="R21" s="31" t="s">
        <v>19</v>
      </c>
      <c r="S21" s="31" t="s">
        <v>0</v>
      </c>
      <c r="T21" s="31" t="s">
        <v>114</v>
      </c>
      <c r="U21" s="31" t="s">
        <v>119</v>
      </c>
      <c r="V21" s="31" t="s">
        <v>61</v>
      </c>
      <c r="W21" s="32" t="s">
        <v>121</v>
      </c>
    </row>
    <row r="22" spans="2:25" ht="31.5">
      <c r="B22" s="50" t="str">
        <f>'לא סחיר - מניות'!B7:M7</f>
        <v>4. מניות</v>
      </c>
      <c r="C22" s="31" t="s">
        <v>47</v>
      </c>
      <c r="D22" s="43" t="s">
        <v>128</v>
      </c>
      <c r="E22" s="43" t="s">
        <v>127</v>
      </c>
      <c r="G22" s="31" t="s">
        <v>67</v>
      </c>
      <c r="H22" s="31" t="s">
        <v>110</v>
      </c>
      <c r="S22" s="31" t="s">
        <v>0</v>
      </c>
      <c r="T22" s="31" t="s">
        <v>114</v>
      </c>
      <c r="U22" s="31" t="s">
        <v>119</v>
      </c>
      <c r="V22" s="31" t="s">
        <v>61</v>
      </c>
      <c r="W22" s="32" t="s">
        <v>121</v>
      </c>
    </row>
    <row r="23" spans="2:25" ht="31.5">
      <c r="B23" s="50" t="str">
        <f>'לא סחיר - קרנות השקעה'!B7:K7</f>
        <v>5. קרנות השקעה</v>
      </c>
      <c r="C23" s="31" t="s">
        <v>47</v>
      </c>
      <c r="G23" s="31" t="s">
        <v>67</v>
      </c>
      <c r="H23" s="31" t="s">
        <v>110</v>
      </c>
      <c r="K23" s="31" t="s">
        <v>111</v>
      </c>
      <c r="S23" s="31" t="s">
        <v>0</v>
      </c>
      <c r="T23" s="31" t="s">
        <v>114</v>
      </c>
      <c r="U23" s="31" t="s">
        <v>119</v>
      </c>
      <c r="V23" s="31" t="s">
        <v>61</v>
      </c>
      <c r="W23" s="32" t="s">
        <v>121</v>
      </c>
    </row>
    <row r="24" spans="2:25" ht="31.5">
      <c r="B24" s="50" t="str">
        <f>'לא סחיר - כתבי אופציה'!B7:L7</f>
        <v>6. כתבי אופציה</v>
      </c>
      <c r="C24" s="31" t="s">
        <v>47</v>
      </c>
      <c r="G24" s="31" t="s">
        <v>67</v>
      </c>
      <c r="H24" s="31" t="s">
        <v>110</v>
      </c>
      <c r="K24" s="31" t="s">
        <v>111</v>
      </c>
      <c r="S24" s="31" t="s">
        <v>0</v>
      </c>
      <c r="T24" s="31" t="s">
        <v>114</v>
      </c>
      <c r="U24" s="31" t="s">
        <v>119</v>
      </c>
      <c r="V24" s="31" t="s">
        <v>61</v>
      </c>
      <c r="W24" s="32" t="s">
        <v>121</v>
      </c>
    </row>
    <row r="25" spans="2:25" ht="31.5">
      <c r="B25" s="50" t="str">
        <f>'לא סחיר - אופציות'!B7:L7</f>
        <v>7. אופציות</v>
      </c>
      <c r="C25" s="31" t="s">
        <v>47</v>
      </c>
      <c r="G25" s="31" t="s">
        <v>67</v>
      </c>
      <c r="H25" s="31" t="s">
        <v>110</v>
      </c>
      <c r="K25" s="31" t="s">
        <v>111</v>
      </c>
      <c r="S25" s="31" t="s">
        <v>0</v>
      </c>
      <c r="T25" s="31" t="s">
        <v>114</v>
      </c>
      <c r="U25" s="31" t="s">
        <v>119</v>
      </c>
      <c r="V25" s="31" t="s">
        <v>61</v>
      </c>
      <c r="W25" s="32" t="s">
        <v>121</v>
      </c>
    </row>
    <row r="26" spans="2:25" ht="31.5">
      <c r="B26" s="50" t="str">
        <f>'לא סחיר - חוזים עתידיים'!B7:K7</f>
        <v>8. חוזים עתידיים</v>
      </c>
      <c r="C26" s="31" t="s">
        <v>47</v>
      </c>
      <c r="G26" s="31" t="s">
        <v>67</v>
      </c>
      <c r="H26" s="31" t="s">
        <v>110</v>
      </c>
      <c r="K26" s="31" t="s">
        <v>111</v>
      </c>
      <c r="S26" s="31" t="s">
        <v>0</v>
      </c>
      <c r="T26" s="31" t="s">
        <v>114</v>
      </c>
      <c r="U26" s="31" t="s">
        <v>119</v>
      </c>
      <c r="V26" s="32" t="s">
        <v>121</v>
      </c>
    </row>
    <row r="27" spans="2:25" ht="31.5">
      <c r="B27" s="50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68</v>
      </c>
      <c r="K27" s="31" t="s">
        <v>111</v>
      </c>
      <c r="L27" s="31" t="s">
        <v>18</v>
      </c>
      <c r="M27" s="31" t="s">
        <v>110</v>
      </c>
      <c r="Q27" s="31" t="s">
        <v>17</v>
      </c>
      <c r="R27" s="31" t="s">
        <v>19</v>
      </c>
      <c r="S27" s="31" t="s">
        <v>0</v>
      </c>
      <c r="T27" s="31" t="s">
        <v>114</v>
      </c>
      <c r="U27" s="31" t="s">
        <v>119</v>
      </c>
      <c r="V27" s="31" t="s">
        <v>61</v>
      </c>
      <c r="W27" s="32" t="s">
        <v>121</v>
      </c>
    </row>
    <row r="28" spans="2:25" ht="31.5">
      <c r="B28" s="54" t="str">
        <f>הלוואות!B6</f>
        <v>1.ד. הלוואות:</v>
      </c>
      <c r="C28" s="31" t="s">
        <v>47</v>
      </c>
      <c r="I28" s="31" t="s">
        <v>15</v>
      </c>
      <c r="J28" s="31" t="s">
        <v>68</v>
      </c>
      <c r="L28" s="31" t="s">
        <v>18</v>
      </c>
      <c r="M28" s="31" t="s">
        <v>110</v>
      </c>
      <c r="Q28" s="14" t="s">
        <v>35</v>
      </c>
      <c r="R28" s="31" t="s">
        <v>19</v>
      </c>
      <c r="S28" s="31" t="s">
        <v>0</v>
      </c>
      <c r="T28" s="31" t="s">
        <v>114</v>
      </c>
      <c r="U28" s="31" t="s">
        <v>119</v>
      </c>
      <c r="V28" s="32" t="s">
        <v>121</v>
      </c>
    </row>
    <row r="29" spans="2:25" ht="47.25">
      <c r="B29" s="54" t="str">
        <f>'פקדונות מעל 3 חודשים'!B6:O6</f>
        <v>1.ה. פקדונות מעל 3 חודשים:</v>
      </c>
      <c r="C29" s="31" t="s">
        <v>47</v>
      </c>
      <c r="E29" s="31" t="s">
        <v>127</v>
      </c>
      <c r="I29" s="31" t="s">
        <v>15</v>
      </c>
      <c r="J29" s="31" t="s">
        <v>68</v>
      </c>
      <c r="L29" s="31" t="s">
        <v>18</v>
      </c>
      <c r="M29" s="31" t="s">
        <v>110</v>
      </c>
      <c r="O29" s="51" t="s">
        <v>54</v>
      </c>
      <c r="P29" s="52"/>
      <c r="R29" s="31" t="s">
        <v>19</v>
      </c>
      <c r="S29" s="31" t="s">
        <v>0</v>
      </c>
      <c r="T29" s="31" t="s">
        <v>114</v>
      </c>
      <c r="U29" s="31" t="s">
        <v>119</v>
      </c>
      <c r="V29" s="32" t="s">
        <v>121</v>
      </c>
    </row>
    <row r="30" spans="2:25" ht="63">
      <c r="B30" s="54" t="str">
        <f>'זכויות מקרקעין'!B6</f>
        <v>1. ו. זכויות במקרקעין:</v>
      </c>
      <c r="C30" s="14" t="s">
        <v>56</v>
      </c>
      <c r="N30" s="51" t="s">
        <v>92</v>
      </c>
      <c r="P30" s="52" t="s">
        <v>57</v>
      </c>
      <c r="U30" s="31" t="s">
        <v>119</v>
      </c>
      <c r="V30" s="15" t="s">
        <v>60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55</v>
      </c>
      <c r="U31" s="31" t="s">
        <v>119</v>
      </c>
      <c r="V31" s="15" t="s">
        <v>60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116</v>
      </c>
      <c r="Y32" s="15" t="s">
        <v>115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O26" sqref="O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188</v>
      </c>
      <c r="C1" s="80" t="s" vm="1">
        <v>263</v>
      </c>
    </row>
    <row r="2" spans="2:54">
      <c r="B2" s="58" t="s">
        <v>187</v>
      </c>
      <c r="C2" s="80" t="s">
        <v>264</v>
      </c>
    </row>
    <row r="3" spans="2:54">
      <c r="B3" s="58" t="s">
        <v>189</v>
      </c>
      <c r="C3" s="80" t="s">
        <v>265</v>
      </c>
    </row>
    <row r="4" spans="2:54">
      <c r="B4" s="58" t="s">
        <v>190</v>
      </c>
      <c r="C4" s="80">
        <v>2207</v>
      </c>
    </row>
    <row r="6" spans="2:54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4" ht="26.25" customHeight="1">
      <c r="B7" s="170" t="s">
        <v>107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4" s="3" customFormat="1" ht="78.75">
      <c r="B8" s="23" t="s">
        <v>126</v>
      </c>
      <c r="C8" s="31" t="s">
        <v>47</v>
      </c>
      <c r="D8" s="31" t="s">
        <v>67</v>
      </c>
      <c r="E8" s="31" t="s">
        <v>110</v>
      </c>
      <c r="F8" s="31" t="s">
        <v>111</v>
      </c>
      <c r="G8" s="31" t="s">
        <v>247</v>
      </c>
      <c r="H8" s="31" t="s">
        <v>246</v>
      </c>
      <c r="I8" s="31" t="s">
        <v>119</v>
      </c>
      <c r="J8" s="31" t="s">
        <v>61</v>
      </c>
      <c r="K8" s="31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254</v>
      </c>
      <c r="H9" s="17"/>
      <c r="I9" s="17" t="s">
        <v>250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262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245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253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188</v>
      </c>
      <c r="C1" s="80" t="s" vm="1">
        <v>263</v>
      </c>
    </row>
    <row r="2" spans="2:51">
      <c r="B2" s="58" t="s">
        <v>187</v>
      </c>
      <c r="C2" s="80" t="s">
        <v>264</v>
      </c>
    </row>
    <row r="3" spans="2:51">
      <c r="B3" s="58" t="s">
        <v>189</v>
      </c>
      <c r="C3" s="80" t="s">
        <v>265</v>
      </c>
    </row>
    <row r="4" spans="2:51">
      <c r="B4" s="58" t="s">
        <v>190</v>
      </c>
      <c r="C4" s="80">
        <v>2207</v>
      </c>
    </row>
    <row r="6" spans="2:51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1" ht="26.25" customHeight="1">
      <c r="B7" s="170" t="s">
        <v>108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1" s="3" customFormat="1" ht="63">
      <c r="B8" s="23" t="s">
        <v>126</v>
      </c>
      <c r="C8" s="31" t="s">
        <v>47</v>
      </c>
      <c r="D8" s="31" t="s">
        <v>67</v>
      </c>
      <c r="E8" s="31" t="s">
        <v>110</v>
      </c>
      <c r="F8" s="31" t="s">
        <v>111</v>
      </c>
      <c r="G8" s="31" t="s">
        <v>247</v>
      </c>
      <c r="H8" s="31" t="s">
        <v>246</v>
      </c>
      <c r="I8" s="31" t="s">
        <v>119</v>
      </c>
      <c r="J8" s="31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254</v>
      </c>
      <c r="H9" s="17"/>
      <c r="I9" s="17" t="s">
        <v>250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99" t="s">
        <v>51</v>
      </c>
      <c r="C11" s="100"/>
      <c r="D11" s="100"/>
      <c r="E11" s="100"/>
      <c r="F11" s="100"/>
      <c r="G11" s="102"/>
      <c r="H11" s="104"/>
      <c r="I11" s="102">
        <v>189.10939000000002</v>
      </c>
      <c r="J11" s="105">
        <f>I11/$I$11</f>
        <v>1</v>
      </c>
      <c r="K11" s="105">
        <f>I11/'סכום נכסי הקרן'!$C$42</f>
        <v>5.3850715410425753E-5</v>
      </c>
      <c r="AW11" s="1"/>
    </row>
    <row r="12" spans="2:51" ht="19.5" customHeight="1">
      <c r="B12" s="83" t="s">
        <v>34</v>
      </c>
      <c r="C12" s="84"/>
      <c r="D12" s="84"/>
      <c r="E12" s="84"/>
      <c r="F12" s="84"/>
      <c r="G12" s="92"/>
      <c r="H12" s="94"/>
      <c r="I12" s="92">
        <v>189.10939000000002</v>
      </c>
      <c r="J12" s="93">
        <f t="shared" ref="J12:J29" si="0">I12/$I$11</f>
        <v>1</v>
      </c>
      <c r="K12" s="93">
        <f>I12/'סכום נכסי הקרן'!$C$42</f>
        <v>5.3850715410425753E-5</v>
      </c>
    </row>
    <row r="13" spans="2:51">
      <c r="B13" s="101" t="s">
        <v>1842</v>
      </c>
      <c r="C13" s="84"/>
      <c r="D13" s="84"/>
      <c r="E13" s="84"/>
      <c r="F13" s="84"/>
      <c r="G13" s="92"/>
      <c r="H13" s="94"/>
      <c r="I13" s="92">
        <v>-264.21269999999998</v>
      </c>
      <c r="J13" s="93">
        <f t="shared" si="0"/>
        <v>-1.3971421514288633</v>
      </c>
      <c r="K13" s="93">
        <f>I13/'סכום נכסי הקרן'!$C$42</f>
        <v>-7.5237104384505676E-5</v>
      </c>
    </row>
    <row r="14" spans="2:51">
      <c r="B14" s="88" t="s">
        <v>1843</v>
      </c>
      <c r="C14" s="82" t="s">
        <v>1844</v>
      </c>
      <c r="D14" s="95" t="s">
        <v>1548</v>
      </c>
      <c r="E14" s="95" t="s">
        <v>172</v>
      </c>
      <c r="F14" s="108">
        <v>43502</v>
      </c>
      <c r="G14" s="89">
        <v>1079025</v>
      </c>
      <c r="H14" s="91">
        <v>-0.73870000000000002</v>
      </c>
      <c r="I14" s="89">
        <v>-7.9712700000000005</v>
      </c>
      <c r="J14" s="90">
        <f t="shared" si="0"/>
        <v>-4.2151635093318207E-2</v>
      </c>
      <c r="K14" s="90">
        <f>I14/'סכום נכסי הקרן'!$C$42</f>
        <v>-2.2698957054943941E-6</v>
      </c>
    </row>
    <row r="15" spans="2:51">
      <c r="B15" s="88" t="s">
        <v>1843</v>
      </c>
      <c r="C15" s="82" t="s">
        <v>1845</v>
      </c>
      <c r="D15" s="95" t="s">
        <v>1548</v>
      </c>
      <c r="E15" s="95" t="s">
        <v>172</v>
      </c>
      <c r="F15" s="108">
        <v>43468</v>
      </c>
      <c r="G15" s="89">
        <v>576476</v>
      </c>
      <c r="H15" s="91">
        <v>2.4457</v>
      </c>
      <c r="I15" s="89">
        <v>14.09864</v>
      </c>
      <c r="J15" s="90">
        <f t="shared" si="0"/>
        <v>7.4552828920869549E-2</v>
      </c>
      <c r="K15" s="90">
        <f>I15/'סכום נכסי הקרן'!$C$42</f>
        <v>4.0147231732599044E-6</v>
      </c>
    </row>
    <row r="16" spans="2:51" s="7" customFormat="1">
      <c r="B16" s="88" t="s">
        <v>1843</v>
      </c>
      <c r="C16" s="82" t="s">
        <v>1846</v>
      </c>
      <c r="D16" s="95" t="s">
        <v>1548</v>
      </c>
      <c r="E16" s="95" t="s">
        <v>172</v>
      </c>
      <c r="F16" s="108">
        <v>43396</v>
      </c>
      <c r="G16" s="89">
        <v>3609500</v>
      </c>
      <c r="H16" s="91">
        <v>-0.33090000000000003</v>
      </c>
      <c r="I16" s="89">
        <v>-11.94359</v>
      </c>
      <c r="J16" s="90">
        <f t="shared" si="0"/>
        <v>-6.3157043656055359E-2</v>
      </c>
      <c r="K16" s="90">
        <f>I16/'סכום נכסי הקרן'!$C$42</f>
        <v>-3.4010519840860728E-6</v>
      </c>
      <c r="AW16" s="1"/>
      <c r="AY16" s="1"/>
    </row>
    <row r="17" spans="2:51" s="7" customFormat="1">
      <c r="B17" s="88" t="s">
        <v>1843</v>
      </c>
      <c r="C17" s="82" t="s">
        <v>1847</v>
      </c>
      <c r="D17" s="95" t="s">
        <v>1548</v>
      </c>
      <c r="E17" s="95" t="s">
        <v>172</v>
      </c>
      <c r="F17" s="108">
        <v>43383</v>
      </c>
      <c r="G17" s="89">
        <v>5825946</v>
      </c>
      <c r="H17" s="91">
        <v>-1.5495000000000001</v>
      </c>
      <c r="I17" s="89">
        <v>-90.275289999999998</v>
      </c>
      <c r="J17" s="90">
        <f t="shared" si="0"/>
        <v>-0.47737074293349469</v>
      </c>
      <c r="K17" s="90">
        <f>I17/'סכום נכסי הקרן'!$C$42</f>
        <v>-2.5706756022975134E-5</v>
      </c>
      <c r="AW17" s="1"/>
      <c r="AY17" s="1"/>
    </row>
    <row r="18" spans="2:51" s="7" customFormat="1">
      <c r="B18" s="88" t="s">
        <v>1843</v>
      </c>
      <c r="C18" s="82" t="s">
        <v>1848</v>
      </c>
      <c r="D18" s="95" t="s">
        <v>1548</v>
      </c>
      <c r="E18" s="95" t="s">
        <v>172</v>
      </c>
      <c r="F18" s="108">
        <v>43327</v>
      </c>
      <c r="G18" s="89">
        <v>15046920</v>
      </c>
      <c r="H18" s="91">
        <v>-0.33460000000000001</v>
      </c>
      <c r="I18" s="89">
        <v>-50.347519999999996</v>
      </c>
      <c r="J18" s="90">
        <f t="shared" si="0"/>
        <v>-0.26623490245513454</v>
      </c>
      <c r="K18" s="90">
        <f>I18/'סכום נכסי הקרן'!$C$42</f>
        <v>-1.4336939964433911E-5</v>
      </c>
      <c r="AW18" s="1"/>
      <c r="AY18" s="1"/>
    </row>
    <row r="19" spans="2:51">
      <c r="B19" s="88" t="s">
        <v>1843</v>
      </c>
      <c r="C19" s="82" t="s">
        <v>1849</v>
      </c>
      <c r="D19" s="95" t="s">
        <v>1548</v>
      </c>
      <c r="E19" s="95" t="s">
        <v>172</v>
      </c>
      <c r="F19" s="108">
        <v>43271</v>
      </c>
      <c r="G19" s="89">
        <v>2830560</v>
      </c>
      <c r="H19" s="91">
        <v>-2.0798999999999999</v>
      </c>
      <c r="I19" s="89">
        <v>-58.872279999999996</v>
      </c>
      <c r="J19" s="90">
        <f t="shared" si="0"/>
        <v>-0.31131336207049259</v>
      </c>
      <c r="K19" s="90">
        <f>I19/'סכום נכסי הקרן'!$C$42</f>
        <v>-1.6764447264320928E-5</v>
      </c>
    </row>
    <row r="20" spans="2:51">
      <c r="B20" s="88" t="s">
        <v>1843</v>
      </c>
      <c r="C20" s="82" t="s">
        <v>1850</v>
      </c>
      <c r="D20" s="95" t="s">
        <v>1548</v>
      </c>
      <c r="E20" s="95" t="s">
        <v>172</v>
      </c>
      <c r="F20" s="108">
        <v>43314</v>
      </c>
      <c r="G20" s="89">
        <v>1795500</v>
      </c>
      <c r="H20" s="91">
        <v>-0.3004</v>
      </c>
      <c r="I20" s="89">
        <v>-5.3928400000000005</v>
      </c>
      <c r="J20" s="90">
        <f t="shared" si="0"/>
        <v>-2.8517039793740543E-2</v>
      </c>
      <c r="K20" s="90">
        <f>I20/'סכום נכסי הקרן'!$C$42</f>
        <v>-1.5356629942805083E-6</v>
      </c>
    </row>
    <row r="21" spans="2:51">
      <c r="B21" s="88" t="s">
        <v>1843</v>
      </c>
      <c r="C21" s="82" t="s">
        <v>1851</v>
      </c>
      <c r="D21" s="95" t="s">
        <v>1548</v>
      </c>
      <c r="E21" s="95" t="s">
        <v>172</v>
      </c>
      <c r="F21" s="108">
        <v>43488</v>
      </c>
      <c r="G21" s="89">
        <v>11705600</v>
      </c>
      <c r="H21" s="91">
        <v>0.90939999999999999</v>
      </c>
      <c r="I21" s="89">
        <v>106.45442999999999</v>
      </c>
      <c r="J21" s="90">
        <f t="shared" si="0"/>
        <v>0.56292514084044154</v>
      </c>
      <c r="K21" s="90">
        <f>I21/'סכום נכסי הקרן'!$C$42</f>
        <v>3.0313921556772451E-5</v>
      </c>
    </row>
    <row r="22" spans="2:51">
      <c r="B22" s="88" t="s">
        <v>1843</v>
      </c>
      <c r="C22" s="82" t="s">
        <v>1852</v>
      </c>
      <c r="D22" s="95" t="s">
        <v>1548</v>
      </c>
      <c r="E22" s="95" t="s">
        <v>172</v>
      </c>
      <c r="F22" s="108">
        <v>43486</v>
      </c>
      <c r="G22" s="89">
        <v>9165000</v>
      </c>
      <c r="H22" s="91">
        <v>1.1255999999999999</v>
      </c>
      <c r="I22" s="89">
        <v>103.16314</v>
      </c>
      <c r="J22" s="90">
        <f t="shared" si="0"/>
        <v>0.54552098126909498</v>
      </c>
      <c r="K22" s="90">
        <f>I22/'סכום נכסי הקרן'!$C$42</f>
        <v>2.9376695112738234E-5</v>
      </c>
    </row>
    <row r="23" spans="2:51">
      <c r="B23" s="88" t="s">
        <v>1843</v>
      </c>
      <c r="C23" s="82" t="s">
        <v>1853</v>
      </c>
      <c r="D23" s="95" t="s">
        <v>1548</v>
      </c>
      <c r="E23" s="95" t="s">
        <v>172</v>
      </c>
      <c r="F23" s="108">
        <v>43489</v>
      </c>
      <c r="G23" s="89">
        <v>5946240</v>
      </c>
      <c r="H23" s="91">
        <v>0.66339999999999999</v>
      </c>
      <c r="I23" s="89">
        <v>39.444499999999998</v>
      </c>
      <c r="J23" s="90">
        <f t="shared" si="0"/>
        <v>0.20858033543442764</v>
      </c>
      <c r="K23" s="90">
        <f>I23/'סכום נכסי הקרן'!$C$42</f>
        <v>1.1232200283690505E-5</v>
      </c>
    </row>
    <row r="24" spans="2:51">
      <c r="B24" s="88" t="s">
        <v>1843</v>
      </c>
      <c r="C24" s="82" t="s">
        <v>1854</v>
      </c>
      <c r="D24" s="95" t="s">
        <v>1548</v>
      </c>
      <c r="E24" s="95" t="s">
        <v>172</v>
      </c>
      <c r="F24" s="108">
        <v>43314</v>
      </c>
      <c r="G24" s="89">
        <v>8263900</v>
      </c>
      <c r="H24" s="91">
        <v>-0.24460000000000001</v>
      </c>
      <c r="I24" s="89">
        <v>-20.21115</v>
      </c>
      <c r="J24" s="90">
        <f t="shared" si="0"/>
        <v>-0.10687544388990942</v>
      </c>
      <c r="K24" s="90">
        <f>I24/'סכום נכסי הקרן'!$C$42</f>
        <v>-5.7553191132784383E-6</v>
      </c>
    </row>
    <row r="25" spans="2:51">
      <c r="B25" s="88" t="s">
        <v>1843</v>
      </c>
      <c r="C25" s="82" t="s">
        <v>1855</v>
      </c>
      <c r="D25" s="95" t="s">
        <v>1548</v>
      </c>
      <c r="E25" s="95" t="s">
        <v>172</v>
      </c>
      <c r="F25" s="108">
        <v>43530</v>
      </c>
      <c r="G25" s="89">
        <v>1080030</v>
      </c>
      <c r="H25" s="91">
        <v>-0.61240000000000006</v>
      </c>
      <c r="I25" s="89">
        <v>-6.6144699999999998</v>
      </c>
      <c r="J25" s="90">
        <f t="shared" si="0"/>
        <v>-3.4976951699754302E-2</v>
      </c>
      <c r="K25" s="90">
        <f>I25/'סכום נכסי הקרן'!$C$42</f>
        <v>-1.8835338719076763E-6</v>
      </c>
    </row>
    <row r="26" spans="2:51">
      <c r="B26" s="88" t="s">
        <v>1843</v>
      </c>
      <c r="C26" s="82" t="s">
        <v>1856</v>
      </c>
      <c r="D26" s="95" t="s">
        <v>1548</v>
      </c>
      <c r="E26" s="95" t="s">
        <v>172</v>
      </c>
      <c r="F26" s="108">
        <v>43535</v>
      </c>
      <c r="G26" s="89">
        <v>1806025</v>
      </c>
      <c r="H26" s="91">
        <v>-0.48549999999999999</v>
      </c>
      <c r="I26" s="89">
        <v>-8.7682299999999991</v>
      </c>
      <c r="J26" s="90">
        <f t="shared" si="0"/>
        <v>-4.6365915515882095E-2</v>
      </c>
      <c r="K26" s="90">
        <f>I26/'סכום נכסי הקרן'!$C$42</f>
        <v>-2.4968377211896103E-6</v>
      </c>
    </row>
    <row r="27" spans="2:51">
      <c r="B27" s="88" t="s">
        <v>1843</v>
      </c>
      <c r="C27" s="82" t="s">
        <v>1857</v>
      </c>
      <c r="D27" s="95" t="s">
        <v>1548</v>
      </c>
      <c r="E27" s="95" t="s">
        <v>172</v>
      </c>
      <c r="F27" s="108">
        <v>43542</v>
      </c>
      <c r="G27" s="89">
        <v>21775533.75</v>
      </c>
      <c r="H27" s="91">
        <v>-1.0449999999999999</v>
      </c>
      <c r="I27" s="89">
        <v>-227.55706000000001</v>
      </c>
      <c r="J27" s="90">
        <f t="shared" si="0"/>
        <v>-1.2033091535010503</v>
      </c>
      <c r="K27" s="90">
        <f>I27/'סכום נכסי הקרן'!$C$42</f>
        <v>-6.4799058775945375E-5</v>
      </c>
    </row>
    <row r="28" spans="2:51">
      <c r="B28" s="88" t="s">
        <v>1843</v>
      </c>
      <c r="C28" s="82" t="s">
        <v>1858</v>
      </c>
      <c r="D28" s="95" t="s">
        <v>1548</v>
      </c>
      <c r="E28" s="95" t="s">
        <v>172</v>
      </c>
      <c r="F28" s="108">
        <v>43550</v>
      </c>
      <c r="G28" s="89">
        <v>3600500</v>
      </c>
      <c r="H28" s="91">
        <v>-0.45569999999999999</v>
      </c>
      <c r="I28" s="89">
        <v>-16.406980000000001</v>
      </c>
      <c r="J28" s="90">
        <f t="shared" si="0"/>
        <v>-8.6759203231526472E-2</v>
      </c>
      <c r="K28" s="90">
        <f>I28/'סכום נכסי הקרן'!$C$42</f>
        <v>-4.6720451624562226E-6</v>
      </c>
    </row>
    <row r="29" spans="2:51">
      <c r="B29" s="88" t="s">
        <v>1843</v>
      </c>
      <c r="C29" s="82" t="s">
        <v>1859</v>
      </c>
      <c r="D29" s="95" t="s">
        <v>1548</v>
      </c>
      <c r="E29" s="95" t="s">
        <v>172</v>
      </c>
      <c r="F29" s="108">
        <v>43550</v>
      </c>
      <c r="G29" s="89">
        <v>5872156.5</v>
      </c>
      <c r="H29" s="91">
        <v>-0.39190000000000003</v>
      </c>
      <c r="I29" s="89">
        <v>-23.012730000000001</v>
      </c>
      <c r="J29" s="90">
        <f t="shared" si="0"/>
        <v>-0.12169004405333865</v>
      </c>
      <c r="K29" s="90">
        <f>I29/'סכום נכסי הקרן'!$C$42</f>
        <v>-6.5530959305985129E-6</v>
      </c>
    </row>
    <row r="30" spans="2:51">
      <c r="B30" s="85"/>
      <c r="C30" s="82"/>
      <c r="D30" s="82"/>
      <c r="E30" s="82"/>
      <c r="F30" s="82"/>
      <c r="G30" s="89"/>
      <c r="H30" s="91"/>
      <c r="I30" s="82"/>
      <c r="J30" s="90"/>
      <c r="K30" s="82"/>
    </row>
    <row r="31" spans="2:51">
      <c r="B31" s="101" t="s">
        <v>237</v>
      </c>
      <c r="C31" s="84"/>
      <c r="D31" s="84"/>
      <c r="E31" s="84"/>
      <c r="F31" s="84"/>
      <c r="G31" s="92"/>
      <c r="H31" s="94"/>
      <c r="I31" s="92">
        <v>453.32209</v>
      </c>
      <c r="J31" s="93">
        <f t="shared" ref="J31:J57" si="1">I31/$I$11</f>
        <v>2.3971421514288633</v>
      </c>
      <c r="K31" s="93">
        <f>I31/'סכום נכסי הקרן'!$C$42</f>
        <v>1.2908781979493144E-4</v>
      </c>
    </row>
    <row r="32" spans="2:51">
      <c r="B32" s="88" t="s">
        <v>1860</v>
      </c>
      <c r="C32" s="82" t="s">
        <v>1861</v>
      </c>
      <c r="D32" s="95" t="s">
        <v>1548</v>
      </c>
      <c r="E32" s="95" t="s">
        <v>174</v>
      </c>
      <c r="F32" s="108">
        <v>43410</v>
      </c>
      <c r="G32" s="89">
        <v>1748294.07</v>
      </c>
      <c r="H32" s="91">
        <v>2.9005000000000001</v>
      </c>
      <c r="I32" s="89">
        <v>50.709429999999998</v>
      </c>
      <c r="J32" s="90">
        <f t="shared" si="1"/>
        <v>0.26814866252807434</v>
      </c>
      <c r="K32" s="90">
        <f>I32/'סכום נכסי הקרן'!$C$42</f>
        <v>1.4439997313485627E-5</v>
      </c>
    </row>
    <row r="33" spans="2:11">
      <c r="B33" s="88" t="s">
        <v>1860</v>
      </c>
      <c r="C33" s="82" t="s">
        <v>1862</v>
      </c>
      <c r="D33" s="95" t="s">
        <v>1548</v>
      </c>
      <c r="E33" s="95" t="s">
        <v>174</v>
      </c>
      <c r="F33" s="108">
        <v>43493</v>
      </c>
      <c r="G33" s="89">
        <v>3228077.65</v>
      </c>
      <c r="H33" s="91">
        <v>2.1394000000000002</v>
      </c>
      <c r="I33" s="89">
        <v>69.063000000000002</v>
      </c>
      <c r="J33" s="90">
        <f t="shared" si="1"/>
        <v>0.36520132606847283</v>
      </c>
      <c r="K33" s="90">
        <f>I33/'סכום נכסי הקרן'!$C$42</f>
        <v>1.9666352677623431E-5</v>
      </c>
    </row>
    <row r="34" spans="2:11">
      <c r="B34" s="88" t="s">
        <v>1860</v>
      </c>
      <c r="C34" s="82" t="s">
        <v>1863</v>
      </c>
      <c r="D34" s="95" t="s">
        <v>1548</v>
      </c>
      <c r="E34" s="95" t="s">
        <v>175</v>
      </c>
      <c r="F34" s="108">
        <v>43503</v>
      </c>
      <c r="G34" s="89">
        <v>141978</v>
      </c>
      <c r="H34" s="91">
        <v>0.66779999999999995</v>
      </c>
      <c r="I34" s="89">
        <v>0.94817999999999991</v>
      </c>
      <c r="J34" s="90">
        <f t="shared" si="1"/>
        <v>5.0139234228400815E-3</v>
      </c>
      <c r="K34" s="90">
        <f>I34/'סכום נכסי הקרן'!$C$42</f>
        <v>2.7000336333302903E-7</v>
      </c>
    </row>
    <row r="35" spans="2:11">
      <c r="B35" s="88" t="s">
        <v>1860</v>
      </c>
      <c r="C35" s="82" t="s">
        <v>1864</v>
      </c>
      <c r="D35" s="95" t="s">
        <v>1548</v>
      </c>
      <c r="E35" s="95" t="s">
        <v>175</v>
      </c>
      <c r="F35" s="108">
        <v>43494</v>
      </c>
      <c r="G35" s="89">
        <v>5757003.2999999998</v>
      </c>
      <c r="H35" s="91">
        <v>1.3476999999999999</v>
      </c>
      <c r="I35" s="89">
        <v>77.585390000000004</v>
      </c>
      <c r="J35" s="90">
        <f t="shared" si="1"/>
        <v>0.41026725325484892</v>
      </c>
      <c r="K35" s="90">
        <f>I35/'סכום נכסי הקרן'!$C$42</f>
        <v>2.2093185097243939E-5</v>
      </c>
    </row>
    <row r="36" spans="2:11">
      <c r="B36" s="88" t="s">
        <v>1860</v>
      </c>
      <c r="C36" s="82" t="s">
        <v>1865</v>
      </c>
      <c r="D36" s="95" t="s">
        <v>1548</v>
      </c>
      <c r="E36" s="95" t="s">
        <v>172</v>
      </c>
      <c r="F36" s="108">
        <v>43409</v>
      </c>
      <c r="G36" s="89">
        <v>1399706</v>
      </c>
      <c r="H36" s="91">
        <v>0.80700000000000005</v>
      </c>
      <c r="I36" s="89">
        <v>11.295920000000001</v>
      </c>
      <c r="J36" s="90">
        <f t="shared" si="1"/>
        <v>5.9732200500461664E-2</v>
      </c>
      <c r="K36" s="90">
        <f>I36/'סכום נכסי הקרן'!$C$42</f>
        <v>3.2166217299888519E-6</v>
      </c>
    </row>
    <row r="37" spans="2:11">
      <c r="B37" s="88" t="s">
        <v>1860</v>
      </c>
      <c r="C37" s="82" t="s">
        <v>1866</v>
      </c>
      <c r="D37" s="95" t="s">
        <v>1548</v>
      </c>
      <c r="E37" s="95" t="s">
        <v>172</v>
      </c>
      <c r="F37" s="108">
        <v>43375</v>
      </c>
      <c r="G37" s="89">
        <v>910779.32</v>
      </c>
      <c r="H37" s="91">
        <v>4.8516000000000004</v>
      </c>
      <c r="I37" s="89">
        <v>44.187110000000004</v>
      </c>
      <c r="J37" s="90">
        <f t="shared" si="1"/>
        <v>0.23365899493409609</v>
      </c>
      <c r="K37" s="90">
        <f>I37/'סכום נכסי הקרן'!$C$42</f>
        <v>1.2582704039282122E-5</v>
      </c>
    </row>
    <row r="38" spans="2:11">
      <c r="B38" s="88" t="s">
        <v>1860</v>
      </c>
      <c r="C38" s="82" t="s">
        <v>1867</v>
      </c>
      <c r="D38" s="95" t="s">
        <v>1548</v>
      </c>
      <c r="E38" s="95" t="s">
        <v>174</v>
      </c>
      <c r="F38" s="108">
        <v>43402</v>
      </c>
      <c r="G38" s="89">
        <v>2406281.36</v>
      </c>
      <c r="H38" s="91">
        <v>2.8858999999999999</v>
      </c>
      <c r="I38" s="89">
        <v>69.442300000000003</v>
      </c>
      <c r="J38" s="90">
        <f t="shared" si="1"/>
        <v>0.36720704350006095</v>
      </c>
      <c r="K38" s="90">
        <f>I38/'סכום נכסי הקרן'!$C$42</f>
        <v>1.9774361996225615E-5</v>
      </c>
    </row>
    <row r="39" spans="2:11">
      <c r="B39" s="88" t="s">
        <v>1860</v>
      </c>
      <c r="C39" s="82" t="s">
        <v>1868</v>
      </c>
      <c r="D39" s="95" t="s">
        <v>1548</v>
      </c>
      <c r="E39" s="95" t="s">
        <v>172</v>
      </c>
      <c r="F39" s="108">
        <v>43474</v>
      </c>
      <c r="G39" s="89">
        <v>39290.36</v>
      </c>
      <c r="H39" s="91">
        <v>4.7670000000000003</v>
      </c>
      <c r="I39" s="89">
        <v>1.87296</v>
      </c>
      <c r="J39" s="90">
        <f t="shared" si="1"/>
        <v>9.9041089392758325E-3</v>
      </c>
      <c r="K39" s="90">
        <f>I39/'סכום נכסי הקרן'!$C$42</f>
        <v>5.3334335188279655E-7</v>
      </c>
    </row>
    <row r="40" spans="2:11">
      <c r="B40" s="88" t="s">
        <v>1860</v>
      </c>
      <c r="C40" s="82" t="s">
        <v>1869</v>
      </c>
      <c r="D40" s="95" t="s">
        <v>1548</v>
      </c>
      <c r="E40" s="95" t="s">
        <v>172</v>
      </c>
      <c r="F40" s="108">
        <v>43377</v>
      </c>
      <c r="G40" s="89">
        <v>36744.620000000003</v>
      </c>
      <c r="H40" s="91">
        <v>4.1986999999999997</v>
      </c>
      <c r="I40" s="89">
        <v>1.54281</v>
      </c>
      <c r="J40" s="90">
        <f t="shared" si="1"/>
        <v>8.1582939905839678E-3</v>
      </c>
      <c r="K40" s="90">
        <f>I40/'סכום נכסי הקרן'!$C$42</f>
        <v>4.3932996792152387E-7</v>
      </c>
    </row>
    <row r="41" spans="2:11">
      <c r="B41" s="88" t="s">
        <v>1860</v>
      </c>
      <c r="C41" s="82" t="s">
        <v>1870</v>
      </c>
      <c r="D41" s="95" t="s">
        <v>1548</v>
      </c>
      <c r="E41" s="95" t="s">
        <v>175</v>
      </c>
      <c r="F41" s="108">
        <v>43409</v>
      </c>
      <c r="G41" s="89">
        <v>8214992.8899999997</v>
      </c>
      <c r="H41" s="91">
        <v>0.47639999999999999</v>
      </c>
      <c r="I41" s="89">
        <v>39.137029999999996</v>
      </c>
      <c r="J41" s="90">
        <f t="shared" si="1"/>
        <v>0.20695445107194302</v>
      </c>
      <c r="K41" s="90">
        <f>I41/'סכום נכסי הקרן'!$C$42</f>
        <v>1.1144645247596085E-5</v>
      </c>
    </row>
    <row r="42" spans="2:11">
      <c r="B42" s="88" t="s">
        <v>1860</v>
      </c>
      <c r="C42" s="82" t="s">
        <v>1871</v>
      </c>
      <c r="D42" s="95" t="s">
        <v>1548</v>
      </c>
      <c r="E42" s="95" t="s">
        <v>174</v>
      </c>
      <c r="F42" s="108">
        <v>43431</v>
      </c>
      <c r="G42" s="89">
        <v>1565383.28</v>
      </c>
      <c r="H42" s="91">
        <v>1.9252</v>
      </c>
      <c r="I42" s="89">
        <v>30.136060000000001</v>
      </c>
      <c r="J42" s="90">
        <f t="shared" si="1"/>
        <v>0.15935781930236251</v>
      </c>
      <c r="K42" s="90">
        <f>I42/'סכום נכסי הקרן'!$C$42</f>
        <v>8.5815325756775756E-6</v>
      </c>
    </row>
    <row r="43" spans="2:11">
      <c r="B43" s="88" t="s">
        <v>1860</v>
      </c>
      <c r="C43" s="82" t="s">
        <v>1872</v>
      </c>
      <c r="D43" s="95" t="s">
        <v>1548</v>
      </c>
      <c r="E43" s="95" t="s">
        <v>175</v>
      </c>
      <c r="F43" s="108">
        <v>43409</v>
      </c>
      <c r="G43" s="89">
        <v>2547099.9900000002</v>
      </c>
      <c r="H43" s="91">
        <v>0.4476</v>
      </c>
      <c r="I43" s="89">
        <v>11.401299999999999</v>
      </c>
      <c r="J43" s="90">
        <f t="shared" si="1"/>
        <v>6.0289444114858592E-2</v>
      </c>
      <c r="K43" s="90">
        <f>I43/'סכום נכסי הקרן'!$C$42</f>
        <v>3.2466296972820179E-6</v>
      </c>
    </row>
    <row r="44" spans="2:11">
      <c r="B44" s="88" t="s">
        <v>1860</v>
      </c>
      <c r="C44" s="82" t="s">
        <v>1873</v>
      </c>
      <c r="D44" s="95" t="s">
        <v>1548</v>
      </c>
      <c r="E44" s="95" t="s">
        <v>174</v>
      </c>
      <c r="F44" s="108">
        <v>43417</v>
      </c>
      <c r="G44" s="89">
        <v>521532.5</v>
      </c>
      <c r="H44" s="91">
        <v>1.6717</v>
      </c>
      <c r="I44" s="89">
        <v>8.7184299999999997</v>
      </c>
      <c r="J44" s="90">
        <f t="shared" si="1"/>
        <v>4.6102575868919034E-2</v>
      </c>
      <c r="K44" s="90">
        <f>I44/'סכום נכסי הקרן'!$C$42</f>
        <v>2.4826566928047207E-6</v>
      </c>
    </row>
    <row r="45" spans="2:11">
      <c r="B45" s="88" t="s">
        <v>1860</v>
      </c>
      <c r="C45" s="82" t="s">
        <v>1874</v>
      </c>
      <c r="D45" s="95" t="s">
        <v>1548</v>
      </c>
      <c r="E45" s="95" t="s">
        <v>172</v>
      </c>
      <c r="F45" s="108">
        <v>43383</v>
      </c>
      <c r="G45" s="89">
        <v>2941920</v>
      </c>
      <c r="H45" s="91">
        <v>-0.57809999999999995</v>
      </c>
      <c r="I45" s="89">
        <v>-17.008089999999999</v>
      </c>
      <c r="J45" s="90">
        <f t="shared" si="1"/>
        <v>-8.9937839681043852E-2</v>
      </c>
      <c r="K45" s="90">
        <f>I45/'סכום נכסי הקרן'!$C$42</f>
        <v>-4.8432170092923888E-6</v>
      </c>
    </row>
    <row r="46" spans="2:11">
      <c r="B46" s="88" t="s">
        <v>1860</v>
      </c>
      <c r="C46" s="82" t="s">
        <v>1875</v>
      </c>
      <c r="D46" s="95" t="s">
        <v>1548</v>
      </c>
      <c r="E46" s="95" t="s">
        <v>172</v>
      </c>
      <c r="F46" s="108">
        <v>43447</v>
      </c>
      <c r="G46" s="89">
        <v>175838</v>
      </c>
      <c r="H46" s="91">
        <v>-0.77580000000000005</v>
      </c>
      <c r="I46" s="89">
        <v>-1.36419</v>
      </c>
      <c r="J46" s="90">
        <f t="shared" si="1"/>
        <v>-7.2137613050309128E-3</v>
      </c>
      <c r="K46" s="90">
        <f>I46/'סכום נכסי הקרן'!$C$42</f>
        <v>-3.8846620707596122E-7</v>
      </c>
    </row>
    <row r="47" spans="2:11">
      <c r="B47" s="88" t="s">
        <v>1860</v>
      </c>
      <c r="C47" s="82" t="s">
        <v>1876</v>
      </c>
      <c r="D47" s="95" t="s">
        <v>1548</v>
      </c>
      <c r="E47" s="95" t="s">
        <v>172</v>
      </c>
      <c r="F47" s="108">
        <v>43412</v>
      </c>
      <c r="G47" s="89">
        <v>300779.18</v>
      </c>
      <c r="H47" s="91">
        <v>4.5496999999999996</v>
      </c>
      <c r="I47" s="89">
        <v>13.68469</v>
      </c>
      <c r="J47" s="90">
        <f t="shared" si="1"/>
        <v>7.2363884204798071E-2</v>
      </c>
      <c r="K47" s="90">
        <f>I47/'סכום נכסי הקרן'!$C$42</f>
        <v>3.8968469343055848E-6</v>
      </c>
    </row>
    <row r="48" spans="2:11">
      <c r="B48" s="88" t="s">
        <v>1860</v>
      </c>
      <c r="C48" s="82" t="s">
        <v>1877</v>
      </c>
      <c r="D48" s="95" t="s">
        <v>1548</v>
      </c>
      <c r="E48" s="95" t="s">
        <v>172</v>
      </c>
      <c r="F48" s="108">
        <v>43417</v>
      </c>
      <c r="G48" s="89">
        <v>705015.95</v>
      </c>
      <c r="H48" s="91">
        <v>1.5888</v>
      </c>
      <c r="I48" s="89">
        <v>11.201319999999999</v>
      </c>
      <c r="J48" s="90">
        <f t="shared" si="1"/>
        <v>5.9231960930126198E-2</v>
      </c>
      <c r="K48" s="90">
        <f>I48/'סכום נכסי הקרן'!$C$42</f>
        <v>3.1896834712496833E-6</v>
      </c>
    </row>
    <row r="49" spans="2:11">
      <c r="B49" s="88" t="s">
        <v>1860</v>
      </c>
      <c r="C49" s="82" t="s">
        <v>1878</v>
      </c>
      <c r="D49" s="95" t="s">
        <v>1548</v>
      </c>
      <c r="E49" s="95" t="s">
        <v>174</v>
      </c>
      <c r="F49" s="108">
        <v>43474</v>
      </c>
      <c r="G49" s="89">
        <v>231841.46</v>
      </c>
      <c r="H49" s="91">
        <v>2.7425999999999999</v>
      </c>
      <c r="I49" s="89">
        <v>6.3585399999999996</v>
      </c>
      <c r="J49" s="90">
        <f t="shared" si="1"/>
        <v>3.3623608008042323E-2</v>
      </c>
      <c r="K49" s="90">
        <f>I49/'סכום נכסי הקרן'!$C$42</f>
        <v>1.8106553459127995E-6</v>
      </c>
    </row>
    <row r="50" spans="2:11">
      <c r="B50" s="88" t="s">
        <v>1860</v>
      </c>
      <c r="C50" s="82" t="s">
        <v>1879</v>
      </c>
      <c r="D50" s="95" t="s">
        <v>1548</v>
      </c>
      <c r="E50" s="95" t="s">
        <v>174</v>
      </c>
      <c r="F50" s="108">
        <v>43495</v>
      </c>
      <c r="G50" s="89">
        <v>104819.52</v>
      </c>
      <c r="H50" s="91">
        <v>2.1503999999999999</v>
      </c>
      <c r="I50" s="89">
        <v>2.2540500000000003</v>
      </c>
      <c r="J50" s="90">
        <f t="shared" si="1"/>
        <v>1.1919291791909434E-2</v>
      </c>
      <c r="K50" s="90">
        <f>I50/'סכום נכסי הקרן'!$C$42</f>
        <v>6.4186239017993859E-7</v>
      </c>
    </row>
    <row r="51" spans="2:11">
      <c r="B51" s="88" t="s">
        <v>1860</v>
      </c>
      <c r="C51" s="82" t="s">
        <v>1880</v>
      </c>
      <c r="D51" s="95" t="s">
        <v>1548</v>
      </c>
      <c r="E51" s="95" t="s">
        <v>172</v>
      </c>
      <c r="F51" s="108">
        <v>43522</v>
      </c>
      <c r="G51" s="89">
        <v>23844.9</v>
      </c>
      <c r="H51" s="91">
        <v>-5.8200000000000002E-2</v>
      </c>
      <c r="I51" s="89">
        <v>-1.388E-2</v>
      </c>
      <c r="J51" s="90">
        <f t="shared" si="1"/>
        <v>-7.3396672687696778E-5</v>
      </c>
      <c r="K51" s="90">
        <f>I51/'סכום נכסי הקרן'!$C$42</f>
        <v>-3.9524633329773278E-9</v>
      </c>
    </row>
    <row r="52" spans="2:11">
      <c r="B52" s="88" t="s">
        <v>1860</v>
      </c>
      <c r="C52" s="82" t="s">
        <v>1881</v>
      </c>
      <c r="D52" s="95" t="s">
        <v>1548</v>
      </c>
      <c r="E52" s="95" t="s">
        <v>174</v>
      </c>
      <c r="F52" s="108">
        <v>43529</v>
      </c>
      <c r="G52" s="89">
        <v>931738.75</v>
      </c>
      <c r="H52" s="91">
        <v>1.0955999999999999</v>
      </c>
      <c r="I52" s="89">
        <v>10.208270000000001</v>
      </c>
      <c r="J52" s="90">
        <f t="shared" si="1"/>
        <v>5.398076742778346E-2</v>
      </c>
      <c r="K52" s="90">
        <f>I52/'סכום נכסי הקרן'!$C$42</f>
        <v>2.9069029443899474E-6</v>
      </c>
    </row>
    <row r="53" spans="2:11">
      <c r="B53" s="88" t="s">
        <v>1860</v>
      </c>
      <c r="C53" s="82" t="s">
        <v>1882</v>
      </c>
      <c r="D53" s="95" t="s">
        <v>1548</v>
      </c>
      <c r="E53" s="95" t="s">
        <v>174</v>
      </c>
      <c r="F53" s="108">
        <v>43530</v>
      </c>
      <c r="G53" s="89">
        <v>393573.33</v>
      </c>
      <c r="H53" s="91">
        <v>0.92159999999999997</v>
      </c>
      <c r="I53" s="89">
        <v>3.6271799999999996</v>
      </c>
      <c r="J53" s="90">
        <f t="shared" si="1"/>
        <v>1.9180327322720458E-2</v>
      </c>
      <c r="K53" s="90">
        <f>I53/'סכום נכסי הקרן'!$C$42</f>
        <v>1.0328743481346329E-6</v>
      </c>
    </row>
    <row r="54" spans="2:11">
      <c r="B54" s="88" t="s">
        <v>1860</v>
      </c>
      <c r="C54" s="82" t="s">
        <v>1883</v>
      </c>
      <c r="D54" s="95" t="s">
        <v>1548</v>
      </c>
      <c r="E54" s="95" t="s">
        <v>174</v>
      </c>
      <c r="F54" s="108">
        <v>43536</v>
      </c>
      <c r="G54" s="89">
        <v>396161.13</v>
      </c>
      <c r="H54" s="91">
        <v>0.53490000000000004</v>
      </c>
      <c r="I54" s="89">
        <v>2.1191399999999998</v>
      </c>
      <c r="J54" s="90">
        <f t="shared" si="1"/>
        <v>1.1205895169986005E-2</v>
      </c>
      <c r="K54" s="90">
        <f>I54/'סכום נכסי הקרן'!$C$42</f>
        <v>6.0344547171798081E-7</v>
      </c>
    </row>
    <row r="55" spans="2:11">
      <c r="B55" s="88" t="s">
        <v>1860</v>
      </c>
      <c r="C55" s="82" t="s">
        <v>1884</v>
      </c>
      <c r="D55" s="95" t="s">
        <v>1548</v>
      </c>
      <c r="E55" s="95" t="s">
        <v>175</v>
      </c>
      <c r="F55" s="108">
        <v>43536</v>
      </c>
      <c r="G55" s="89">
        <v>201214.69</v>
      </c>
      <c r="H55" s="91">
        <v>0.76749999999999996</v>
      </c>
      <c r="I55" s="89">
        <v>1.5443199999999999</v>
      </c>
      <c r="J55" s="90">
        <f t="shared" si="1"/>
        <v>8.1662787871083498E-3</v>
      </c>
      <c r="K55" s="90">
        <f>I55/'סכום נכסי הקרן'!$C$42</f>
        <v>4.3975995492676851E-7</v>
      </c>
    </row>
    <row r="56" spans="2:11">
      <c r="B56" s="88" t="s">
        <v>1860</v>
      </c>
      <c r="C56" s="82" t="s">
        <v>1885</v>
      </c>
      <c r="D56" s="95" t="s">
        <v>1548</v>
      </c>
      <c r="E56" s="95" t="s">
        <v>174</v>
      </c>
      <c r="F56" s="108">
        <v>43538</v>
      </c>
      <c r="G56" s="89">
        <v>975061.25</v>
      </c>
      <c r="H56" s="91">
        <v>1.0152000000000001</v>
      </c>
      <c r="I56" s="89">
        <v>9.8987099999999995</v>
      </c>
      <c r="J56" s="90">
        <f t="shared" si="1"/>
        <v>5.2343831260837963E-2</v>
      </c>
      <c r="K56" s="90">
        <f>I56/'סכום נכסי הקרן'!$C$42</f>
        <v>2.8187527607187322E-6</v>
      </c>
    </row>
    <row r="57" spans="2:11">
      <c r="B57" s="88" t="s">
        <v>1860</v>
      </c>
      <c r="C57" s="82" t="s">
        <v>1886</v>
      </c>
      <c r="D57" s="95" t="s">
        <v>1548</v>
      </c>
      <c r="E57" s="95" t="s">
        <v>175</v>
      </c>
      <c r="F57" s="108">
        <v>43542</v>
      </c>
      <c r="G57" s="89">
        <v>331282</v>
      </c>
      <c r="H57" s="91">
        <v>-1.5781000000000001</v>
      </c>
      <c r="I57" s="89">
        <v>-5.2278900000000004</v>
      </c>
      <c r="J57" s="90">
        <f t="shared" si="1"/>
        <v>-2.7644793312484376E-2</v>
      </c>
      <c r="K57" s="90">
        <f>I57/'סכום נכסי הקרן'!$C$42</f>
        <v>-1.4886918972506372E-6</v>
      </c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B61" s="97" t="s">
        <v>262</v>
      </c>
      <c r="C61" s="1"/>
      <c r="D61" s="1"/>
    </row>
    <row r="62" spans="2:11">
      <c r="B62" s="97" t="s">
        <v>122</v>
      </c>
      <c r="C62" s="1"/>
      <c r="D62" s="1"/>
    </row>
    <row r="63" spans="2:11">
      <c r="B63" s="97" t="s">
        <v>245</v>
      </c>
      <c r="C63" s="1"/>
      <c r="D63" s="1"/>
    </row>
    <row r="64" spans="2:11">
      <c r="B64" s="97" t="s">
        <v>253</v>
      </c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188</v>
      </c>
      <c r="C1" s="80" t="s" vm="1">
        <v>263</v>
      </c>
    </row>
    <row r="2" spans="2:78">
      <c r="B2" s="58" t="s">
        <v>187</v>
      </c>
      <c r="C2" s="80" t="s">
        <v>264</v>
      </c>
    </row>
    <row r="3" spans="2:78">
      <c r="B3" s="58" t="s">
        <v>189</v>
      </c>
      <c r="C3" s="80" t="s">
        <v>265</v>
      </c>
    </row>
    <row r="4" spans="2:78">
      <c r="B4" s="58" t="s">
        <v>190</v>
      </c>
      <c r="C4" s="80">
        <v>2207</v>
      </c>
    </row>
    <row r="6" spans="2:78" ht="26.25" customHeight="1">
      <c r="B6" s="170" t="s">
        <v>219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78" ht="26.25" customHeight="1">
      <c r="B7" s="170" t="s">
        <v>109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78" s="3" customFormat="1" ht="47.25">
      <c r="B8" s="23" t="s">
        <v>126</v>
      </c>
      <c r="C8" s="31" t="s">
        <v>47</v>
      </c>
      <c r="D8" s="31" t="s">
        <v>52</v>
      </c>
      <c r="E8" s="31" t="s">
        <v>15</v>
      </c>
      <c r="F8" s="31" t="s">
        <v>68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247</v>
      </c>
      <c r="M8" s="31" t="s">
        <v>246</v>
      </c>
      <c r="N8" s="31" t="s">
        <v>119</v>
      </c>
      <c r="O8" s="31" t="s">
        <v>61</v>
      </c>
      <c r="P8" s="31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254</v>
      </c>
      <c r="M9" s="17"/>
      <c r="N9" s="17" t="s">
        <v>250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123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262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245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253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164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17">
      <c r="B1" s="58" t="s">
        <v>188</v>
      </c>
      <c r="C1" s="80" t="s" vm="1">
        <v>263</v>
      </c>
    </row>
    <row r="2" spans="2:17">
      <c r="B2" s="58" t="s">
        <v>187</v>
      </c>
      <c r="C2" s="80" t="s">
        <v>264</v>
      </c>
    </row>
    <row r="3" spans="2:17">
      <c r="B3" s="58" t="s">
        <v>189</v>
      </c>
      <c r="C3" s="80" t="s">
        <v>265</v>
      </c>
    </row>
    <row r="4" spans="2:17">
      <c r="B4" s="58" t="s">
        <v>190</v>
      </c>
      <c r="C4" s="80">
        <v>2207</v>
      </c>
    </row>
    <row r="6" spans="2:17" ht="26.25" customHeight="1">
      <c r="B6" s="170" t="s">
        <v>220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17" s="3" customFormat="1" ht="63">
      <c r="B7" s="23" t="s">
        <v>126</v>
      </c>
      <c r="C7" s="31" t="s">
        <v>232</v>
      </c>
      <c r="D7" s="31" t="s">
        <v>47</v>
      </c>
      <c r="E7" s="31" t="s">
        <v>127</v>
      </c>
      <c r="F7" s="31" t="s">
        <v>15</v>
      </c>
      <c r="G7" s="31" t="s">
        <v>111</v>
      </c>
      <c r="H7" s="31" t="s">
        <v>68</v>
      </c>
      <c r="I7" s="31" t="s">
        <v>18</v>
      </c>
      <c r="J7" s="31" t="s">
        <v>110</v>
      </c>
      <c r="K7" s="14" t="s">
        <v>35</v>
      </c>
      <c r="L7" s="73" t="s">
        <v>19</v>
      </c>
      <c r="M7" s="31" t="s">
        <v>247</v>
      </c>
      <c r="N7" s="31" t="s">
        <v>246</v>
      </c>
      <c r="O7" s="31" t="s">
        <v>119</v>
      </c>
      <c r="P7" s="31" t="s">
        <v>191</v>
      </c>
      <c r="Q7" s="32" t="s">
        <v>193</v>
      </c>
    </row>
    <row r="8" spans="2:17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254</v>
      </c>
      <c r="N8" s="17"/>
      <c r="O8" s="17" t="s">
        <v>250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123</v>
      </c>
    </row>
    <row r="10" spans="2:17" s="4" customFormat="1" ht="18" customHeight="1">
      <c r="B10" s="99" t="s">
        <v>41</v>
      </c>
      <c r="C10" s="100"/>
      <c r="D10" s="100"/>
      <c r="E10" s="100"/>
      <c r="F10" s="100"/>
      <c r="G10" s="100"/>
      <c r="H10" s="100"/>
      <c r="I10" s="102">
        <v>5.8323493011895078</v>
      </c>
      <c r="J10" s="100"/>
      <c r="K10" s="100"/>
      <c r="L10" s="103">
        <v>2.8455453517105454E-2</v>
      </c>
      <c r="M10" s="102"/>
      <c r="N10" s="104"/>
      <c r="O10" s="102">
        <f>O11+O150</f>
        <v>92867.260559999995</v>
      </c>
      <c r="P10" s="105">
        <f>O10/$O$10</f>
        <v>1</v>
      </c>
      <c r="Q10" s="105">
        <f>O10/'סכום נכסי הקרן'!$C$42</f>
        <v>2.6444844538721292E-2</v>
      </c>
    </row>
    <row r="11" spans="2:17" ht="21.75" customHeight="1">
      <c r="B11" s="83" t="s">
        <v>39</v>
      </c>
      <c r="C11" s="84"/>
      <c r="D11" s="84"/>
      <c r="E11" s="84"/>
      <c r="F11" s="84"/>
      <c r="G11" s="84"/>
      <c r="H11" s="84"/>
      <c r="I11" s="92">
        <v>6.0543972475294483</v>
      </c>
      <c r="J11" s="84"/>
      <c r="K11" s="84"/>
      <c r="L11" s="106">
        <v>2.5837140861768332E-2</v>
      </c>
      <c r="M11" s="92"/>
      <c r="N11" s="94"/>
      <c r="O11" s="92">
        <f>O12+O22+O146</f>
        <v>85623.137309999991</v>
      </c>
      <c r="P11" s="93">
        <f t="shared" ref="P11:P20" si="0">O11/$O$10</f>
        <v>0.92199486442997103</v>
      </c>
      <c r="Q11" s="93">
        <f>O11/'סכום נכסי הקרן'!$C$42</f>
        <v>2.4382010855349998E-2</v>
      </c>
    </row>
    <row r="12" spans="2:17" s="137" customFormat="1">
      <c r="B12" s="101" t="s">
        <v>36</v>
      </c>
      <c r="C12" s="84"/>
      <c r="D12" s="84"/>
      <c r="E12" s="84"/>
      <c r="F12" s="84"/>
      <c r="G12" s="84"/>
      <c r="H12" s="84"/>
      <c r="I12" s="92">
        <v>8.0394426039010938</v>
      </c>
      <c r="J12" s="84"/>
      <c r="K12" s="84"/>
      <c r="L12" s="106">
        <v>2.9285019034818487E-2</v>
      </c>
      <c r="M12" s="92"/>
      <c r="N12" s="94"/>
      <c r="O12" s="92">
        <f>SUM(O13:O20)</f>
        <v>19442.053349999998</v>
      </c>
      <c r="P12" s="93">
        <f t="shared" si="0"/>
        <v>0.20935314806060001</v>
      </c>
      <c r="Q12" s="93">
        <f>O12/'סכום נכסי הקרן'!$C$42</f>
        <v>5.5363114541544687E-3</v>
      </c>
    </row>
    <row r="13" spans="2:17" s="137" customFormat="1">
      <c r="B13" s="149" t="s">
        <v>2106</v>
      </c>
      <c r="C13" s="95" t="s">
        <v>1945</v>
      </c>
      <c r="D13" s="82">
        <v>5212</v>
      </c>
      <c r="E13" s="82"/>
      <c r="F13" s="82" t="s">
        <v>1522</v>
      </c>
      <c r="G13" s="108">
        <v>42643</v>
      </c>
      <c r="H13" s="82"/>
      <c r="I13" s="89">
        <v>8.48</v>
      </c>
      <c r="J13" s="95" t="s">
        <v>173</v>
      </c>
      <c r="K13" s="96">
        <v>3.0600000000000006E-2</v>
      </c>
      <c r="L13" s="96">
        <v>3.0600000000000006E-2</v>
      </c>
      <c r="M13" s="89">
        <v>2968018.56</v>
      </c>
      <c r="N13" s="91">
        <v>98.17</v>
      </c>
      <c r="O13" s="89">
        <v>2913.7038199999997</v>
      </c>
      <c r="P13" s="90">
        <f t="shared" si="0"/>
        <v>3.1374930222233748E-2</v>
      </c>
      <c r="Q13" s="90">
        <f>O13/'סכום נכסי הקרן'!$C$42</f>
        <v>8.2970515214019966E-4</v>
      </c>
    </row>
    <row r="14" spans="2:17" s="137" customFormat="1">
      <c r="B14" s="149" t="s">
        <v>2106</v>
      </c>
      <c r="C14" s="95" t="s">
        <v>1945</v>
      </c>
      <c r="D14" s="82">
        <v>5211</v>
      </c>
      <c r="E14" s="82"/>
      <c r="F14" s="82" t="s">
        <v>1522</v>
      </c>
      <c r="G14" s="108">
        <v>42643</v>
      </c>
      <c r="H14" s="82"/>
      <c r="I14" s="89">
        <v>5.8199999999999994</v>
      </c>
      <c r="J14" s="95" t="s">
        <v>173</v>
      </c>
      <c r="K14" s="96">
        <v>3.5700000000000003E-2</v>
      </c>
      <c r="L14" s="96">
        <v>3.5700000000000003E-2</v>
      </c>
      <c r="M14" s="89">
        <v>2954102.67</v>
      </c>
      <c r="N14" s="91">
        <v>101.73</v>
      </c>
      <c r="O14" s="89">
        <v>3005.20865</v>
      </c>
      <c r="P14" s="90">
        <f t="shared" si="0"/>
        <v>3.2360259491647052E-2</v>
      </c>
      <c r="Q14" s="90">
        <f>O14/'סכום נכסי הקרן'!$C$42</f>
        <v>8.5576203148928648E-4</v>
      </c>
    </row>
    <row r="15" spans="2:17" s="137" customFormat="1">
      <c r="B15" s="149" t="s">
        <v>2106</v>
      </c>
      <c r="C15" s="95" t="s">
        <v>1945</v>
      </c>
      <c r="D15" s="82">
        <v>5025</v>
      </c>
      <c r="E15" s="82"/>
      <c r="F15" s="82" t="s">
        <v>1522</v>
      </c>
      <c r="G15" s="108">
        <v>42551</v>
      </c>
      <c r="H15" s="82"/>
      <c r="I15" s="89">
        <v>9.379999999999999</v>
      </c>
      <c r="J15" s="95" t="s">
        <v>173</v>
      </c>
      <c r="K15" s="96">
        <v>3.3400000000000006E-2</v>
      </c>
      <c r="L15" s="96">
        <v>3.3400000000000006E-2</v>
      </c>
      <c r="M15" s="89">
        <v>2798493.98</v>
      </c>
      <c r="N15" s="91">
        <v>96.55</v>
      </c>
      <c r="O15" s="89">
        <v>2701.9459400000001</v>
      </c>
      <c r="P15" s="90">
        <f t="shared" si="0"/>
        <v>2.9094709197912839E-2</v>
      </c>
      <c r="Q15" s="90">
        <f>O15/'סכום נכסי הקרן'!$C$42</f>
        <v>7.6940506163810957E-4</v>
      </c>
    </row>
    <row r="16" spans="2:17" s="137" customFormat="1">
      <c r="B16" s="149" t="s">
        <v>2106</v>
      </c>
      <c r="C16" s="95" t="s">
        <v>1945</v>
      </c>
      <c r="D16" s="82">
        <v>5024</v>
      </c>
      <c r="E16" s="82"/>
      <c r="F16" s="82" t="s">
        <v>1522</v>
      </c>
      <c r="G16" s="108">
        <v>42551</v>
      </c>
      <c r="H16" s="82"/>
      <c r="I16" s="89">
        <v>6.96</v>
      </c>
      <c r="J16" s="95" t="s">
        <v>173</v>
      </c>
      <c r="K16" s="96">
        <v>3.7499999999999999E-2</v>
      </c>
      <c r="L16" s="96">
        <v>3.7499999999999999E-2</v>
      </c>
      <c r="M16" s="89">
        <v>2243378.7799999998</v>
      </c>
      <c r="N16" s="91">
        <v>104.37</v>
      </c>
      <c r="O16" s="89">
        <f>2341.41443-0.14227</f>
        <v>2341.27216</v>
      </c>
      <c r="P16" s="90">
        <f t="shared" si="0"/>
        <v>2.5210953202257354E-2</v>
      </c>
      <c r="Q16" s="90">
        <f>O16/'סכום נכסי הקרן'!$C$42</f>
        <v>6.6669973810667353E-4</v>
      </c>
    </row>
    <row r="17" spans="2:17" s="137" customFormat="1">
      <c r="B17" s="149" t="s">
        <v>2106</v>
      </c>
      <c r="C17" s="95" t="s">
        <v>1945</v>
      </c>
      <c r="D17" s="82">
        <v>5023</v>
      </c>
      <c r="E17" s="82"/>
      <c r="F17" s="82" t="s">
        <v>1522</v>
      </c>
      <c r="G17" s="108">
        <v>42551</v>
      </c>
      <c r="H17" s="82"/>
      <c r="I17" s="89">
        <v>9.6199999999999992</v>
      </c>
      <c r="J17" s="95" t="s">
        <v>173</v>
      </c>
      <c r="K17" s="96">
        <v>2.69E-2</v>
      </c>
      <c r="L17" s="96">
        <v>2.69E-2</v>
      </c>
      <c r="M17" s="89">
        <v>2508120.7999999998</v>
      </c>
      <c r="N17" s="91">
        <v>100.66</v>
      </c>
      <c r="O17" s="89">
        <f>2524.67327-0.15594</f>
        <v>2524.5173299999997</v>
      </c>
      <c r="P17" s="90">
        <f t="shared" si="0"/>
        <v>2.7184147726301788E-2</v>
      </c>
      <c r="Q17" s="90">
        <f>O17/'סכום נכסי הקרן'!$C$42</f>
        <v>7.1888056053968474E-4</v>
      </c>
    </row>
    <row r="18" spans="2:17" s="137" customFormat="1">
      <c r="B18" s="149" t="s">
        <v>2106</v>
      </c>
      <c r="C18" s="95" t="s">
        <v>1945</v>
      </c>
      <c r="D18" s="82">
        <v>5210</v>
      </c>
      <c r="E18" s="82"/>
      <c r="F18" s="82" t="s">
        <v>1522</v>
      </c>
      <c r="G18" s="108">
        <v>42643</v>
      </c>
      <c r="H18" s="82"/>
      <c r="I18" s="89">
        <v>8.879999999999999</v>
      </c>
      <c r="J18" s="95" t="s">
        <v>173</v>
      </c>
      <c r="K18" s="96">
        <v>1.9E-2</v>
      </c>
      <c r="L18" s="96">
        <v>1.9E-2</v>
      </c>
      <c r="M18" s="89">
        <v>2162623.39</v>
      </c>
      <c r="N18" s="91">
        <v>106.85</v>
      </c>
      <c r="O18" s="89">
        <v>2310.7621200000003</v>
      </c>
      <c r="P18" s="90">
        <f t="shared" si="0"/>
        <v>2.4882419337728341E-2</v>
      </c>
      <c r="Q18" s="90">
        <f>O18/'סכום נכסי הקרן'!$C$42</f>
        <v>6.5801171113349845E-4</v>
      </c>
    </row>
    <row r="19" spans="2:17" s="137" customFormat="1">
      <c r="B19" s="149" t="s">
        <v>2106</v>
      </c>
      <c r="C19" s="95" t="s">
        <v>1945</v>
      </c>
      <c r="D19" s="82">
        <v>5022</v>
      </c>
      <c r="E19" s="82"/>
      <c r="F19" s="82" t="s">
        <v>1522</v>
      </c>
      <c r="G19" s="108">
        <v>42551</v>
      </c>
      <c r="H19" s="82"/>
      <c r="I19" s="89">
        <v>8.18</v>
      </c>
      <c r="J19" s="95" t="s">
        <v>173</v>
      </c>
      <c r="K19" s="96">
        <v>2.46E-2</v>
      </c>
      <c r="L19" s="96">
        <v>2.46E-2</v>
      </c>
      <c r="M19" s="89">
        <v>1853806.2</v>
      </c>
      <c r="N19" s="91">
        <v>102.93</v>
      </c>
      <c r="O19" s="89">
        <f>1908.12222-0.15588</f>
        <v>1907.9663399999999</v>
      </c>
      <c r="P19" s="90">
        <f t="shared" si="0"/>
        <v>2.0545091224773392E-2</v>
      </c>
      <c r="Q19" s="90">
        <f>O19/'סכום נכסי הקרן'!$C$42</f>
        <v>5.4331174347297935E-4</v>
      </c>
    </row>
    <row r="20" spans="2:17" s="137" customFormat="1">
      <c r="B20" s="149" t="s">
        <v>2106</v>
      </c>
      <c r="C20" s="95" t="s">
        <v>1945</v>
      </c>
      <c r="D20" s="82">
        <v>5209</v>
      </c>
      <c r="E20" s="82"/>
      <c r="F20" s="82" t="s">
        <v>1522</v>
      </c>
      <c r="G20" s="108">
        <v>42643</v>
      </c>
      <c r="H20" s="82"/>
      <c r="I20" s="89">
        <v>6.9399999999999995</v>
      </c>
      <c r="J20" s="95" t="s">
        <v>173</v>
      </c>
      <c r="K20" s="96">
        <v>2.0799999999999999E-2</v>
      </c>
      <c r="L20" s="96">
        <v>2.0799999999999999E-2</v>
      </c>
      <c r="M20" s="89">
        <v>1665078.11</v>
      </c>
      <c r="N20" s="91">
        <v>104.3</v>
      </c>
      <c r="O20" s="89">
        <v>1736.6769899999999</v>
      </c>
      <c r="P20" s="90">
        <f t="shared" si="0"/>
        <v>1.8700637657745506E-2</v>
      </c>
      <c r="Q20" s="90">
        <f>O20/'סכום נכסי הקרן'!$C$42</f>
        <v>4.9453545563403706E-4</v>
      </c>
    </row>
    <row r="21" spans="2:17" s="137" customFormat="1">
      <c r="B21" s="85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9"/>
      <c r="N21" s="91"/>
      <c r="O21" s="82"/>
      <c r="P21" s="90"/>
      <c r="Q21" s="82"/>
    </row>
    <row r="22" spans="2:17" s="137" customFormat="1">
      <c r="B22" s="101" t="s">
        <v>38</v>
      </c>
      <c r="C22" s="84"/>
      <c r="D22" s="84"/>
      <c r="E22" s="84"/>
      <c r="F22" s="84"/>
      <c r="G22" s="84"/>
      <c r="H22" s="84"/>
      <c r="I22" s="92">
        <v>5.5065516945515487</v>
      </c>
      <c r="J22" s="84"/>
      <c r="K22" s="84"/>
      <c r="L22" s="106">
        <v>2.4886189001862305E-2</v>
      </c>
      <c r="M22" s="92"/>
      <c r="N22" s="94"/>
      <c r="O22" s="92">
        <f>SUM(O23:O144)</f>
        <v>65738.999989999982</v>
      </c>
      <c r="P22" s="93">
        <f t="shared" ref="P22:P74" si="1">O22/$O$10</f>
        <v>0.70788133076809245</v>
      </c>
      <c r="Q22" s="93">
        <f>O22/'סכום נכסי הקרן'!$C$42</f>
        <v>1.8719811744025351E-2</v>
      </c>
    </row>
    <row r="23" spans="2:17" s="137" customFormat="1">
      <c r="B23" s="150" t="s">
        <v>2107</v>
      </c>
      <c r="C23" s="95" t="s">
        <v>1937</v>
      </c>
      <c r="D23" s="82" t="s">
        <v>1938</v>
      </c>
      <c r="E23" s="82"/>
      <c r="F23" s="82" t="s">
        <v>333</v>
      </c>
      <c r="G23" s="108">
        <v>42368</v>
      </c>
      <c r="H23" s="82" t="s">
        <v>297</v>
      </c>
      <c r="I23" s="89">
        <v>9.59</v>
      </c>
      <c r="J23" s="95" t="s">
        <v>173</v>
      </c>
      <c r="K23" s="96">
        <v>3.1699999999999999E-2</v>
      </c>
      <c r="L23" s="96">
        <v>1.6300000000000002E-2</v>
      </c>
      <c r="M23" s="89">
        <v>182386.47</v>
      </c>
      <c r="N23" s="91">
        <v>116.68</v>
      </c>
      <c r="O23" s="89">
        <v>212.80856</v>
      </c>
      <c r="P23" s="90">
        <f t="shared" si="1"/>
        <v>2.2915348069571613E-3</v>
      </c>
      <c r="Q23" s="90">
        <f>O23/'סכום נכסי הקרן'!$C$42</f>
        <v>6.0599281725050847E-5</v>
      </c>
    </row>
    <row r="24" spans="2:17" s="137" customFormat="1">
      <c r="B24" s="150" t="s">
        <v>2107</v>
      </c>
      <c r="C24" s="95" t="s">
        <v>1937</v>
      </c>
      <c r="D24" s="82" t="s">
        <v>1939</v>
      </c>
      <c r="E24" s="82"/>
      <c r="F24" s="82" t="s">
        <v>333</v>
      </c>
      <c r="G24" s="108">
        <v>42388</v>
      </c>
      <c r="H24" s="82" t="s">
        <v>297</v>
      </c>
      <c r="I24" s="89">
        <v>9.5700000000000021</v>
      </c>
      <c r="J24" s="95" t="s">
        <v>173</v>
      </c>
      <c r="K24" s="96">
        <v>3.1899999999999998E-2</v>
      </c>
      <c r="L24" s="96">
        <v>1.6300000000000002E-2</v>
      </c>
      <c r="M24" s="89">
        <v>255341.04</v>
      </c>
      <c r="N24" s="91">
        <v>116.97</v>
      </c>
      <c r="O24" s="89">
        <v>298.67240999999996</v>
      </c>
      <c r="P24" s="90">
        <f t="shared" si="1"/>
        <v>3.2161216794699427E-3</v>
      </c>
      <c r="Q24" s="90">
        <f>O24/'סכום נכסי הקרן'!$C$42</f>
        <v>8.5049837831193873E-5</v>
      </c>
    </row>
    <row r="25" spans="2:17" s="137" customFormat="1">
      <c r="B25" s="150" t="s">
        <v>2107</v>
      </c>
      <c r="C25" s="95" t="s">
        <v>1937</v>
      </c>
      <c r="D25" s="82" t="s">
        <v>1940</v>
      </c>
      <c r="E25" s="82"/>
      <c r="F25" s="82" t="s">
        <v>333</v>
      </c>
      <c r="G25" s="108">
        <v>42509</v>
      </c>
      <c r="H25" s="82" t="s">
        <v>297</v>
      </c>
      <c r="I25" s="89">
        <v>9.6600000000000019</v>
      </c>
      <c r="J25" s="95" t="s">
        <v>173</v>
      </c>
      <c r="K25" s="96">
        <v>2.7400000000000001E-2</v>
      </c>
      <c r="L25" s="96">
        <v>1.84E-2</v>
      </c>
      <c r="M25" s="89">
        <v>255341.04</v>
      </c>
      <c r="N25" s="91">
        <v>110.9</v>
      </c>
      <c r="O25" s="89">
        <v>283.17320000000001</v>
      </c>
      <c r="P25" s="90">
        <f t="shared" si="1"/>
        <v>3.0492252952486576E-3</v>
      </c>
      <c r="Q25" s="90">
        <f>O25/'סכום נכסי הקרן'!$C$42</f>
        <v>8.0636288896387287E-5</v>
      </c>
    </row>
    <row r="26" spans="2:17" s="137" customFormat="1">
      <c r="B26" s="150" t="s">
        <v>2107</v>
      </c>
      <c r="C26" s="95" t="s">
        <v>1937</v>
      </c>
      <c r="D26" s="82" t="s">
        <v>1941</v>
      </c>
      <c r="E26" s="82"/>
      <c r="F26" s="82" t="s">
        <v>333</v>
      </c>
      <c r="G26" s="108">
        <v>42723</v>
      </c>
      <c r="H26" s="82" t="s">
        <v>297</v>
      </c>
      <c r="I26" s="89">
        <v>9.4700000000000006</v>
      </c>
      <c r="J26" s="95" t="s">
        <v>173</v>
      </c>
      <c r="K26" s="96">
        <v>3.15E-2</v>
      </c>
      <c r="L26" s="96">
        <v>2.1400000000000002E-2</v>
      </c>
      <c r="M26" s="89">
        <v>36477.279999999999</v>
      </c>
      <c r="N26" s="91">
        <v>111.37</v>
      </c>
      <c r="O26" s="89">
        <v>40.624749999999999</v>
      </c>
      <c r="P26" s="90">
        <f t="shared" si="1"/>
        <v>4.3744964323302101E-4</v>
      </c>
      <c r="Q26" s="90">
        <f>O26/'סכום נכסי הקרן'!$C$42</f>
        <v>1.1568287808816334E-5</v>
      </c>
    </row>
    <row r="27" spans="2:17" s="137" customFormat="1">
      <c r="B27" s="150" t="s">
        <v>2107</v>
      </c>
      <c r="C27" s="95" t="s">
        <v>1937</v>
      </c>
      <c r="D27" s="82" t="s">
        <v>1942</v>
      </c>
      <c r="E27" s="82"/>
      <c r="F27" s="82" t="s">
        <v>333</v>
      </c>
      <c r="G27" s="108">
        <v>42918</v>
      </c>
      <c r="H27" s="82" t="s">
        <v>297</v>
      </c>
      <c r="I27" s="89">
        <v>9.36</v>
      </c>
      <c r="J27" s="95" t="s">
        <v>173</v>
      </c>
      <c r="K27" s="96">
        <v>3.1899999999999998E-2</v>
      </c>
      <c r="L27" s="96">
        <v>2.5799999999999997E-2</v>
      </c>
      <c r="M27" s="89">
        <v>182386.47</v>
      </c>
      <c r="N27" s="91">
        <v>106.61</v>
      </c>
      <c r="O27" s="89">
        <v>194.44220000000001</v>
      </c>
      <c r="P27" s="90">
        <f t="shared" si="1"/>
        <v>2.093764786723456E-3</v>
      </c>
      <c r="Q27" s="90">
        <f>O27/'סכום נכסי הקרן'!$C$42</f>
        <v>5.5369284285550739E-5</v>
      </c>
    </row>
    <row r="28" spans="2:17" s="137" customFormat="1">
      <c r="B28" s="150" t="s">
        <v>2108</v>
      </c>
      <c r="C28" s="95" t="s">
        <v>1937</v>
      </c>
      <c r="D28" s="82" t="s">
        <v>1943</v>
      </c>
      <c r="E28" s="82"/>
      <c r="F28" s="82" t="s">
        <v>369</v>
      </c>
      <c r="G28" s="108">
        <v>42229</v>
      </c>
      <c r="H28" s="82" t="s">
        <v>171</v>
      </c>
      <c r="I28" s="89">
        <v>4.04</v>
      </c>
      <c r="J28" s="95" t="s">
        <v>172</v>
      </c>
      <c r="K28" s="96">
        <v>9.8519999999999996E-2</v>
      </c>
      <c r="L28" s="96">
        <v>3.6700000000000003E-2</v>
      </c>
      <c r="M28" s="89">
        <v>405874.48</v>
      </c>
      <c r="N28" s="91">
        <v>129.13999999999999</v>
      </c>
      <c r="O28" s="89">
        <v>1903.6994</v>
      </c>
      <c r="P28" s="90">
        <f t="shared" si="1"/>
        <v>2.0499144569576824E-2</v>
      </c>
      <c r="Q28" s="90">
        <f>O28/'סכום נכסי הקרן'!$C$42</f>
        <v>5.4209669131923194E-4</v>
      </c>
    </row>
    <row r="29" spans="2:17" s="137" customFormat="1">
      <c r="B29" s="150" t="s">
        <v>2108</v>
      </c>
      <c r="C29" s="95" t="s">
        <v>1937</v>
      </c>
      <c r="D29" s="82" t="s">
        <v>1944</v>
      </c>
      <c r="E29" s="82"/>
      <c r="F29" s="82" t="s">
        <v>369</v>
      </c>
      <c r="G29" s="108">
        <v>41274</v>
      </c>
      <c r="H29" s="82" t="s">
        <v>171</v>
      </c>
      <c r="I29" s="89">
        <v>4.08</v>
      </c>
      <c r="J29" s="95" t="s">
        <v>173</v>
      </c>
      <c r="K29" s="96">
        <v>3.8450999999999999E-2</v>
      </c>
      <c r="L29" s="96">
        <v>2.3E-3</v>
      </c>
      <c r="M29" s="89">
        <v>132997.57999999999</v>
      </c>
      <c r="N29" s="91">
        <v>149.08000000000001</v>
      </c>
      <c r="O29" s="89">
        <v>198.27286999999998</v>
      </c>
      <c r="P29" s="90">
        <f t="shared" si="1"/>
        <v>2.1350136614819082E-3</v>
      </c>
      <c r="Q29" s="90">
        <f>O29/'סכום נכסי הקרן'!$C$42</f>
        <v>5.646010436593519E-5</v>
      </c>
    </row>
    <row r="30" spans="2:17" s="137" customFormat="1">
      <c r="B30" s="150" t="s">
        <v>2109</v>
      </c>
      <c r="C30" s="95" t="s">
        <v>1945</v>
      </c>
      <c r="D30" s="82" t="s">
        <v>1946</v>
      </c>
      <c r="E30" s="82"/>
      <c r="F30" s="82" t="s">
        <v>1947</v>
      </c>
      <c r="G30" s="108">
        <v>42201</v>
      </c>
      <c r="H30" s="82" t="s">
        <v>1934</v>
      </c>
      <c r="I30" s="89">
        <v>7.22</v>
      </c>
      <c r="J30" s="95" t="s">
        <v>173</v>
      </c>
      <c r="K30" s="96">
        <v>4.2030000000000005E-2</v>
      </c>
      <c r="L30" s="96">
        <v>1.9899999999999994E-2</v>
      </c>
      <c r="M30" s="89">
        <v>76468</v>
      </c>
      <c r="N30" s="91">
        <v>118.07</v>
      </c>
      <c r="O30" s="89">
        <v>90.285769999999999</v>
      </c>
      <c r="P30" s="90">
        <f t="shared" si="1"/>
        <v>9.7220236125806537E-4</v>
      </c>
      <c r="Q30" s="90">
        <f>O30/'סכום נכסי הקרן'!$C$42</f>
        <v>2.5709740303647297E-5</v>
      </c>
    </row>
    <row r="31" spans="2:17" s="137" customFormat="1">
      <c r="B31" s="150" t="s">
        <v>2109</v>
      </c>
      <c r="C31" s="95" t="s">
        <v>1937</v>
      </c>
      <c r="D31" s="82" t="s">
        <v>1948</v>
      </c>
      <c r="E31" s="82"/>
      <c r="F31" s="82" t="s">
        <v>1947</v>
      </c>
      <c r="G31" s="108">
        <v>40742</v>
      </c>
      <c r="H31" s="82" t="s">
        <v>1934</v>
      </c>
      <c r="I31" s="89">
        <v>5.28</v>
      </c>
      <c r="J31" s="95" t="s">
        <v>173</v>
      </c>
      <c r="K31" s="96">
        <v>4.4999999999999998E-2</v>
      </c>
      <c r="L31" s="96">
        <v>3.4999999999999996E-3</v>
      </c>
      <c r="M31" s="89">
        <v>964138.46</v>
      </c>
      <c r="N31" s="91">
        <v>128.43</v>
      </c>
      <c r="O31" s="89">
        <v>1238.24298</v>
      </c>
      <c r="P31" s="90">
        <f t="shared" si="1"/>
        <v>1.3333471586576971E-2</v>
      </c>
      <c r="Q31" s="90">
        <f>O31/'סכום נכסי הקרן'!$C$42</f>
        <v>3.5260158326848551E-4</v>
      </c>
    </row>
    <row r="32" spans="2:17" s="137" customFormat="1">
      <c r="B32" s="150" t="s">
        <v>2110</v>
      </c>
      <c r="C32" s="95" t="s">
        <v>1937</v>
      </c>
      <c r="D32" s="82" t="s">
        <v>1949</v>
      </c>
      <c r="E32" s="82"/>
      <c r="F32" s="82" t="s">
        <v>472</v>
      </c>
      <c r="G32" s="108">
        <v>43276</v>
      </c>
      <c r="H32" s="82" t="s">
        <v>297</v>
      </c>
      <c r="I32" s="89">
        <v>10.66</v>
      </c>
      <c r="J32" s="95" t="s">
        <v>173</v>
      </c>
      <c r="K32" s="96">
        <v>3.56E-2</v>
      </c>
      <c r="L32" s="96">
        <v>3.7099999999999994E-2</v>
      </c>
      <c r="M32" s="89">
        <v>182479.46</v>
      </c>
      <c r="N32" s="91">
        <v>98.97</v>
      </c>
      <c r="O32" s="89">
        <v>180.59992000000003</v>
      </c>
      <c r="P32" s="90">
        <f t="shared" si="1"/>
        <v>1.9447103199874988E-3</v>
      </c>
      <c r="Q32" s="90">
        <f>O32/'סכום נכסי הקרן'!$C$42</f>
        <v>5.1427562084916352E-5</v>
      </c>
    </row>
    <row r="33" spans="2:17" s="137" customFormat="1">
      <c r="B33" s="150" t="s">
        <v>2110</v>
      </c>
      <c r="C33" s="95" t="s">
        <v>1937</v>
      </c>
      <c r="D33" s="82" t="s">
        <v>1950</v>
      </c>
      <c r="E33" s="82"/>
      <c r="F33" s="82" t="s">
        <v>472</v>
      </c>
      <c r="G33" s="108">
        <v>43222</v>
      </c>
      <c r="H33" s="82" t="s">
        <v>297</v>
      </c>
      <c r="I33" s="89">
        <v>10.68</v>
      </c>
      <c r="J33" s="95" t="s">
        <v>173</v>
      </c>
      <c r="K33" s="96">
        <v>3.5200000000000002E-2</v>
      </c>
      <c r="L33" s="96">
        <v>3.7100000000000001E-2</v>
      </c>
      <c r="M33" s="89">
        <v>872616.28</v>
      </c>
      <c r="N33" s="91">
        <v>99.4</v>
      </c>
      <c r="O33" s="89">
        <v>867.38059999999996</v>
      </c>
      <c r="P33" s="90">
        <f t="shared" si="1"/>
        <v>9.3400041604500619E-3</v>
      </c>
      <c r="Q33" s="90">
        <f>O33/'סכום נכסי הקרן'!$C$42</f>
        <v>2.46994958014112E-4</v>
      </c>
    </row>
    <row r="34" spans="2:17" s="137" customFormat="1">
      <c r="B34" s="150" t="s">
        <v>2110</v>
      </c>
      <c r="C34" s="95" t="s">
        <v>1937</v>
      </c>
      <c r="D34" s="82" t="s">
        <v>1951</v>
      </c>
      <c r="E34" s="82"/>
      <c r="F34" s="82" t="s">
        <v>472</v>
      </c>
      <c r="G34" s="108">
        <v>43431</v>
      </c>
      <c r="H34" s="82" t="s">
        <v>297</v>
      </c>
      <c r="I34" s="89">
        <v>10.6</v>
      </c>
      <c r="J34" s="95" t="s">
        <v>173</v>
      </c>
      <c r="K34" s="96">
        <v>3.9599999999999996E-2</v>
      </c>
      <c r="L34" s="96">
        <v>3.5999999999999997E-2</v>
      </c>
      <c r="M34" s="89">
        <v>181881.73</v>
      </c>
      <c r="N34" s="91">
        <v>104.3</v>
      </c>
      <c r="O34" s="89">
        <v>189.70264</v>
      </c>
      <c r="P34" s="90">
        <f t="shared" si="1"/>
        <v>2.042728932199268E-3</v>
      </c>
      <c r="Q34" s="90">
        <f>O34/'סכום נכסי הקרן'!$C$42</f>
        <v>5.4019649046757799E-5</v>
      </c>
    </row>
    <row r="35" spans="2:17" s="137" customFormat="1">
      <c r="B35" s="150" t="s">
        <v>2110</v>
      </c>
      <c r="C35" s="95" t="s">
        <v>1937</v>
      </c>
      <c r="D35" s="82" t="s">
        <v>1952</v>
      </c>
      <c r="E35" s="82"/>
      <c r="F35" s="82" t="s">
        <v>472</v>
      </c>
      <c r="G35" s="108">
        <v>43500</v>
      </c>
      <c r="H35" s="82" t="s">
        <v>297</v>
      </c>
      <c r="I35" s="89">
        <v>10.73</v>
      </c>
      <c r="J35" s="95" t="s">
        <v>173</v>
      </c>
      <c r="K35" s="96">
        <v>3.7499999999999999E-2</v>
      </c>
      <c r="L35" s="96">
        <v>3.3299999999999996E-2</v>
      </c>
      <c r="M35" s="89">
        <v>342676.3</v>
      </c>
      <c r="N35" s="91">
        <v>105</v>
      </c>
      <c r="O35" s="89">
        <v>359.81013000000002</v>
      </c>
      <c r="P35" s="90">
        <f t="shared" si="1"/>
        <v>3.8744561628102797E-3</v>
      </c>
      <c r="Q35" s="90">
        <f>O35/'סכום נכסי הקרן'!$C$42</f>
        <v>1.0245939089760849E-4</v>
      </c>
    </row>
    <row r="36" spans="2:17" s="137" customFormat="1">
      <c r="B36" s="150" t="s">
        <v>2110</v>
      </c>
      <c r="C36" s="95" t="s">
        <v>1937</v>
      </c>
      <c r="D36" s="82" t="s">
        <v>1953</v>
      </c>
      <c r="E36" s="82"/>
      <c r="F36" s="82" t="s">
        <v>472</v>
      </c>
      <c r="G36" s="108">
        <v>43500</v>
      </c>
      <c r="H36" s="82" t="s">
        <v>297</v>
      </c>
      <c r="I36" s="89">
        <v>0</v>
      </c>
      <c r="J36" s="95" t="s">
        <v>173</v>
      </c>
      <c r="K36" s="96">
        <v>3.2500000000000001E-2</v>
      </c>
      <c r="L36" s="96">
        <v>-5.0000000000000001E-3</v>
      </c>
      <c r="M36" s="89">
        <v>346279.36</v>
      </c>
      <c r="N36" s="91">
        <v>100.5</v>
      </c>
      <c r="O36" s="89">
        <v>348.01074999999997</v>
      </c>
      <c r="P36" s="90">
        <f t="shared" si="1"/>
        <v>3.7473997607063688E-3</v>
      </c>
      <c r="Q36" s="90">
        <f>O36/'סכום נכסי הקרן'!$C$42</f>
        <v>9.90994040963213E-5</v>
      </c>
    </row>
    <row r="37" spans="2:17" s="137" customFormat="1">
      <c r="B37" s="150" t="s">
        <v>2110</v>
      </c>
      <c r="C37" s="95" t="s">
        <v>1937</v>
      </c>
      <c r="D37" s="82" t="s">
        <v>1954</v>
      </c>
      <c r="E37" s="82"/>
      <c r="F37" s="82" t="s">
        <v>472</v>
      </c>
      <c r="G37" s="108">
        <v>43500</v>
      </c>
      <c r="H37" s="82" t="s">
        <v>297</v>
      </c>
      <c r="I37" s="89">
        <v>0.25</v>
      </c>
      <c r="J37" s="95" t="s">
        <v>173</v>
      </c>
      <c r="K37" s="96">
        <v>3.2500000000000001E-2</v>
      </c>
      <c r="L37" s="96">
        <v>2.9900000000000003E-2</v>
      </c>
      <c r="M37" s="89">
        <v>26636.87</v>
      </c>
      <c r="N37" s="91">
        <v>100.56</v>
      </c>
      <c r="O37" s="89">
        <v>26.78604</v>
      </c>
      <c r="P37" s="90">
        <f t="shared" si="1"/>
        <v>2.8843361846227802E-4</v>
      </c>
      <c r="Q37" s="90">
        <f>O37/'סכום נכסי הקרן'!$C$42</f>
        <v>7.6275821999757946E-6</v>
      </c>
    </row>
    <row r="38" spans="2:17" s="137" customFormat="1">
      <c r="B38" s="150" t="s">
        <v>2112</v>
      </c>
      <c r="C38" s="95" t="s">
        <v>1945</v>
      </c>
      <c r="D38" s="82" t="s">
        <v>1955</v>
      </c>
      <c r="E38" s="82"/>
      <c r="F38" s="82" t="s">
        <v>1956</v>
      </c>
      <c r="G38" s="108">
        <v>42901</v>
      </c>
      <c r="H38" s="82" t="s">
        <v>1934</v>
      </c>
      <c r="I38" s="89">
        <v>2.9399999999999995</v>
      </c>
      <c r="J38" s="95" t="s">
        <v>173</v>
      </c>
      <c r="K38" s="96">
        <v>0.04</v>
      </c>
      <c r="L38" s="96">
        <v>2.4799999999999996E-2</v>
      </c>
      <c r="M38" s="89">
        <v>2406430</v>
      </c>
      <c r="N38" s="91">
        <v>105.72</v>
      </c>
      <c r="O38" s="89">
        <v>2544.0777400000002</v>
      </c>
      <c r="P38" s="90">
        <f t="shared" si="1"/>
        <v>2.7394775345573091E-2</v>
      </c>
      <c r="Q38" s="90">
        <f>O38/'סכום נכסי הקרן'!$C$42</f>
        <v>7.2445057518687531E-4</v>
      </c>
    </row>
    <row r="39" spans="2:17" s="137" customFormat="1">
      <c r="B39" s="150" t="s">
        <v>2113</v>
      </c>
      <c r="C39" s="95" t="s">
        <v>1945</v>
      </c>
      <c r="D39" s="82" t="s">
        <v>1957</v>
      </c>
      <c r="E39" s="82"/>
      <c r="F39" s="82" t="s">
        <v>1956</v>
      </c>
      <c r="G39" s="108">
        <v>42719</v>
      </c>
      <c r="H39" s="82" t="s">
        <v>1934</v>
      </c>
      <c r="I39" s="89">
        <v>2.93</v>
      </c>
      <c r="J39" s="95" t="s">
        <v>173</v>
      </c>
      <c r="K39" s="96">
        <v>4.1500000000000002E-2</v>
      </c>
      <c r="L39" s="96">
        <v>2.1499999999999998E-2</v>
      </c>
      <c r="M39" s="89">
        <v>5154845</v>
      </c>
      <c r="N39" s="91">
        <v>107.18</v>
      </c>
      <c r="O39" s="89">
        <v>5524.9630999999999</v>
      </c>
      <c r="P39" s="90">
        <f t="shared" si="1"/>
        <v>5.9493120252324158E-2</v>
      </c>
      <c r="Q39" s="90">
        <f>O39/'סכום נכסי הקרן'!$C$42</f>
        <v>1.5732863161961636E-3</v>
      </c>
    </row>
    <row r="40" spans="2:17" s="137" customFormat="1">
      <c r="B40" s="150" t="s">
        <v>2114</v>
      </c>
      <c r="C40" s="95" t="s">
        <v>1937</v>
      </c>
      <c r="D40" s="82" t="s">
        <v>1958</v>
      </c>
      <c r="E40" s="82"/>
      <c r="F40" s="82" t="s">
        <v>472</v>
      </c>
      <c r="G40" s="108">
        <v>42122</v>
      </c>
      <c r="H40" s="82" t="s">
        <v>171</v>
      </c>
      <c r="I40" s="89">
        <v>6.0000000000000009</v>
      </c>
      <c r="J40" s="95" t="s">
        <v>173</v>
      </c>
      <c r="K40" s="96">
        <v>2.4799999999999999E-2</v>
      </c>
      <c r="L40" s="96">
        <v>1.5600000000000001E-2</v>
      </c>
      <c r="M40" s="89">
        <v>5056876.9400000004</v>
      </c>
      <c r="N40" s="91">
        <v>107.05</v>
      </c>
      <c r="O40" s="89">
        <v>5413.3868499999999</v>
      </c>
      <c r="P40" s="90">
        <f t="shared" si="1"/>
        <v>5.8291660778585157E-2</v>
      </c>
      <c r="Q40" s="90">
        <f>O40/'סכום נכסי הקרן'!$C$42</f>
        <v>1.5415139071935618E-3</v>
      </c>
    </row>
    <row r="41" spans="2:17" s="137" customFormat="1">
      <c r="B41" s="150" t="s">
        <v>2115</v>
      </c>
      <c r="C41" s="95" t="s">
        <v>1937</v>
      </c>
      <c r="D41" s="82" t="s">
        <v>1959</v>
      </c>
      <c r="E41" s="82"/>
      <c r="F41" s="82" t="s">
        <v>472</v>
      </c>
      <c r="G41" s="108">
        <v>41767</v>
      </c>
      <c r="H41" s="82" t="s">
        <v>171</v>
      </c>
      <c r="I41" s="89">
        <v>6.59</v>
      </c>
      <c r="J41" s="95" t="s">
        <v>173</v>
      </c>
      <c r="K41" s="96">
        <v>5.3499999999999999E-2</v>
      </c>
      <c r="L41" s="96">
        <v>1.6800000000000002E-2</v>
      </c>
      <c r="M41" s="89">
        <v>21827.84</v>
      </c>
      <c r="N41" s="91">
        <v>126.17</v>
      </c>
      <c r="O41" s="89">
        <v>27.540179999999999</v>
      </c>
      <c r="P41" s="90">
        <f t="shared" si="1"/>
        <v>2.9655424133251726E-4</v>
      </c>
      <c r="Q41" s="90">
        <f>O41/'סכום נכסי הקרן'!$C$42</f>
        <v>7.8423308093368554E-6</v>
      </c>
    </row>
    <row r="42" spans="2:17" s="137" customFormat="1">
      <c r="B42" s="150" t="s">
        <v>2115</v>
      </c>
      <c r="C42" s="95" t="s">
        <v>1937</v>
      </c>
      <c r="D42" s="82" t="s">
        <v>1960</v>
      </c>
      <c r="E42" s="82"/>
      <c r="F42" s="82" t="s">
        <v>472</v>
      </c>
      <c r="G42" s="108">
        <v>41269</v>
      </c>
      <c r="H42" s="82" t="s">
        <v>171</v>
      </c>
      <c r="I42" s="89">
        <v>6.72</v>
      </c>
      <c r="J42" s="95" t="s">
        <v>173</v>
      </c>
      <c r="K42" s="96">
        <v>5.3499999999999999E-2</v>
      </c>
      <c r="L42" s="96">
        <v>8.3000000000000001E-3</v>
      </c>
      <c r="M42" s="89">
        <v>108409.22</v>
      </c>
      <c r="N42" s="91">
        <v>135.4</v>
      </c>
      <c r="O42" s="89">
        <v>146.78608</v>
      </c>
      <c r="P42" s="90">
        <f t="shared" si="1"/>
        <v>1.5806009471461037E-3</v>
      </c>
      <c r="Q42" s="90">
        <f>O42/'סכום נכסי הקרן'!$C$42</f>
        <v>4.1798746325034348E-5</v>
      </c>
    </row>
    <row r="43" spans="2:17" s="137" customFormat="1">
      <c r="B43" s="150" t="s">
        <v>2115</v>
      </c>
      <c r="C43" s="95" t="s">
        <v>1937</v>
      </c>
      <c r="D43" s="82" t="s">
        <v>1961</v>
      </c>
      <c r="E43" s="82"/>
      <c r="F43" s="82" t="s">
        <v>472</v>
      </c>
      <c r="G43" s="108">
        <v>41767</v>
      </c>
      <c r="H43" s="82" t="s">
        <v>171</v>
      </c>
      <c r="I43" s="89">
        <v>7.0600000000000005</v>
      </c>
      <c r="J43" s="95" t="s">
        <v>173</v>
      </c>
      <c r="K43" s="96">
        <v>5.3499999999999999E-2</v>
      </c>
      <c r="L43" s="96">
        <v>1.9199999999999998E-2</v>
      </c>
      <c r="M43" s="89">
        <v>17082.66</v>
      </c>
      <c r="N43" s="91">
        <v>126.17</v>
      </c>
      <c r="O43" s="89">
        <v>21.553189999999997</v>
      </c>
      <c r="P43" s="90">
        <f t="shared" si="1"/>
        <v>2.320859888622949E-4</v>
      </c>
      <c r="Q43" s="90">
        <f>O43/'סכום נכסי הקרן'!$C$42</f>
        <v>6.1374778950787902E-6</v>
      </c>
    </row>
    <row r="44" spans="2:17" s="137" customFormat="1">
      <c r="B44" s="150" t="s">
        <v>2115</v>
      </c>
      <c r="C44" s="95" t="s">
        <v>1937</v>
      </c>
      <c r="D44" s="82" t="s">
        <v>1962</v>
      </c>
      <c r="E44" s="82"/>
      <c r="F44" s="82" t="s">
        <v>472</v>
      </c>
      <c r="G44" s="108">
        <v>41767</v>
      </c>
      <c r="H44" s="82" t="s">
        <v>171</v>
      </c>
      <c r="I44" s="89">
        <v>6.59</v>
      </c>
      <c r="J44" s="95" t="s">
        <v>173</v>
      </c>
      <c r="K44" s="96">
        <v>5.3499999999999999E-2</v>
      </c>
      <c r="L44" s="96">
        <v>1.6799999999999999E-2</v>
      </c>
      <c r="M44" s="89">
        <v>21827.95</v>
      </c>
      <c r="N44" s="91">
        <v>126.17</v>
      </c>
      <c r="O44" s="89">
        <v>27.540320000000001</v>
      </c>
      <c r="P44" s="90">
        <f t="shared" si="1"/>
        <v>2.9655574886056486E-4</v>
      </c>
      <c r="Q44" s="90">
        <f>O44/'סכום נכסי הקרן'!$C$42</f>
        <v>7.8423706756817134E-6</v>
      </c>
    </row>
    <row r="45" spans="2:17" s="137" customFormat="1">
      <c r="B45" s="150" t="s">
        <v>2115</v>
      </c>
      <c r="C45" s="95" t="s">
        <v>1937</v>
      </c>
      <c r="D45" s="82" t="s">
        <v>1963</v>
      </c>
      <c r="E45" s="82"/>
      <c r="F45" s="82" t="s">
        <v>472</v>
      </c>
      <c r="G45" s="108">
        <v>41269</v>
      </c>
      <c r="H45" s="82" t="s">
        <v>171</v>
      </c>
      <c r="I45" s="89">
        <v>6.7199999999999989</v>
      </c>
      <c r="J45" s="95" t="s">
        <v>173</v>
      </c>
      <c r="K45" s="96">
        <v>5.3499999999999999E-2</v>
      </c>
      <c r="L45" s="96">
        <v>8.3000000000000001E-3</v>
      </c>
      <c r="M45" s="89">
        <v>115185.45</v>
      </c>
      <c r="N45" s="91">
        <v>135.4</v>
      </c>
      <c r="O45" s="89">
        <v>155.96110000000002</v>
      </c>
      <c r="P45" s="90">
        <f t="shared" si="1"/>
        <v>1.6793980899138953E-3</v>
      </c>
      <c r="Q45" s="90">
        <f>O45/'סכום נכסי הקרן'!$C$42</f>
        <v>4.4411421406398443E-5</v>
      </c>
    </row>
    <row r="46" spans="2:17" s="137" customFormat="1">
      <c r="B46" s="150" t="s">
        <v>2115</v>
      </c>
      <c r="C46" s="95" t="s">
        <v>1937</v>
      </c>
      <c r="D46" s="82" t="s">
        <v>1964</v>
      </c>
      <c r="E46" s="82"/>
      <c r="F46" s="82" t="s">
        <v>472</v>
      </c>
      <c r="G46" s="108">
        <v>41281</v>
      </c>
      <c r="H46" s="82" t="s">
        <v>171</v>
      </c>
      <c r="I46" s="89">
        <v>6.7099999999999991</v>
      </c>
      <c r="J46" s="95" t="s">
        <v>173</v>
      </c>
      <c r="K46" s="96">
        <v>5.3499999999999999E-2</v>
      </c>
      <c r="L46" s="96">
        <v>8.5000000000000006E-3</v>
      </c>
      <c r="M46" s="89">
        <v>145116.21</v>
      </c>
      <c r="N46" s="91">
        <v>135.28</v>
      </c>
      <c r="O46" s="89">
        <v>196.31320000000002</v>
      </c>
      <c r="P46" s="90">
        <f t="shared" si="1"/>
        <v>2.1139118222741728E-3</v>
      </c>
      <c r="Q46" s="90">
        <f>O46/'סכום נכסי הקרן'!$C$42</f>
        <v>5.5902069508605537E-5</v>
      </c>
    </row>
    <row r="47" spans="2:17" s="137" customFormat="1">
      <c r="B47" s="150" t="s">
        <v>2115</v>
      </c>
      <c r="C47" s="95" t="s">
        <v>1937</v>
      </c>
      <c r="D47" s="82" t="s">
        <v>1965</v>
      </c>
      <c r="E47" s="82"/>
      <c r="F47" s="82" t="s">
        <v>472</v>
      </c>
      <c r="G47" s="108">
        <v>41767</v>
      </c>
      <c r="H47" s="82" t="s">
        <v>171</v>
      </c>
      <c r="I47" s="89">
        <v>6.5900000000000007</v>
      </c>
      <c r="J47" s="95" t="s">
        <v>173</v>
      </c>
      <c r="K47" s="96">
        <v>5.3499999999999999E-2</v>
      </c>
      <c r="L47" s="96">
        <v>1.6799999999999999E-2</v>
      </c>
      <c r="M47" s="89">
        <v>25623.96</v>
      </c>
      <c r="N47" s="91">
        <v>126.17</v>
      </c>
      <c r="O47" s="89">
        <v>32.32976</v>
      </c>
      <c r="P47" s="90">
        <f t="shared" si="1"/>
        <v>3.4812871409200532E-4</v>
      </c>
      <c r="Q47" s="90">
        <f>O47/'סכום נכסי הקרן'!$C$42</f>
        <v>9.2062097236280341E-6</v>
      </c>
    </row>
    <row r="48" spans="2:17" s="137" customFormat="1">
      <c r="B48" s="150" t="s">
        <v>2115</v>
      </c>
      <c r="C48" s="95" t="s">
        <v>1937</v>
      </c>
      <c r="D48" s="82" t="s">
        <v>1966</v>
      </c>
      <c r="E48" s="82"/>
      <c r="F48" s="82" t="s">
        <v>472</v>
      </c>
      <c r="G48" s="108">
        <v>41281</v>
      </c>
      <c r="H48" s="82" t="s">
        <v>171</v>
      </c>
      <c r="I48" s="89">
        <v>6.71</v>
      </c>
      <c r="J48" s="95" t="s">
        <v>173</v>
      </c>
      <c r="K48" s="96">
        <v>5.3499999999999999E-2</v>
      </c>
      <c r="L48" s="96">
        <v>8.5000000000000006E-3</v>
      </c>
      <c r="M48" s="89">
        <v>104532.86</v>
      </c>
      <c r="N48" s="91">
        <v>135.28</v>
      </c>
      <c r="O48" s="89">
        <v>141.41204999999999</v>
      </c>
      <c r="P48" s="90">
        <f t="shared" si="1"/>
        <v>1.5227330831906688E-3</v>
      </c>
      <c r="Q48" s="90">
        <f>O48/'סכום נכסי הקרן'!$C$42</f>
        <v>4.0268439658944994E-5</v>
      </c>
    </row>
    <row r="49" spans="2:17" s="137" customFormat="1">
      <c r="B49" s="150" t="s">
        <v>2115</v>
      </c>
      <c r="C49" s="95" t="s">
        <v>1937</v>
      </c>
      <c r="D49" s="82" t="s">
        <v>1967</v>
      </c>
      <c r="E49" s="82"/>
      <c r="F49" s="82" t="s">
        <v>472</v>
      </c>
      <c r="G49" s="108">
        <v>41767</v>
      </c>
      <c r="H49" s="82" t="s">
        <v>171</v>
      </c>
      <c r="I49" s="89">
        <v>6.59</v>
      </c>
      <c r="J49" s="95" t="s">
        <v>173</v>
      </c>
      <c r="K49" s="96">
        <v>5.3499999999999999E-2</v>
      </c>
      <c r="L49" s="96">
        <v>1.6799999999999999E-2</v>
      </c>
      <c r="M49" s="89">
        <v>20878.78</v>
      </c>
      <c r="N49" s="91">
        <v>126.17</v>
      </c>
      <c r="O49" s="89">
        <v>26.342759999999998</v>
      </c>
      <c r="P49" s="90">
        <f t="shared" si="1"/>
        <v>2.8366035394120813E-4</v>
      </c>
      <c r="Q49" s="90">
        <f>O49/'סכום נכסי הקרן'!$C$42</f>
        <v>7.5013539617739069E-6</v>
      </c>
    </row>
    <row r="50" spans="2:17" s="137" customFormat="1">
      <c r="B50" s="150" t="s">
        <v>2115</v>
      </c>
      <c r="C50" s="95" t="s">
        <v>1937</v>
      </c>
      <c r="D50" s="82" t="s">
        <v>1968</v>
      </c>
      <c r="E50" s="82"/>
      <c r="F50" s="82" t="s">
        <v>472</v>
      </c>
      <c r="G50" s="108">
        <v>41281</v>
      </c>
      <c r="H50" s="82" t="s">
        <v>171</v>
      </c>
      <c r="I50" s="89">
        <v>6.7100000000000009</v>
      </c>
      <c r="J50" s="95" t="s">
        <v>173</v>
      </c>
      <c r="K50" s="96">
        <v>5.3499999999999999E-2</v>
      </c>
      <c r="L50" s="96">
        <v>8.5000000000000006E-3</v>
      </c>
      <c r="M50" s="89">
        <v>125541.91</v>
      </c>
      <c r="N50" s="91">
        <v>135.28</v>
      </c>
      <c r="O50" s="89">
        <v>169.83308</v>
      </c>
      <c r="P50" s="90">
        <f t="shared" si="1"/>
        <v>1.8287723679570979E-3</v>
      </c>
      <c r="Q50" s="90">
        <f>O50/'סכום נכסי הקרן'!$C$42</f>
        <v>4.8361600967334666E-5</v>
      </c>
    </row>
    <row r="51" spans="2:17" s="137" customFormat="1">
      <c r="B51" s="150" t="s">
        <v>2111</v>
      </c>
      <c r="C51" s="95" t="s">
        <v>1945</v>
      </c>
      <c r="D51" s="82">
        <v>22333</v>
      </c>
      <c r="E51" s="82"/>
      <c r="F51" s="82" t="s">
        <v>1956</v>
      </c>
      <c r="G51" s="108">
        <v>41639</v>
      </c>
      <c r="H51" s="82" t="s">
        <v>1934</v>
      </c>
      <c r="I51" s="89">
        <v>2.44</v>
      </c>
      <c r="J51" s="95" t="s">
        <v>173</v>
      </c>
      <c r="K51" s="96">
        <v>3.7000000000000005E-2</v>
      </c>
      <c r="L51" s="96">
        <v>1.5E-3</v>
      </c>
      <c r="M51" s="89">
        <v>1609068.35</v>
      </c>
      <c r="N51" s="91">
        <v>109.79</v>
      </c>
      <c r="O51" s="89">
        <v>1766.5961200000002</v>
      </c>
      <c r="P51" s="90">
        <f t="shared" si="1"/>
        <v>1.902280856942724E-2</v>
      </c>
      <c r="Q51" s="90">
        <f>O51/'סכום נכסי הקרן'!$C$42</f>
        <v>5.0305521530835857E-4</v>
      </c>
    </row>
    <row r="52" spans="2:17" s="137" customFormat="1">
      <c r="B52" s="150" t="s">
        <v>2111</v>
      </c>
      <c r="C52" s="95" t="s">
        <v>1945</v>
      </c>
      <c r="D52" s="82">
        <v>22334</v>
      </c>
      <c r="E52" s="82"/>
      <c r="F52" s="82" t="s">
        <v>1956</v>
      </c>
      <c r="G52" s="108">
        <v>42004</v>
      </c>
      <c r="H52" s="82" t="s">
        <v>1934</v>
      </c>
      <c r="I52" s="89">
        <v>2.9000000000000004</v>
      </c>
      <c r="J52" s="95" t="s">
        <v>173</v>
      </c>
      <c r="K52" s="96">
        <v>3.7000000000000005E-2</v>
      </c>
      <c r="L52" s="96">
        <v>3.8E-3</v>
      </c>
      <c r="M52" s="89">
        <v>643627.36</v>
      </c>
      <c r="N52" s="91">
        <v>110.81</v>
      </c>
      <c r="O52" s="89">
        <v>713.20346999999992</v>
      </c>
      <c r="P52" s="90">
        <f t="shared" si="1"/>
        <v>7.6798159620441375E-3</v>
      </c>
      <c r="Q52" s="90">
        <f>O52/'סכום נכסי הקרן'!$C$42</f>
        <v>2.0309153920224752E-4</v>
      </c>
    </row>
    <row r="53" spans="2:17" s="137" customFormat="1">
      <c r="B53" s="150" t="s">
        <v>2111</v>
      </c>
      <c r="C53" s="95" t="s">
        <v>1945</v>
      </c>
      <c r="D53" s="82" t="s">
        <v>1969</v>
      </c>
      <c r="E53" s="82"/>
      <c r="F53" s="82" t="s">
        <v>1956</v>
      </c>
      <c r="G53" s="108">
        <v>42759</v>
      </c>
      <c r="H53" s="82" t="s">
        <v>1934</v>
      </c>
      <c r="I53" s="89">
        <v>4.22</v>
      </c>
      <c r="J53" s="95" t="s">
        <v>173</v>
      </c>
      <c r="K53" s="96">
        <v>2.5499999999999998E-2</v>
      </c>
      <c r="L53" s="96">
        <v>1.3300000000000001E-2</v>
      </c>
      <c r="M53" s="89">
        <v>827147.41</v>
      </c>
      <c r="N53" s="91">
        <v>105.69</v>
      </c>
      <c r="O53" s="89">
        <v>874.21212000000003</v>
      </c>
      <c r="P53" s="90">
        <f t="shared" si="1"/>
        <v>9.4135663605064146E-3</v>
      </c>
      <c r="Q53" s="90">
        <f>O53/'סכום נכסי הקרן'!$C$42</f>
        <v>2.4894029895852852E-4</v>
      </c>
    </row>
    <row r="54" spans="2:17" s="137" customFormat="1">
      <c r="B54" s="150" t="s">
        <v>2111</v>
      </c>
      <c r="C54" s="95" t="s">
        <v>1945</v>
      </c>
      <c r="D54" s="82" t="s">
        <v>1970</v>
      </c>
      <c r="E54" s="82"/>
      <c r="F54" s="82" t="s">
        <v>1956</v>
      </c>
      <c r="G54" s="108">
        <v>42759</v>
      </c>
      <c r="H54" s="82" t="s">
        <v>1934</v>
      </c>
      <c r="I54" s="89">
        <v>4.07</v>
      </c>
      <c r="J54" s="95" t="s">
        <v>173</v>
      </c>
      <c r="K54" s="96">
        <v>3.8800000000000001E-2</v>
      </c>
      <c r="L54" s="96">
        <v>2.9100000000000001E-2</v>
      </c>
      <c r="M54" s="89">
        <v>827147.41</v>
      </c>
      <c r="N54" s="91">
        <v>104.73</v>
      </c>
      <c r="O54" s="89">
        <v>866.27147000000002</v>
      </c>
      <c r="P54" s="90">
        <f t="shared" si="1"/>
        <v>9.3280609848539302E-3</v>
      </c>
      <c r="Q54" s="90">
        <f>O54/'סכום נכסי הקרן'!$C$42</f>
        <v>2.4667912259217358E-4</v>
      </c>
    </row>
    <row r="55" spans="2:17" s="137" customFormat="1">
      <c r="B55" s="150" t="s">
        <v>2116</v>
      </c>
      <c r="C55" s="95" t="s">
        <v>1945</v>
      </c>
      <c r="D55" s="82">
        <v>4069</v>
      </c>
      <c r="E55" s="82"/>
      <c r="F55" s="82" t="s">
        <v>564</v>
      </c>
      <c r="G55" s="108">
        <v>42052</v>
      </c>
      <c r="H55" s="82" t="s">
        <v>171</v>
      </c>
      <c r="I55" s="89">
        <v>5.97</v>
      </c>
      <c r="J55" s="95" t="s">
        <v>173</v>
      </c>
      <c r="K55" s="96">
        <v>2.9779E-2</v>
      </c>
      <c r="L55" s="96">
        <v>9.4000000000000004E-3</v>
      </c>
      <c r="M55" s="89">
        <v>648613.19999999995</v>
      </c>
      <c r="N55" s="91">
        <v>113.53</v>
      </c>
      <c r="O55" s="89">
        <v>736.3705799999999</v>
      </c>
      <c r="P55" s="90">
        <f t="shared" si="1"/>
        <v>7.9292807342394162E-3</v>
      </c>
      <c r="Q55" s="90">
        <f>O55/'סכום נכסי הקרן'!$C$42</f>
        <v>2.0968859632083917E-4</v>
      </c>
    </row>
    <row r="56" spans="2:17" s="137" customFormat="1">
      <c r="B56" s="150" t="s">
        <v>2117</v>
      </c>
      <c r="C56" s="95" t="s">
        <v>1945</v>
      </c>
      <c r="D56" s="82">
        <v>2963</v>
      </c>
      <c r="E56" s="82"/>
      <c r="F56" s="82" t="s">
        <v>564</v>
      </c>
      <c r="G56" s="108">
        <v>41423</v>
      </c>
      <c r="H56" s="82" t="s">
        <v>171</v>
      </c>
      <c r="I56" s="89">
        <v>4.82</v>
      </c>
      <c r="J56" s="95" t="s">
        <v>173</v>
      </c>
      <c r="K56" s="96">
        <v>0.05</v>
      </c>
      <c r="L56" s="96">
        <v>8.4000000000000012E-3</v>
      </c>
      <c r="M56" s="89">
        <v>275828.07</v>
      </c>
      <c r="N56" s="91">
        <v>123.86</v>
      </c>
      <c r="O56" s="89">
        <v>341.64062999999999</v>
      </c>
      <c r="P56" s="90">
        <f t="shared" si="1"/>
        <v>3.6788059423726797E-3</v>
      </c>
      <c r="Q56" s="90">
        <f>O56/'סכום נכסי הקרן'!$C$42</f>
        <v>9.7285451234169605E-5</v>
      </c>
    </row>
    <row r="57" spans="2:17" s="137" customFormat="1">
      <c r="B57" s="150" t="s">
        <v>2117</v>
      </c>
      <c r="C57" s="95" t="s">
        <v>1945</v>
      </c>
      <c r="D57" s="82">
        <v>2968</v>
      </c>
      <c r="E57" s="82"/>
      <c r="F57" s="82" t="s">
        <v>564</v>
      </c>
      <c r="G57" s="108">
        <v>41423</v>
      </c>
      <c r="H57" s="82" t="s">
        <v>171</v>
      </c>
      <c r="I57" s="89">
        <v>4.82</v>
      </c>
      <c r="J57" s="95" t="s">
        <v>173</v>
      </c>
      <c r="K57" s="96">
        <v>0.05</v>
      </c>
      <c r="L57" s="96">
        <v>8.4000000000000012E-3</v>
      </c>
      <c r="M57" s="89">
        <v>88711.77</v>
      </c>
      <c r="N57" s="91">
        <v>123.86</v>
      </c>
      <c r="O57" s="89">
        <v>109.8784</v>
      </c>
      <c r="P57" s="90">
        <f t="shared" si="1"/>
        <v>1.1831769273414649E-3</v>
      </c>
      <c r="Q57" s="90">
        <f>O57/'סכום נכסי הקרן'!$C$42</f>
        <v>3.1288929905346975E-5</v>
      </c>
    </row>
    <row r="58" spans="2:17" s="137" customFormat="1">
      <c r="B58" s="150" t="s">
        <v>2117</v>
      </c>
      <c r="C58" s="95" t="s">
        <v>1945</v>
      </c>
      <c r="D58" s="82">
        <v>4605</v>
      </c>
      <c r="E58" s="82"/>
      <c r="F58" s="82" t="s">
        <v>564</v>
      </c>
      <c r="G58" s="108">
        <v>42352</v>
      </c>
      <c r="H58" s="82" t="s">
        <v>171</v>
      </c>
      <c r="I58" s="89">
        <v>6.8600000000000012</v>
      </c>
      <c r="J58" s="95" t="s">
        <v>173</v>
      </c>
      <c r="K58" s="96">
        <v>0.05</v>
      </c>
      <c r="L58" s="96">
        <v>1.9099999999999999E-2</v>
      </c>
      <c r="M58" s="89">
        <v>269533.52</v>
      </c>
      <c r="N58" s="91">
        <v>124.16</v>
      </c>
      <c r="O58" s="89">
        <v>334.65278999999998</v>
      </c>
      <c r="P58" s="90">
        <f t="shared" si="1"/>
        <v>3.6035604795705842E-3</v>
      </c>
      <c r="Q58" s="90">
        <f>O58/'סכום נכסי הקרן'!$C$42</f>
        <v>9.5295596668124049E-5</v>
      </c>
    </row>
    <row r="59" spans="2:17" s="137" customFormat="1">
      <c r="B59" s="150" t="s">
        <v>2117</v>
      </c>
      <c r="C59" s="95" t="s">
        <v>1945</v>
      </c>
      <c r="D59" s="82">
        <v>4606</v>
      </c>
      <c r="E59" s="82"/>
      <c r="F59" s="82" t="s">
        <v>564</v>
      </c>
      <c r="G59" s="108">
        <v>42352</v>
      </c>
      <c r="H59" s="82" t="s">
        <v>171</v>
      </c>
      <c r="I59" s="89">
        <v>8.8899999999999988</v>
      </c>
      <c r="J59" s="95" t="s">
        <v>173</v>
      </c>
      <c r="K59" s="96">
        <v>4.0999999999999995E-2</v>
      </c>
      <c r="L59" s="96">
        <v>2.06E-2</v>
      </c>
      <c r="M59" s="89">
        <v>715788.38</v>
      </c>
      <c r="N59" s="91">
        <v>120.7</v>
      </c>
      <c r="O59" s="89">
        <v>863.95653000000004</v>
      </c>
      <c r="P59" s="90">
        <f t="shared" si="1"/>
        <v>9.3031335778642043E-3</v>
      </c>
      <c r="Q59" s="90">
        <f>O59/'סכום נכסי הקרן'!$C$42</f>
        <v>2.4601992118957687E-4</v>
      </c>
    </row>
    <row r="60" spans="2:17" s="137" customFormat="1">
      <c r="B60" s="150" t="s">
        <v>2117</v>
      </c>
      <c r="C60" s="95" t="s">
        <v>1945</v>
      </c>
      <c r="D60" s="82">
        <v>5150</v>
      </c>
      <c r="E60" s="82"/>
      <c r="F60" s="82" t="s">
        <v>564</v>
      </c>
      <c r="G60" s="108">
        <v>42631</v>
      </c>
      <c r="H60" s="82" t="s">
        <v>171</v>
      </c>
      <c r="I60" s="89">
        <v>8.7100000000000009</v>
      </c>
      <c r="J60" s="95" t="s">
        <v>173</v>
      </c>
      <c r="K60" s="96">
        <v>4.0999999999999995E-2</v>
      </c>
      <c r="L60" s="96">
        <v>2.7199999999999998E-2</v>
      </c>
      <c r="M60" s="89">
        <v>212410.76</v>
      </c>
      <c r="N60" s="91">
        <v>114.56</v>
      </c>
      <c r="O60" s="89">
        <v>243.33776999999998</v>
      </c>
      <c r="P60" s="90">
        <f t="shared" si="1"/>
        <v>2.6202750951481281E-3</v>
      </c>
      <c r="Q60" s="90">
        <f>O60/'סכום נכסי הקרן'!$C$42</f>
        <v>6.9292767539875393E-5</v>
      </c>
    </row>
    <row r="61" spans="2:17" s="137" customFormat="1">
      <c r="B61" s="150" t="s">
        <v>2118</v>
      </c>
      <c r="C61" s="95" t="s">
        <v>1937</v>
      </c>
      <c r="D61" s="82" t="s">
        <v>1971</v>
      </c>
      <c r="E61" s="82"/>
      <c r="F61" s="82" t="s">
        <v>1972</v>
      </c>
      <c r="G61" s="108">
        <v>42732</v>
      </c>
      <c r="H61" s="82" t="s">
        <v>1934</v>
      </c>
      <c r="I61" s="89">
        <v>3.93</v>
      </c>
      <c r="J61" s="95" t="s">
        <v>173</v>
      </c>
      <c r="K61" s="96">
        <v>2.1613000000000004E-2</v>
      </c>
      <c r="L61" s="96">
        <v>1.34E-2</v>
      </c>
      <c r="M61" s="89">
        <v>1608034.95</v>
      </c>
      <c r="N61" s="91">
        <v>104.54</v>
      </c>
      <c r="O61" s="89">
        <v>1681.0398500000001</v>
      </c>
      <c r="P61" s="90">
        <f t="shared" si="1"/>
        <v>1.8101533736035083E-2</v>
      </c>
      <c r="Q61" s="90">
        <f>O61/'סכום נכסי הקרן'!$C$42</f>
        <v>4.7869224556186659E-4</v>
      </c>
    </row>
    <row r="62" spans="2:17" s="137" customFormat="1">
      <c r="B62" s="150" t="s">
        <v>2119</v>
      </c>
      <c r="C62" s="95" t="s">
        <v>1937</v>
      </c>
      <c r="D62" s="82" t="s">
        <v>1973</v>
      </c>
      <c r="E62" s="82"/>
      <c r="F62" s="82" t="s">
        <v>564</v>
      </c>
      <c r="G62" s="108">
        <v>43011</v>
      </c>
      <c r="H62" s="82" t="s">
        <v>171</v>
      </c>
      <c r="I62" s="89">
        <v>9.1499999999999986</v>
      </c>
      <c r="J62" s="95" t="s">
        <v>173</v>
      </c>
      <c r="K62" s="96">
        <v>3.9E-2</v>
      </c>
      <c r="L62" s="96">
        <v>3.8100000000000002E-2</v>
      </c>
      <c r="M62" s="89">
        <v>151475.76</v>
      </c>
      <c r="N62" s="91">
        <v>102.39</v>
      </c>
      <c r="O62" s="89">
        <v>155.09604000000002</v>
      </c>
      <c r="P62" s="90">
        <f t="shared" si="1"/>
        <v>1.6700830741076403E-3</v>
      </c>
      <c r="Q62" s="90">
        <f>O62/'סכום נכסי הקרן'!$C$42</f>
        <v>4.4165087261526301E-5</v>
      </c>
    </row>
    <row r="63" spans="2:17" s="137" customFormat="1">
      <c r="B63" s="150" t="s">
        <v>2119</v>
      </c>
      <c r="C63" s="95" t="s">
        <v>1937</v>
      </c>
      <c r="D63" s="82" t="s">
        <v>1974</v>
      </c>
      <c r="E63" s="82"/>
      <c r="F63" s="82" t="s">
        <v>564</v>
      </c>
      <c r="G63" s="108">
        <v>43104</v>
      </c>
      <c r="H63" s="82" t="s">
        <v>171</v>
      </c>
      <c r="I63" s="89">
        <v>9.15</v>
      </c>
      <c r="J63" s="95" t="s">
        <v>173</v>
      </c>
      <c r="K63" s="96">
        <v>3.8199999999999998E-2</v>
      </c>
      <c r="L63" s="96">
        <v>4.1500000000000002E-2</v>
      </c>
      <c r="M63" s="89">
        <v>269743.82</v>
      </c>
      <c r="N63" s="91">
        <v>96.55</v>
      </c>
      <c r="O63" s="89">
        <v>260.43765999999999</v>
      </c>
      <c r="P63" s="90">
        <f t="shared" si="1"/>
        <v>2.8044076936213224E-3</v>
      </c>
      <c r="Q63" s="90">
        <f>O63/'סכום נכסי הקרן'!$C$42</f>
        <v>7.4162125481009805E-5</v>
      </c>
    </row>
    <row r="64" spans="2:17" s="137" customFormat="1">
      <c r="B64" s="150" t="s">
        <v>2119</v>
      </c>
      <c r="C64" s="95" t="s">
        <v>1937</v>
      </c>
      <c r="D64" s="82" t="s">
        <v>1975</v>
      </c>
      <c r="E64" s="82"/>
      <c r="F64" s="82" t="s">
        <v>564</v>
      </c>
      <c r="G64" s="108">
        <v>43194</v>
      </c>
      <c r="H64" s="82" t="s">
        <v>171</v>
      </c>
      <c r="I64" s="89">
        <v>9.2100000000000009</v>
      </c>
      <c r="J64" s="95" t="s">
        <v>173</v>
      </c>
      <c r="K64" s="96">
        <v>3.7900000000000003E-2</v>
      </c>
      <c r="L64" s="96">
        <v>3.6900000000000002E-2</v>
      </c>
      <c r="M64" s="89">
        <v>174180.48000000001</v>
      </c>
      <c r="N64" s="91">
        <v>100.62</v>
      </c>
      <c r="O64" s="89">
        <v>175.2604</v>
      </c>
      <c r="P64" s="90">
        <f t="shared" si="1"/>
        <v>1.8872140616958027E-3</v>
      </c>
      <c r="Q64" s="90">
        <f>O64/'סכום נכסי הקרן'!$C$42</f>
        <v>4.9907082472834275E-5</v>
      </c>
    </row>
    <row r="65" spans="2:17" s="137" customFormat="1">
      <c r="B65" s="150" t="s">
        <v>2119</v>
      </c>
      <c r="C65" s="95" t="s">
        <v>1937</v>
      </c>
      <c r="D65" s="82" t="s">
        <v>1976</v>
      </c>
      <c r="E65" s="82"/>
      <c r="F65" s="82" t="s">
        <v>564</v>
      </c>
      <c r="G65" s="108">
        <v>43285</v>
      </c>
      <c r="H65" s="82" t="s">
        <v>171</v>
      </c>
      <c r="I65" s="89">
        <v>9.18</v>
      </c>
      <c r="J65" s="95" t="s">
        <v>173</v>
      </c>
      <c r="K65" s="96">
        <v>4.0099999999999997E-2</v>
      </c>
      <c r="L65" s="96">
        <v>3.7000000000000005E-2</v>
      </c>
      <c r="M65" s="89">
        <v>230978.77</v>
      </c>
      <c r="N65" s="91">
        <v>101.34</v>
      </c>
      <c r="O65" s="89">
        <v>234.07389999999998</v>
      </c>
      <c r="P65" s="90">
        <f t="shared" si="1"/>
        <v>2.520521210472971E-3</v>
      </c>
      <c r="Q65" s="90">
        <f>O65/'סכום נכסי הקרן'!$C$42</f>
        <v>6.6654791567507331E-5</v>
      </c>
    </row>
    <row r="66" spans="2:17" s="137" customFormat="1">
      <c r="B66" s="150" t="s">
        <v>2119</v>
      </c>
      <c r="C66" s="95" t="s">
        <v>1937</v>
      </c>
      <c r="D66" s="82" t="s">
        <v>1977</v>
      </c>
      <c r="E66" s="82"/>
      <c r="F66" s="82" t="s">
        <v>564</v>
      </c>
      <c r="G66" s="108">
        <v>43377</v>
      </c>
      <c r="H66" s="82" t="s">
        <v>171</v>
      </c>
      <c r="I66" s="89">
        <v>9.16</v>
      </c>
      <c r="J66" s="95" t="s">
        <v>173</v>
      </c>
      <c r="K66" s="96">
        <v>3.9699999999999999E-2</v>
      </c>
      <c r="L66" s="96">
        <v>3.8699999999999998E-2</v>
      </c>
      <c r="M66" s="89">
        <v>462305.09</v>
      </c>
      <c r="N66" s="91">
        <v>99.46</v>
      </c>
      <c r="O66" s="89">
        <v>459.80862999999999</v>
      </c>
      <c r="P66" s="90">
        <f t="shared" si="1"/>
        <v>4.9512457590253269E-3</v>
      </c>
      <c r="Q66" s="90">
        <f>O66/'סכום נכסי הקרן'!$C$42</f>
        <v>1.3093492437042789E-4</v>
      </c>
    </row>
    <row r="67" spans="2:17" s="137" customFormat="1">
      <c r="B67" s="150" t="s">
        <v>2119</v>
      </c>
      <c r="C67" s="95" t="s">
        <v>1937</v>
      </c>
      <c r="D67" s="82" t="s">
        <v>1978</v>
      </c>
      <c r="E67" s="82"/>
      <c r="F67" s="82" t="s">
        <v>564</v>
      </c>
      <c r="G67" s="108">
        <v>43469</v>
      </c>
      <c r="H67" s="82" t="s">
        <v>171</v>
      </c>
      <c r="I67" s="89">
        <v>10.74</v>
      </c>
      <c r="J67" s="95" t="s">
        <v>173</v>
      </c>
      <c r="K67" s="96">
        <v>4.1700000000000001E-2</v>
      </c>
      <c r="L67" s="96">
        <v>3.1200000000000002E-2</v>
      </c>
      <c r="M67" s="89">
        <v>324799.84000000003</v>
      </c>
      <c r="N67" s="91">
        <v>109.44</v>
      </c>
      <c r="O67" s="89">
        <v>355.46095000000003</v>
      </c>
      <c r="P67" s="90">
        <f t="shared" si="1"/>
        <v>3.8276239425663106E-3</v>
      </c>
      <c r="Q67" s="90">
        <f>O67/'סכום נכסי הקרן'!$C$42</f>
        <v>1.0122092011385357E-4</v>
      </c>
    </row>
    <row r="68" spans="2:17" s="137" customFormat="1">
      <c r="B68" s="150" t="s">
        <v>2119</v>
      </c>
      <c r="C68" s="95" t="s">
        <v>1937</v>
      </c>
      <c r="D68" s="82" t="s">
        <v>1979</v>
      </c>
      <c r="E68" s="82"/>
      <c r="F68" s="82" t="s">
        <v>564</v>
      </c>
      <c r="G68" s="108">
        <v>42935</v>
      </c>
      <c r="H68" s="82" t="s">
        <v>171</v>
      </c>
      <c r="I68" s="89">
        <v>10.66</v>
      </c>
      <c r="J68" s="95" t="s">
        <v>173</v>
      </c>
      <c r="K68" s="96">
        <v>4.0800000000000003E-2</v>
      </c>
      <c r="L68" s="96">
        <v>3.5000000000000003E-2</v>
      </c>
      <c r="M68" s="89">
        <v>706043.75</v>
      </c>
      <c r="N68" s="91">
        <v>105.49</v>
      </c>
      <c r="O68" s="89">
        <v>744.80552999999998</v>
      </c>
      <c r="P68" s="90">
        <f t="shared" si="1"/>
        <v>8.0201087607057551E-3</v>
      </c>
      <c r="Q68" s="90">
        <f>O68/'סכום נכסי הקרן'!$C$42</f>
        <v>2.1209052936050038E-4</v>
      </c>
    </row>
    <row r="69" spans="2:17" s="137" customFormat="1">
      <c r="B69" s="150" t="s">
        <v>2120</v>
      </c>
      <c r="C69" s="95" t="s">
        <v>1945</v>
      </c>
      <c r="D69" s="82">
        <v>4099</v>
      </c>
      <c r="E69" s="82"/>
      <c r="F69" s="82" t="s">
        <v>564</v>
      </c>
      <c r="G69" s="108">
        <v>42052</v>
      </c>
      <c r="H69" s="82" t="s">
        <v>171</v>
      </c>
      <c r="I69" s="89">
        <v>5.98</v>
      </c>
      <c r="J69" s="95" t="s">
        <v>173</v>
      </c>
      <c r="K69" s="96">
        <v>2.9779E-2</v>
      </c>
      <c r="L69" s="96">
        <v>9.3999999999999986E-3</v>
      </c>
      <c r="M69" s="89">
        <v>473121.11</v>
      </c>
      <c r="N69" s="91">
        <v>113.53</v>
      </c>
      <c r="O69" s="89">
        <v>537.13441</v>
      </c>
      <c r="P69" s="90">
        <f t="shared" si="1"/>
        <v>5.7838942029841221E-3</v>
      </c>
      <c r="Q69" s="90">
        <f>O69/'סכום נכסי הקרן'!$C$42</f>
        <v>1.5295418302632642E-4</v>
      </c>
    </row>
    <row r="70" spans="2:17" s="137" customFormat="1">
      <c r="B70" s="150" t="s">
        <v>2120</v>
      </c>
      <c r="C70" s="95" t="s">
        <v>1945</v>
      </c>
      <c r="D70" s="82" t="s">
        <v>1980</v>
      </c>
      <c r="E70" s="82"/>
      <c r="F70" s="82" t="s">
        <v>564</v>
      </c>
      <c r="G70" s="108">
        <v>42054</v>
      </c>
      <c r="H70" s="82" t="s">
        <v>171</v>
      </c>
      <c r="I70" s="89">
        <v>5.9799999999999995</v>
      </c>
      <c r="J70" s="95" t="s">
        <v>173</v>
      </c>
      <c r="K70" s="96">
        <v>2.9779E-2</v>
      </c>
      <c r="L70" s="96">
        <v>9.5000000000000015E-3</v>
      </c>
      <c r="M70" s="89">
        <v>13380.12</v>
      </c>
      <c r="N70" s="91">
        <v>113.45</v>
      </c>
      <c r="O70" s="89">
        <v>15.17975</v>
      </c>
      <c r="P70" s="90">
        <f t="shared" si="1"/>
        <v>1.6345642057776234E-4</v>
      </c>
      <c r="Q70" s="90">
        <f>O70/'סכום נכסי הקרן'!$C$42</f>
        <v>4.3225796310347693E-6</v>
      </c>
    </row>
    <row r="71" spans="2:17" s="137" customFormat="1">
      <c r="B71" s="150" t="s">
        <v>2109</v>
      </c>
      <c r="C71" s="95" t="s">
        <v>1945</v>
      </c>
      <c r="D71" s="82" t="s">
        <v>1981</v>
      </c>
      <c r="E71" s="82"/>
      <c r="F71" s="82" t="s">
        <v>1972</v>
      </c>
      <c r="G71" s="108">
        <v>40742</v>
      </c>
      <c r="H71" s="82" t="s">
        <v>1934</v>
      </c>
      <c r="I71" s="89">
        <v>8.0399999999999991</v>
      </c>
      <c r="J71" s="95" t="s">
        <v>173</v>
      </c>
      <c r="K71" s="96">
        <v>0.06</v>
      </c>
      <c r="L71" s="96">
        <v>9.0999999999999987E-3</v>
      </c>
      <c r="M71" s="89">
        <v>959150.07</v>
      </c>
      <c r="N71" s="91">
        <v>154.19999999999999</v>
      </c>
      <c r="O71" s="89">
        <v>1479.00936</v>
      </c>
      <c r="P71" s="90">
        <f t="shared" si="1"/>
        <v>1.5926057806393855E-2</v>
      </c>
      <c r="Q71" s="90">
        <f>O71/'סכום נכסי הקרן'!$C$42</f>
        <v>4.2116212280477415E-4</v>
      </c>
    </row>
    <row r="72" spans="2:17" s="137" customFormat="1">
      <c r="B72" s="150" t="s">
        <v>2121</v>
      </c>
      <c r="C72" s="95" t="s">
        <v>1937</v>
      </c>
      <c r="D72" s="82" t="s">
        <v>1982</v>
      </c>
      <c r="E72" s="82"/>
      <c r="F72" s="82" t="s">
        <v>1972</v>
      </c>
      <c r="G72" s="108">
        <v>42680</v>
      </c>
      <c r="H72" s="82" t="s">
        <v>1934</v>
      </c>
      <c r="I72" s="89">
        <v>3.94</v>
      </c>
      <c r="J72" s="95" t="s">
        <v>173</v>
      </c>
      <c r="K72" s="96">
        <v>2.3E-2</v>
      </c>
      <c r="L72" s="96">
        <v>2.1700000000000001E-2</v>
      </c>
      <c r="M72" s="89">
        <v>302892.17</v>
      </c>
      <c r="N72" s="91">
        <v>102.32</v>
      </c>
      <c r="O72" s="89">
        <v>309.91927000000004</v>
      </c>
      <c r="P72" s="90">
        <f t="shared" si="1"/>
        <v>3.33722851445334E-3</v>
      </c>
      <c r="Q72" s="90">
        <f>O72/'סכום נכסי הקרן'!$C$42</f>
        <v>8.8252489254906386E-5</v>
      </c>
    </row>
    <row r="73" spans="2:17" s="137" customFormat="1">
      <c r="B73" s="150" t="s">
        <v>2122</v>
      </c>
      <c r="C73" s="95" t="s">
        <v>1945</v>
      </c>
      <c r="D73" s="82">
        <v>4100</v>
      </c>
      <c r="E73" s="82"/>
      <c r="F73" s="82" t="s">
        <v>564</v>
      </c>
      <c r="G73" s="108">
        <v>42052</v>
      </c>
      <c r="H73" s="82" t="s">
        <v>171</v>
      </c>
      <c r="I73" s="89">
        <v>5.96</v>
      </c>
      <c r="J73" s="95" t="s">
        <v>173</v>
      </c>
      <c r="K73" s="96">
        <v>2.9779E-2</v>
      </c>
      <c r="L73" s="96">
        <v>9.3999999999999986E-3</v>
      </c>
      <c r="M73" s="89">
        <v>539035.69999999995</v>
      </c>
      <c r="N73" s="91">
        <v>113.5</v>
      </c>
      <c r="O73" s="89">
        <v>611.80552999999998</v>
      </c>
      <c r="P73" s="90">
        <f t="shared" si="1"/>
        <v>6.587957115465063E-3</v>
      </c>
      <c r="Q73" s="90">
        <f>O73/'סכום נכסי הקרן'!$C$42</f>
        <v>1.7421750174623636E-4</v>
      </c>
    </row>
    <row r="74" spans="2:17" s="137" customFormat="1">
      <c r="B74" s="150" t="s">
        <v>2123</v>
      </c>
      <c r="C74" s="95" t="s">
        <v>1937</v>
      </c>
      <c r="D74" s="82" t="s">
        <v>1983</v>
      </c>
      <c r="E74" s="82"/>
      <c r="F74" s="82" t="s">
        <v>564</v>
      </c>
      <c r="G74" s="108">
        <v>42516</v>
      </c>
      <c r="H74" s="82" t="s">
        <v>297</v>
      </c>
      <c r="I74" s="89">
        <v>5.55</v>
      </c>
      <c r="J74" s="95" t="s">
        <v>173</v>
      </c>
      <c r="K74" s="96">
        <v>2.3269999999999999E-2</v>
      </c>
      <c r="L74" s="96">
        <v>1.15E-2</v>
      </c>
      <c r="M74" s="89">
        <v>1876623.99</v>
      </c>
      <c r="N74" s="91">
        <v>108.38</v>
      </c>
      <c r="O74" s="89">
        <v>2033.885</v>
      </c>
      <c r="P74" s="90">
        <f t="shared" si="1"/>
        <v>2.1900990593837325E-2</v>
      </c>
      <c r="Q74" s="90">
        <f>O74/'סכום נכסי הקרן'!$C$42</f>
        <v>5.7916829149802539E-4</v>
      </c>
    </row>
    <row r="75" spans="2:17" s="137" customFormat="1">
      <c r="B75" s="150" t="s">
        <v>2121</v>
      </c>
      <c r="C75" s="95" t="s">
        <v>1937</v>
      </c>
      <c r="D75" s="82" t="s">
        <v>2001</v>
      </c>
      <c r="E75" s="82"/>
      <c r="F75" s="82" t="s">
        <v>1972</v>
      </c>
      <c r="G75" s="108">
        <v>42680</v>
      </c>
      <c r="H75" s="82" t="s">
        <v>1934</v>
      </c>
      <c r="I75" s="89">
        <v>2.7499999999999996</v>
      </c>
      <c r="J75" s="95" t="s">
        <v>173</v>
      </c>
      <c r="K75" s="96">
        <v>2.35E-2</v>
      </c>
      <c r="L75" s="96">
        <v>2.5699999999999997E-2</v>
      </c>
      <c r="M75" s="89">
        <v>626854.07999999996</v>
      </c>
      <c r="N75" s="91">
        <v>99.58</v>
      </c>
      <c r="O75" s="89">
        <v>624.22130000000004</v>
      </c>
      <c r="P75" s="90">
        <f t="shared" ref="P75:P144" si="2">O75/$O$10</f>
        <v>6.7216508405209289E-3</v>
      </c>
      <c r="Q75" s="90">
        <f>O75/'סכום נכסי הקרן'!$C$42</f>
        <v>1.7775301152114128E-4</v>
      </c>
    </row>
    <row r="76" spans="2:17" s="137" customFormat="1">
      <c r="B76" s="150" t="s">
        <v>2121</v>
      </c>
      <c r="C76" s="95" t="s">
        <v>1937</v>
      </c>
      <c r="D76" s="82" t="s">
        <v>2002</v>
      </c>
      <c r="E76" s="82"/>
      <c r="F76" s="82" t="s">
        <v>1972</v>
      </c>
      <c r="G76" s="108">
        <v>42680</v>
      </c>
      <c r="H76" s="82" t="s">
        <v>1934</v>
      </c>
      <c r="I76" s="89">
        <v>3.89</v>
      </c>
      <c r="J76" s="95" t="s">
        <v>173</v>
      </c>
      <c r="K76" s="96">
        <v>3.3700000000000001E-2</v>
      </c>
      <c r="L76" s="96">
        <v>3.3399999999999992E-2</v>
      </c>
      <c r="M76" s="89">
        <v>154111.06</v>
      </c>
      <c r="N76" s="91">
        <v>100.46</v>
      </c>
      <c r="O76" s="89">
        <v>154.81997000000001</v>
      </c>
      <c r="P76" s="90">
        <f t="shared" si="2"/>
        <v>1.6671103364783049E-3</v>
      </c>
      <c r="Q76" s="90">
        <f>O76/'סכום נכסי הקרן'!$C$42</f>
        <v>4.4086473677064123E-5</v>
      </c>
    </row>
    <row r="77" spans="2:17" s="137" customFormat="1">
      <c r="B77" s="150" t="s">
        <v>2121</v>
      </c>
      <c r="C77" s="95" t="s">
        <v>1937</v>
      </c>
      <c r="D77" s="82" t="s">
        <v>2003</v>
      </c>
      <c r="E77" s="82"/>
      <c r="F77" s="82" t="s">
        <v>1972</v>
      </c>
      <c r="G77" s="108">
        <v>42717</v>
      </c>
      <c r="H77" s="82" t="s">
        <v>1934</v>
      </c>
      <c r="I77" s="89">
        <v>3.5100000000000002</v>
      </c>
      <c r="J77" s="95" t="s">
        <v>173</v>
      </c>
      <c r="K77" s="96">
        <v>3.85E-2</v>
      </c>
      <c r="L77" s="96">
        <v>4.0300000000000002E-2</v>
      </c>
      <c r="M77" s="89">
        <v>41569.99</v>
      </c>
      <c r="N77" s="91">
        <v>99.78</v>
      </c>
      <c r="O77" s="89">
        <v>41.478529999999999</v>
      </c>
      <c r="P77" s="90">
        <f t="shared" si="2"/>
        <v>4.4664319535086758E-4</v>
      </c>
      <c r="Q77" s="90">
        <f>O77/'סכום נכסי הקרן'!$C$42</f>
        <v>1.1811409865331418E-5</v>
      </c>
    </row>
    <row r="78" spans="2:17" s="137" customFormat="1">
      <c r="B78" s="150" t="s">
        <v>2121</v>
      </c>
      <c r="C78" s="95" t="s">
        <v>1937</v>
      </c>
      <c r="D78" s="82" t="s">
        <v>2004</v>
      </c>
      <c r="E78" s="82"/>
      <c r="F78" s="82" t="s">
        <v>1972</v>
      </c>
      <c r="G78" s="108">
        <v>42710</v>
      </c>
      <c r="H78" s="82" t="s">
        <v>1934</v>
      </c>
      <c r="I78" s="89">
        <v>3.51</v>
      </c>
      <c r="J78" s="95" t="s">
        <v>173</v>
      </c>
      <c r="K78" s="96">
        <v>3.8399999999999997E-2</v>
      </c>
      <c r="L78" s="96">
        <v>4.0200000000000007E-2</v>
      </c>
      <c r="M78" s="89">
        <v>124282.86</v>
      </c>
      <c r="N78" s="91">
        <v>99.78</v>
      </c>
      <c r="O78" s="89">
        <v>124.00944</v>
      </c>
      <c r="P78" s="90">
        <f t="shared" si="2"/>
        <v>1.3353407783562169E-3</v>
      </c>
      <c r="Q78" s="90">
        <f>O78/'סכום נכסי הקרן'!$C$42</f>
        <v>3.5312879289845243E-5</v>
      </c>
    </row>
    <row r="79" spans="2:17" s="137" customFormat="1">
      <c r="B79" s="150" t="s">
        <v>2121</v>
      </c>
      <c r="C79" s="95" t="s">
        <v>1937</v>
      </c>
      <c r="D79" s="82" t="s">
        <v>2005</v>
      </c>
      <c r="E79" s="82"/>
      <c r="F79" s="82" t="s">
        <v>1972</v>
      </c>
      <c r="G79" s="108">
        <v>42680</v>
      </c>
      <c r="H79" s="82" t="s">
        <v>1934</v>
      </c>
      <c r="I79" s="89">
        <v>4.83</v>
      </c>
      <c r="J79" s="95" t="s">
        <v>173</v>
      </c>
      <c r="K79" s="96">
        <v>3.6699999999999997E-2</v>
      </c>
      <c r="L79" s="96">
        <v>3.6500000000000005E-2</v>
      </c>
      <c r="M79" s="89">
        <v>512244.89</v>
      </c>
      <c r="N79" s="91">
        <v>100.54</v>
      </c>
      <c r="O79" s="89">
        <v>515.01102000000003</v>
      </c>
      <c r="P79" s="90">
        <f t="shared" si="2"/>
        <v>5.5456682677450138E-3</v>
      </c>
      <c r="Q79" s="90">
        <f>O79/'סכום נכסי הקרן'!$C$42</f>
        <v>1.4665433520383672E-4</v>
      </c>
    </row>
    <row r="80" spans="2:17" s="137" customFormat="1">
      <c r="B80" s="150" t="s">
        <v>2121</v>
      </c>
      <c r="C80" s="95" t="s">
        <v>1937</v>
      </c>
      <c r="D80" s="82" t="s">
        <v>2006</v>
      </c>
      <c r="E80" s="82"/>
      <c r="F80" s="82" t="s">
        <v>1972</v>
      </c>
      <c r="G80" s="108">
        <v>42680</v>
      </c>
      <c r="H80" s="82" t="s">
        <v>1934</v>
      </c>
      <c r="I80" s="89">
        <v>2.73</v>
      </c>
      <c r="J80" s="95" t="s">
        <v>173</v>
      </c>
      <c r="K80" s="96">
        <v>3.1800000000000002E-2</v>
      </c>
      <c r="L80" s="96">
        <v>3.27E-2</v>
      </c>
      <c r="M80" s="89">
        <v>637254.29</v>
      </c>
      <c r="N80" s="91">
        <v>100.03</v>
      </c>
      <c r="O80" s="89">
        <v>637.44545999999991</v>
      </c>
      <c r="P80" s="90">
        <f t="shared" si="2"/>
        <v>6.8640493555654847E-3</v>
      </c>
      <c r="Q80" s="90">
        <f>O80/'סכום נכסי הקרן'!$C$42</f>
        <v>1.8151871811403932E-4</v>
      </c>
    </row>
    <row r="81" spans="2:17" s="137" customFormat="1">
      <c r="B81" s="150" t="s">
        <v>2125</v>
      </c>
      <c r="C81" s="95" t="s">
        <v>1945</v>
      </c>
      <c r="D81" s="82" t="s">
        <v>2007</v>
      </c>
      <c r="E81" s="82"/>
      <c r="F81" s="82" t="s">
        <v>1972</v>
      </c>
      <c r="G81" s="108">
        <v>42884</v>
      </c>
      <c r="H81" s="82" t="s">
        <v>1934</v>
      </c>
      <c r="I81" s="89">
        <v>1.1500000000000001</v>
      </c>
      <c r="J81" s="95" t="s">
        <v>173</v>
      </c>
      <c r="K81" s="96">
        <v>2.2099999999999998E-2</v>
      </c>
      <c r="L81" s="96">
        <v>2.1399999999999995E-2</v>
      </c>
      <c r="M81" s="89">
        <v>483018.17</v>
      </c>
      <c r="N81" s="91">
        <v>100.29</v>
      </c>
      <c r="O81" s="89">
        <v>484.41892999999999</v>
      </c>
      <c r="P81" s="90">
        <f t="shared" si="2"/>
        <v>5.2162508840995154E-3</v>
      </c>
      <c r="Q81" s="90">
        <f>O81/'סכום נכסי הקרן'!$C$42</f>
        <v>1.3794294370497918E-4</v>
      </c>
    </row>
    <row r="82" spans="2:17" s="137" customFormat="1">
      <c r="B82" s="150" t="s">
        <v>2125</v>
      </c>
      <c r="C82" s="95" t="s">
        <v>1945</v>
      </c>
      <c r="D82" s="82" t="s">
        <v>2008</v>
      </c>
      <c r="E82" s="82"/>
      <c r="F82" s="82" t="s">
        <v>1972</v>
      </c>
      <c r="G82" s="108">
        <v>43006</v>
      </c>
      <c r="H82" s="82" t="s">
        <v>1934</v>
      </c>
      <c r="I82" s="89">
        <v>1.35</v>
      </c>
      <c r="J82" s="95" t="s">
        <v>173</v>
      </c>
      <c r="K82" s="96">
        <v>2.0799999999999999E-2</v>
      </c>
      <c r="L82" s="96">
        <v>2.4199999999999999E-2</v>
      </c>
      <c r="M82" s="89">
        <v>536686.86</v>
      </c>
      <c r="N82" s="91">
        <v>99.59</v>
      </c>
      <c r="O82" s="89">
        <v>534.48646999999994</v>
      </c>
      <c r="P82" s="90">
        <f t="shared" si="2"/>
        <v>5.7553810328525527E-3</v>
      </c>
      <c r="Q82" s="90">
        <f>O82/'סכום נכסי הקרן'!$C$42</f>
        <v>1.5220015667489096E-4</v>
      </c>
    </row>
    <row r="83" spans="2:17" s="137" customFormat="1">
      <c r="B83" s="150" t="s">
        <v>2125</v>
      </c>
      <c r="C83" s="95" t="s">
        <v>1945</v>
      </c>
      <c r="D83" s="82" t="s">
        <v>2009</v>
      </c>
      <c r="E83" s="82"/>
      <c r="F83" s="82" t="s">
        <v>1972</v>
      </c>
      <c r="G83" s="108">
        <v>42828</v>
      </c>
      <c r="H83" s="82" t="s">
        <v>1934</v>
      </c>
      <c r="I83" s="89">
        <v>0.99</v>
      </c>
      <c r="J83" s="95" t="s">
        <v>173</v>
      </c>
      <c r="K83" s="96">
        <v>2.2700000000000001E-2</v>
      </c>
      <c r="L83" s="96">
        <v>2.06E-2</v>
      </c>
      <c r="M83" s="89">
        <v>483018.17</v>
      </c>
      <c r="N83" s="91">
        <v>100.77</v>
      </c>
      <c r="O83" s="89">
        <v>486.73740000000004</v>
      </c>
      <c r="P83" s="90">
        <f t="shared" si="2"/>
        <v>5.2412163023321558E-3</v>
      </c>
      <c r="Q83" s="90">
        <f>O83/'סכום נכסי הקרן'!$C$42</f>
        <v>1.3860315030898553E-4</v>
      </c>
    </row>
    <row r="84" spans="2:17" s="137" customFormat="1">
      <c r="B84" s="150" t="s">
        <v>2125</v>
      </c>
      <c r="C84" s="95" t="s">
        <v>1945</v>
      </c>
      <c r="D84" s="82" t="s">
        <v>2010</v>
      </c>
      <c r="E84" s="82"/>
      <c r="F84" s="82" t="s">
        <v>1972</v>
      </c>
      <c r="G84" s="108">
        <v>42859</v>
      </c>
      <c r="H84" s="82" t="s">
        <v>1934</v>
      </c>
      <c r="I84" s="89">
        <v>1.08</v>
      </c>
      <c r="J84" s="95" t="s">
        <v>173</v>
      </c>
      <c r="K84" s="96">
        <v>2.2799999999999997E-2</v>
      </c>
      <c r="L84" s="96">
        <v>2.0700000000000003E-2</v>
      </c>
      <c r="M84" s="89">
        <v>483018.17</v>
      </c>
      <c r="N84" s="91">
        <v>100.59</v>
      </c>
      <c r="O84" s="89">
        <v>485.86796999999996</v>
      </c>
      <c r="P84" s="90">
        <f t="shared" si="2"/>
        <v>5.2318542301146992E-3</v>
      </c>
      <c r="Q84" s="90">
        <f>O84/'סכום נכסי הקרן'!$C$42</f>
        <v>1.3835557176463461E-4</v>
      </c>
    </row>
    <row r="85" spans="2:17" s="137" customFormat="1">
      <c r="B85" s="150" t="s">
        <v>2126</v>
      </c>
      <c r="C85" s="95" t="s">
        <v>1937</v>
      </c>
      <c r="D85" s="82" t="s">
        <v>2013</v>
      </c>
      <c r="E85" s="82"/>
      <c r="F85" s="82" t="s">
        <v>2014</v>
      </c>
      <c r="G85" s="108">
        <v>43093</v>
      </c>
      <c r="H85" s="82" t="s">
        <v>1934</v>
      </c>
      <c r="I85" s="89">
        <v>4.410000000000001</v>
      </c>
      <c r="J85" s="95" t="s">
        <v>173</v>
      </c>
      <c r="K85" s="96">
        <v>2.6089999999999999E-2</v>
      </c>
      <c r="L85" s="96">
        <v>2.63E-2</v>
      </c>
      <c r="M85" s="89">
        <v>870334.9</v>
      </c>
      <c r="N85" s="91">
        <v>101.5</v>
      </c>
      <c r="O85" s="89">
        <v>883.38987999999995</v>
      </c>
      <c r="P85" s="90">
        <f t="shared" si="2"/>
        <v>9.5123930077517082E-3</v>
      </c>
      <c r="Q85" s="90">
        <f>O85/'סכום נכסי הקרן'!$C$42</f>
        <v>2.515537542812134E-4</v>
      </c>
    </row>
    <row r="86" spans="2:17" s="137" customFormat="1">
      <c r="B86" s="150" t="s">
        <v>2126</v>
      </c>
      <c r="C86" s="95" t="s">
        <v>1937</v>
      </c>
      <c r="D86" s="82" t="s">
        <v>2015</v>
      </c>
      <c r="E86" s="82"/>
      <c r="F86" s="82" t="s">
        <v>2014</v>
      </c>
      <c r="G86" s="108">
        <v>43374</v>
      </c>
      <c r="H86" s="82" t="s">
        <v>1934</v>
      </c>
      <c r="I86" s="89">
        <v>4.42</v>
      </c>
      <c r="J86" s="95" t="s">
        <v>173</v>
      </c>
      <c r="K86" s="96">
        <v>2.6849999999999999E-2</v>
      </c>
      <c r="L86" s="96">
        <v>2.4399999999999998E-2</v>
      </c>
      <c r="M86" s="89">
        <v>1218468.8600000001</v>
      </c>
      <c r="N86" s="91">
        <v>101.77</v>
      </c>
      <c r="O86" s="89">
        <v>1240.0357300000001</v>
      </c>
      <c r="P86" s="90">
        <f t="shared" si="2"/>
        <v>1.3352776021629641E-2</v>
      </c>
      <c r="Q86" s="90">
        <f>O86/'סכום נכסי הקרן'!$C$42</f>
        <v>3.5311208605236124E-4</v>
      </c>
    </row>
    <row r="87" spans="2:17" s="137" customFormat="1">
      <c r="B87" s="150" t="s">
        <v>2127</v>
      </c>
      <c r="C87" s="95" t="s">
        <v>1937</v>
      </c>
      <c r="D87" s="82" t="s">
        <v>2016</v>
      </c>
      <c r="E87" s="82"/>
      <c r="F87" s="82" t="s">
        <v>608</v>
      </c>
      <c r="G87" s="108">
        <v>43301</v>
      </c>
      <c r="H87" s="82" t="s">
        <v>297</v>
      </c>
      <c r="I87" s="89">
        <v>1.7799999999999998</v>
      </c>
      <c r="J87" s="95" t="s">
        <v>172</v>
      </c>
      <c r="K87" s="96">
        <v>6.2560000000000004E-2</v>
      </c>
      <c r="L87" s="96">
        <v>6.9400000000000003E-2</v>
      </c>
      <c r="M87" s="89">
        <v>841045.17</v>
      </c>
      <c r="N87" s="91">
        <v>101.26</v>
      </c>
      <c r="O87" s="89">
        <v>3093.1648599999999</v>
      </c>
      <c r="P87" s="90">
        <f t="shared" si="2"/>
        <v>3.3307377016914989E-2</v>
      </c>
      <c r="Q87" s="90">
        <f>O87/'סכום נכסי הקרן'!$C$42</f>
        <v>8.8080840720489552E-4</v>
      </c>
    </row>
    <row r="88" spans="2:17" s="137" customFormat="1">
      <c r="B88" s="150" t="s">
        <v>2127</v>
      </c>
      <c r="C88" s="95" t="s">
        <v>1937</v>
      </c>
      <c r="D88" s="82" t="s">
        <v>2017</v>
      </c>
      <c r="E88" s="82"/>
      <c r="F88" s="82" t="s">
        <v>608</v>
      </c>
      <c r="G88" s="108">
        <v>43496</v>
      </c>
      <c r="H88" s="82" t="s">
        <v>297</v>
      </c>
      <c r="I88" s="89">
        <v>1.7799999999999998</v>
      </c>
      <c r="J88" s="95" t="s">
        <v>172</v>
      </c>
      <c r="K88" s="96">
        <v>6.2560000000000004E-2</v>
      </c>
      <c r="L88" s="96">
        <v>6.989999999999999E-2</v>
      </c>
      <c r="M88" s="89">
        <v>311528.57</v>
      </c>
      <c r="N88" s="91">
        <v>101.18</v>
      </c>
      <c r="O88" s="89">
        <v>1144.82311</v>
      </c>
      <c r="P88" s="90">
        <f t="shared" si="2"/>
        <v>1.2327521056361396E-2</v>
      </c>
      <c r="Q88" s="90">
        <f>O88/'סכום נכסי הקרן'!$C$42</f>
        <v>3.2599937788329041E-4</v>
      </c>
    </row>
    <row r="89" spans="2:17" s="137" customFormat="1">
      <c r="B89" s="150" t="s">
        <v>2127</v>
      </c>
      <c r="C89" s="95" t="s">
        <v>1937</v>
      </c>
      <c r="D89" s="82" t="s">
        <v>2018</v>
      </c>
      <c r="E89" s="82"/>
      <c r="F89" s="82" t="s">
        <v>608</v>
      </c>
      <c r="G89" s="108">
        <v>43496</v>
      </c>
      <c r="H89" s="82" t="s">
        <v>297</v>
      </c>
      <c r="I89" s="89">
        <v>1.7799999999999996</v>
      </c>
      <c r="J89" s="95" t="s">
        <v>172</v>
      </c>
      <c r="K89" s="96">
        <v>6.2560000000000004E-2</v>
      </c>
      <c r="L89" s="96">
        <v>6.9799999999999987E-2</v>
      </c>
      <c r="M89" s="89">
        <v>81195.41</v>
      </c>
      <c r="N89" s="91">
        <v>101.21</v>
      </c>
      <c r="O89" s="89">
        <v>298.47003000000001</v>
      </c>
      <c r="P89" s="90">
        <f t="shared" si="2"/>
        <v>3.213942439996531E-3</v>
      </c>
      <c r="Q89" s="90">
        <f>O89/'סכום נכסי הקרן'!$C$42</f>
        <v>8.499220818210685E-5</v>
      </c>
    </row>
    <row r="90" spans="2:17" s="137" customFormat="1">
      <c r="B90" s="150" t="s">
        <v>2127</v>
      </c>
      <c r="C90" s="95" t="s">
        <v>1937</v>
      </c>
      <c r="D90" s="82">
        <v>6615</v>
      </c>
      <c r="E90" s="82"/>
      <c r="F90" s="82" t="s">
        <v>608</v>
      </c>
      <c r="G90" s="108">
        <v>43496</v>
      </c>
      <c r="H90" s="82" t="s">
        <v>297</v>
      </c>
      <c r="I90" s="89">
        <v>1.78</v>
      </c>
      <c r="J90" s="95" t="s">
        <v>172</v>
      </c>
      <c r="K90" s="96">
        <v>6.2560000000000004E-2</v>
      </c>
      <c r="L90" s="96">
        <v>6.9800000000000001E-2</v>
      </c>
      <c r="M90" s="89">
        <v>56893.46</v>
      </c>
      <c r="N90" s="91">
        <v>101.21</v>
      </c>
      <c r="O90" s="89">
        <v>209.13733999999999</v>
      </c>
      <c r="P90" s="90">
        <f t="shared" si="2"/>
        <v>2.2520028989643755E-3</v>
      </c>
      <c r="Q90" s="90">
        <f>O90/'סכום נכסי הקרן'!$C$42</f>
        <v>5.9553866563862582E-5</v>
      </c>
    </row>
    <row r="91" spans="2:17" s="137" customFormat="1">
      <c r="B91" s="150" t="s">
        <v>2127</v>
      </c>
      <c r="C91" s="95" t="s">
        <v>1937</v>
      </c>
      <c r="D91" s="82" t="s">
        <v>2019</v>
      </c>
      <c r="E91" s="82"/>
      <c r="F91" s="82" t="s">
        <v>608</v>
      </c>
      <c r="G91" s="108">
        <v>43496</v>
      </c>
      <c r="H91" s="82" t="s">
        <v>297</v>
      </c>
      <c r="I91" s="89">
        <v>1.78</v>
      </c>
      <c r="J91" s="95" t="s">
        <v>172</v>
      </c>
      <c r="K91" s="96">
        <v>6.2560000000000004E-2</v>
      </c>
      <c r="L91" s="96">
        <v>6.9800000000000001E-2</v>
      </c>
      <c r="M91" s="89">
        <v>49156.88</v>
      </c>
      <c r="N91" s="91">
        <v>101.21</v>
      </c>
      <c r="O91" s="89">
        <v>180.69810000000001</v>
      </c>
      <c r="P91" s="90">
        <f t="shared" si="2"/>
        <v>1.945767527871181E-3</v>
      </c>
      <c r="Q91" s="90">
        <f>O91/'סכום נכסי הקרן'!$C$42</f>
        <v>5.145551978304543E-5</v>
      </c>
    </row>
    <row r="92" spans="2:17" s="137" customFormat="1">
      <c r="B92" s="150" t="s">
        <v>2127</v>
      </c>
      <c r="C92" s="95" t="s">
        <v>1937</v>
      </c>
      <c r="D92" s="82" t="s">
        <v>2020</v>
      </c>
      <c r="E92" s="82"/>
      <c r="F92" s="82" t="s">
        <v>608</v>
      </c>
      <c r="G92" s="108">
        <v>43496</v>
      </c>
      <c r="H92" s="82" t="s">
        <v>297</v>
      </c>
      <c r="I92" s="89">
        <v>1.78</v>
      </c>
      <c r="J92" s="95" t="s">
        <v>172</v>
      </c>
      <c r="K92" s="96">
        <v>6.2560000000000004E-2</v>
      </c>
      <c r="L92" s="96">
        <v>6.5500000000000003E-2</v>
      </c>
      <c r="M92" s="89">
        <v>22774.9</v>
      </c>
      <c r="N92" s="91">
        <v>101.94</v>
      </c>
      <c r="O92" s="89">
        <v>84.3232</v>
      </c>
      <c r="P92" s="90">
        <f t="shared" si="2"/>
        <v>9.0799706475157825E-4</v>
      </c>
      <c r="Q92" s="90">
        <f>O92/'סכום נכסי הקרן'!$C$42</f>
        <v>2.4011841218970737E-5</v>
      </c>
    </row>
    <row r="93" spans="2:17" s="137" customFormat="1">
      <c r="B93" s="150" t="s">
        <v>2127</v>
      </c>
      <c r="C93" s="95" t="s">
        <v>1937</v>
      </c>
      <c r="D93" s="82" t="s">
        <v>2021</v>
      </c>
      <c r="E93" s="82"/>
      <c r="F93" s="82" t="s">
        <v>608</v>
      </c>
      <c r="G93" s="108">
        <v>43496</v>
      </c>
      <c r="H93" s="82" t="s">
        <v>297</v>
      </c>
      <c r="I93" s="89">
        <v>1.7799999999999996</v>
      </c>
      <c r="J93" s="95" t="s">
        <v>172</v>
      </c>
      <c r="K93" s="96">
        <v>6.2519000000000005E-2</v>
      </c>
      <c r="L93" s="96">
        <v>6.5799999999999997E-2</v>
      </c>
      <c r="M93" s="89">
        <v>56110.61</v>
      </c>
      <c r="N93" s="91">
        <v>101.78</v>
      </c>
      <c r="O93" s="89">
        <v>207.42123000000001</v>
      </c>
      <c r="P93" s="90">
        <f t="shared" si="2"/>
        <v>2.2335237278372027E-3</v>
      </c>
      <c r="Q93" s="90">
        <f>O93/'סכום נכסי הקרן'!$C$42</f>
        <v>5.9065187756200071E-5</v>
      </c>
    </row>
    <row r="94" spans="2:17" s="137" customFormat="1">
      <c r="B94" s="150" t="s">
        <v>2127</v>
      </c>
      <c r="C94" s="95" t="s">
        <v>1937</v>
      </c>
      <c r="D94" s="82" t="s">
        <v>2022</v>
      </c>
      <c r="E94" s="82"/>
      <c r="F94" s="82" t="s">
        <v>608</v>
      </c>
      <c r="G94" s="108">
        <v>43552</v>
      </c>
      <c r="H94" s="82" t="s">
        <v>297</v>
      </c>
      <c r="I94" s="89">
        <v>1.7999999999999998</v>
      </c>
      <c r="J94" s="95" t="s">
        <v>172</v>
      </c>
      <c r="K94" s="96">
        <v>6.2244000000000001E-2</v>
      </c>
      <c r="L94" s="96">
        <v>6.9699999999999998E-2</v>
      </c>
      <c r="M94" s="89">
        <v>39295.839999999997</v>
      </c>
      <c r="N94" s="91">
        <v>100.09</v>
      </c>
      <c r="O94" s="89">
        <v>142.85095000000001</v>
      </c>
      <c r="P94" s="90">
        <f t="shared" si="2"/>
        <v>1.538227241102976E-3</v>
      </c>
      <c r="Q94" s="90">
        <f>O94/'סכום נכסי הקרן'!$C$42</f>
        <v>4.0678180256194356E-5</v>
      </c>
    </row>
    <row r="95" spans="2:17" s="137" customFormat="1">
      <c r="B95" s="150" t="s">
        <v>2128</v>
      </c>
      <c r="C95" s="95" t="s">
        <v>1937</v>
      </c>
      <c r="D95" s="82" t="s">
        <v>2023</v>
      </c>
      <c r="E95" s="82"/>
      <c r="F95" s="82" t="s">
        <v>2014</v>
      </c>
      <c r="G95" s="108">
        <v>41339</v>
      </c>
      <c r="H95" s="82" t="s">
        <v>1934</v>
      </c>
      <c r="I95" s="89">
        <v>2.81</v>
      </c>
      <c r="J95" s="95" t="s">
        <v>173</v>
      </c>
      <c r="K95" s="96">
        <v>4.7500000000000001E-2</v>
      </c>
      <c r="L95" s="96">
        <v>4.5999999999999999E-3</v>
      </c>
      <c r="M95" s="89">
        <v>250456.24</v>
      </c>
      <c r="N95" s="91">
        <v>115.73</v>
      </c>
      <c r="O95" s="89">
        <v>289.85300000000001</v>
      </c>
      <c r="P95" s="90">
        <f t="shared" si="2"/>
        <v>3.1211537656236862E-3</v>
      </c>
      <c r="Q95" s="90">
        <f>O95/'סכום נכסי הקרן'!$C$42</f>
        <v>8.2538426113362939E-5</v>
      </c>
    </row>
    <row r="96" spans="2:17" s="137" customFormat="1">
      <c r="B96" s="150" t="s">
        <v>2128</v>
      </c>
      <c r="C96" s="95" t="s">
        <v>1937</v>
      </c>
      <c r="D96" s="82" t="s">
        <v>2024</v>
      </c>
      <c r="E96" s="82"/>
      <c r="F96" s="82" t="s">
        <v>2014</v>
      </c>
      <c r="G96" s="108">
        <v>41338</v>
      </c>
      <c r="H96" s="82" t="s">
        <v>1934</v>
      </c>
      <c r="I96" s="89">
        <v>2.8200000000000007</v>
      </c>
      <c r="J96" s="95" t="s">
        <v>173</v>
      </c>
      <c r="K96" s="96">
        <v>4.4999999999999998E-2</v>
      </c>
      <c r="L96" s="96">
        <v>3.7000000000000002E-3</v>
      </c>
      <c r="M96" s="89">
        <v>425995.44</v>
      </c>
      <c r="N96" s="91">
        <v>115.24</v>
      </c>
      <c r="O96" s="89">
        <v>490.91714000000002</v>
      </c>
      <c r="P96" s="90">
        <f t="shared" si="2"/>
        <v>5.2862239829162029E-3</v>
      </c>
      <c r="Q96" s="90">
        <f>O96/'סכום נכסי הקרן'!$C$42</f>
        <v>1.397933714250791E-4</v>
      </c>
    </row>
    <row r="97" spans="2:17" s="137" customFormat="1">
      <c r="B97" s="150" t="s">
        <v>2129</v>
      </c>
      <c r="C97" s="95" t="s">
        <v>1945</v>
      </c>
      <c r="D97" s="82" t="s">
        <v>2025</v>
      </c>
      <c r="E97" s="82"/>
      <c r="F97" s="82" t="s">
        <v>608</v>
      </c>
      <c r="G97" s="108">
        <v>42432</v>
      </c>
      <c r="H97" s="82" t="s">
        <v>171</v>
      </c>
      <c r="I97" s="89">
        <v>6.44</v>
      </c>
      <c r="J97" s="95" t="s">
        <v>173</v>
      </c>
      <c r="K97" s="96">
        <v>2.5399999999999999E-2</v>
      </c>
      <c r="L97" s="96">
        <v>1.0999999999999999E-2</v>
      </c>
      <c r="M97" s="89">
        <v>979166.2</v>
      </c>
      <c r="N97" s="91">
        <v>111.07</v>
      </c>
      <c r="O97" s="89">
        <v>1087.5598400000001</v>
      </c>
      <c r="P97" s="90">
        <f t="shared" si="2"/>
        <v>1.1710906873336117E-2</v>
      </c>
      <c r="Q97" s="90">
        <f>O97/'סכום נכסי הקרן'!$C$42</f>
        <v>3.0969311167281628E-4</v>
      </c>
    </row>
    <row r="98" spans="2:17" s="137" customFormat="1">
      <c r="B98" s="150" t="s">
        <v>2130</v>
      </c>
      <c r="C98" s="95" t="s">
        <v>1937</v>
      </c>
      <c r="D98" s="82" t="s">
        <v>2026</v>
      </c>
      <c r="E98" s="82"/>
      <c r="F98" s="82" t="s">
        <v>2014</v>
      </c>
      <c r="G98" s="108">
        <v>42242</v>
      </c>
      <c r="H98" s="82" t="s">
        <v>1934</v>
      </c>
      <c r="I98" s="89">
        <v>5.08</v>
      </c>
      <c r="J98" s="95" t="s">
        <v>173</v>
      </c>
      <c r="K98" s="96">
        <v>2.3599999999999999E-2</v>
      </c>
      <c r="L98" s="96">
        <v>1.8000000000000002E-2</v>
      </c>
      <c r="M98" s="89">
        <v>1927816.98</v>
      </c>
      <c r="N98" s="91">
        <v>103.48</v>
      </c>
      <c r="O98" s="89">
        <v>1994.9051399999998</v>
      </c>
      <c r="P98" s="90">
        <f t="shared" si="2"/>
        <v>2.1481253220677538E-2</v>
      </c>
      <c r="Q98" s="90">
        <f>O98/'סכום נכסי הקרן'!$C$42</f>
        <v>5.6806840191772352E-4</v>
      </c>
    </row>
    <row r="99" spans="2:17" s="137" customFormat="1">
      <c r="B99" s="150" t="s">
        <v>2131</v>
      </c>
      <c r="C99" s="95" t="s">
        <v>1945</v>
      </c>
      <c r="D99" s="82" t="s">
        <v>2027</v>
      </c>
      <c r="E99" s="82"/>
      <c r="F99" s="82" t="s">
        <v>608</v>
      </c>
      <c r="G99" s="108">
        <v>43072</v>
      </c>
      <c r="H99" s="82" t="s">
        <v>171</v>
      </c>
      <c r="I99" s="89">
        <v>6.91</v>
      </c>
      <c r="J99" s="95" t="s">
        <v>173</v>
      </c>
      <c r="K99" s="96">
        <v>0.04</v>
      </c>
      <c r="L99" s="96">
        <v>0.04</v>
      </c>
      <c r="M99" s="89">
        <v>1125565.6599999999</v>
      </c>
      <c r="N99" s="91">
        <v>101.79</v>
      </c>
      <c r="O99" s="89">
        <v>1145.7132099999999</v>
      </c>
      <c r="P99" s="90">
        <f t="shared" si="2"/>
        <v>1.2337105704327023E-2</v>
      </c>
      <c r="Q99" s="90">
        <f>O99/'סכום נכסי הקרן'!$C$42</f>
        <v>3.2625284240869978E-4</v>
      </c>
    </row>
    <row r="100" spans="2:17" s="137" customFormat="1">
      <c r="B100" s="150" t="s">
        <v>2132</v>
      </c>
      <c r="C100" s="95" t="s">
        <v>1937</v>
      </c>
      <c r="D100" s="82" t="s">
        <v>2028</v>
      </c>
      <c r="E100" s="82"/>
      <c r="F100" s="82" t="s">
        <v>608</v>
      </c>
      <c r="G100" s="108">
        <v>42326</v>
      </c>
      <c r="H100" s="82" t="s">
        <v>171</v>
      </c>
      <c r="I100" s="89">
        <v>10.370000000000001</v>
      </c>
      <c r="J100" s="95" t="s">
        <v>173</v>
      </c>
      <c r="K100" s="96">
        <v>3.5499999999999997E-2</v>
      </c>
      <c r="L100" s="96">
        <v>1.8600000000000002E-2</v>
      </c>
      <c r="M100" s="89">
        <v>25090.05</v>
      </c>
      <c r="N100" s="91">
        <v>119.45</v>
      </c>
      <c r="O100" s="89">
        <v>29.96996</v>
      </c>
      <c r="P100" s="90">
        <f t="shared" si="2"/>
        <v>3.2271825204359189E-4</v>
      </c>
      <c r="Q100" s="90">
        <f>O100/'סכום נכסי הקרן'!$C$42</f>
        <v>8.5342340051006631E-6</v>
      </c>
    </row>
    <row r="101" spans="2:17" s="137" customFormat="1">
      <c r="B101" s="150" t="s">
        <v>2132</v>
      </c>
      <c r="C101" s="95" t="s">
        <v>1937</v>
      </c>
      <c r="D101" s="82" t="s">
        <v>2029</v>
      </c>
      <c r="E101" s="82"/>
      <c r="F101" s="82" t="s">
        <v>608</v>
      </c>
      <c r="G101" s="108">
        <v>42606</v>
      </c>
      <c r="H101" s="82" t="s">
        <v>171</v>
      </c>
      <c r="I101" s="89">
        <v>10.23</v>
      </c>
      <c r="J101" s="95" t="s">
        <v>173</v>
      </c>
      <c r="K101" s="96">
        <v>3.5499999999999997E-2</v>
      </c>
      <c r="L101" s="96">
        <v>2.2399999999999996E-2</v>
      </c>
      <c r="M101" s="89">
        <v>105535.67999999999</v>
      </c>
      <c r="N101" s="91">
        <v>114.98</v>
      </c>
      <c r="O101" s="89">
        <v>121.34424</v>
      </c>
      <c r="P101" s="90">
        <f t="shared" si="2"/>
        <v>1.3066417515524913E-3</v>
      </c>
      <c r="Q101" s="90">
        <f>O101/'סכום נכסי הקרן'!$C$42</f>
        <v>3.455393798760813E-5</v>
      </c>
    </row>
    <row r="102" spans="2:17" s="137" customFormat="1">
      <c r="B102" s="150" t="s">
        <v>2132</v>
      </c>
      <c r="C102" s="95" t="s">
        <v>1937</v>
      </c>
      <c r="D102" s="82" t="s">
        <v>2030</v>
      </c>
      <c r="E102" s="82"/>
      <c r="F102" s="82" t="s">
        <v>608</v>
      </c>
      <c r="G102" s="108">
        <v>42648</v>
      </c>
      <c r="H102" s="82" t="s">
        <v>171</v>
      </c>
      <c r="I102" s="89">
        <v>10.239999999999998</v>
      </c>
      <c r="J102" s="95" t="s">
        <v>173</v>
      </c>
      <c r="K102" s="96">
        <v>3.5499999999999997E-2</v>
      </c>
      <c r="L102" s="96">
        <v>2.1899999999999999E-2</v>
      </c>
      <c r="M102" s="89">
        <v>96808.48</v>
      </c>
      <c r="N102" s="91">
        <v>115.53</v>
      </c>
      <c r="O102" s="89">
        <v>111.84288000000001</v>
      </c>
      <c r="P102" s="90">
        <f t="shared" si="2"/>
        <v>1.2043305609056938E-3</v>
      </c>
      <c r="Q102" s="90">
        <f>O102/'סכום נכסי הקרן'!$C$42</f>
        <v>3.1848334456382088E-5</v>
      </c>
    </row>
    <row r="103" spans="2:17" s="137" customFormat="1">
      <c r="B103" s="150" t="s">
        <v>2132</v>
      </c>
      <c r="C103" s="95" t="s">
        <v>1937</v>
      </c>
      <c r="D103" s="82" t="s">
        <v>2031</v>
      </c>
      <c r="E103" s="82"/>
      <c r="F103" s="82" t="s">
        <v>608</v>
      </c>
      <c r="G103" s="108">
        <v>42718</v>
      </c>
      <c r="H103" s="82" t="s">
        <v>171</v>
      </c>
      <c r="I103" s="89">
        <v>10.199999999999999</v>
      </c>
      <c r="J103" s="95" t="s">
        <v>173</v>
      </c>
      <c r="K103" s="96">
        <v>3.5499999999999997E-2</v>
      </c>
      <c r="L103" s="96">
        <v>2.3099999999999999E-2</v>
      </c>
      <c r="M103" s="89">
        <v>67637.649999999994</v>
      </c>
      <c r="N103" s="91">
        <v>114.15</v>
      </c>
      <c r="O103" s="89">
        <v>77.208280000000002</v>
      </c>
      <c r="P103" s="90">
        <f t="shared" si="2"/>
        <v>8.3138319720454132E-4</v>
      </c>
      <c r="Q103" s="90">
        <f>O103/'סכום נכסי הקרן'!$C$42</f>
        <v>2.1985799402179164E-5</v>
      </c>
    </row>
    <row r="104" spans="2:17" s="137" customFormat="1">
      <c r="B104" s="150" t="s">
        <v>2132</v>
      </c>
      <c r="C104" s="95" t="s">
        <v>1937</v>
      </c>
      <c r="D104" s="82" t="s">
        <v>2032</v>
      </c>
      <c r="E104" s="82"/>
      <c r="F104" s="82" t="s">
        <v>608</v>
      </c>
      <c r="G104" s="108">
        <v>42900</v>
      </c>
      <c r="H104" s="82" t="s">
        <v>171</v>
      </c>
      <c r="I104" s="89">
        <v>9.86</v>
      </c>
      <c r="J104" s="95" t="s">
        <v>173</v>
      </c>
      <c r="K104" s="96">
        <v>3.5499999999999997E-2</v>
      </c>
      <c r="L104" s="96">
        <v>3.2100000000000004E-2</v>
      </c>
      <c r="M104" s="89">
        <v>80119.37</v>
      </c>
      <c r="N104" s="91">
        <v>104.5</v>
      </c>
      <c r="O104" s="89">
        <v>83.724299999999999</v>
      </c>
      <c r="P104" s="90">
        <f t="shared" si="2"/>
        <v>9.0154807512500188E-4</v>
      </c>
      <c r="Q104" s="90">
        <f>O104/'סכום נכסי הקרן'!$C$42</f>
        <v>2.38412986908641E-5</v>
      </c>
    </row>
    <row r="105" spans="2:17" s="137" customFormat="1">
      <c r="B105" s="150" t="s">
        <v>2132</v>
      </c>
      <c r="C105" s="95" t="s">
        <v>1937</v>
      </c>
      <c r="D105" s="82" t="s">
        <v>2033</v>
      </c>
      <c r="E105" s="82"/>
      <c r="F105" s="82" t="s">
        <v>608</v>
      </c>
      <c r="G105" s="108">
        <v>43075</v>
      </c>
      <c r="H105" s="82" t="s">
        <v>171</v>
      </c>
      <c r="I105" s="89">
        <v>9.6999999999999975</v>
      </c>
      <c r="J105" s="95" t="s">
        <v>173</v>
      </c>
      <c r="K105" s="96">
        <v>3.5499999999999997E-2</v>
      </c>
      <c r="L105" s="96">
        <v>3.6599999999999994E-2</v>
      </c>
      <c r="M105" s="89">
        <v>49714.52</v>
      </c>
      <c r="N105" s="91">
        <v>100.17</v>
      </c>
      <c r="O105" s="89">
        <v>49.799260000000004</v>
      </c>
      <c r="P105" s="90">
        <f t="shared" si="2"/>
        <v>5.3624129429149603E-4</v>
      </c>
      <c r="Q105" s="90">
        <f>O105/'סכום נכסי הקרן'!$C$42</f>
        <v>1.4180817662781307E-5</v>
      </c>
    </row>
    <row r="106" spans="2:17" s="137" customFormat="1">
      <c r="B106" s="150" t="s">
        <v>2132</v>
      </c>
      <c r="C106" s="95" t="s">
        <v>1937</v>
      </c>
      <c r="D106" s="82" t="s">
        <v>2034</v>
      </c>
      <c r="E106" s="82"/>
      <c r="F106" s="82" t="s">
        <v>608</v>
      </c>
      <c r="G106" s="108">
        <v>43292</v>
      </c>
      <c r="H106" s="82" t="s">
        <v>171</v>
      </c>
      <c r="I106" s="89">
        <v>9.7999999999999972</v>
      </c>
      <c r="J106" s="95" t="s">
        <v>173</v>
      </c>
      <c r="K106" s="96">
        <v>3.5499999999999997E-2</v>
      </c>
      <c r="L106" s="96">
        <v>3.3699999999999994E-2</v>
      </c>
      <c r="M106" s="89">
        <v>141557.6</v>
      </c>
      <c r="N106" s="91">
        <v>102.99</v>
      </c>
      <c r="O106" s="89">
        <v>145.78989000000001</v>
      </c>
      <c r="P106" s="90">
        <f t="shared" si="2"/>
        <v>1.5698739159621016E-3</v>
      </c>
      <c r="Q106" s="90">
        <f>O106/'סכום נכסי הקרן'!$C$42</f>
        <v>4.151507165301139E-5</v>
      </c>
    </row>
    <row r="107" spans="2:17" s="137" customFormat="1">
      <c r="B107" s="150" t="s">
        <v>2132</v>
      </c>
      <c r="C107" s="95" t="s">
        <v>1937</v>
      </c>
      <c r="D107" s="82" t="s">
        <v>2035</v>
      </c>
      <c r="E107" s="82"/>
      <c r="F107" s="82" t="s">
        <v>608</v>
      </c>
      <c r="G107" s="108">
        <v>42326</v>
      </c>
      <c r="H107" s="82" t="s">
        <v>171</v>
      </c>
      <c r="I107" s="89">
        <v>10.220000000000001</v>
      </c>
      <c r="J107" s="95" t="s">
        <v>173</v>
      </c>
      <c r="K107" s="96">
        <v>3.5499999999999997E-2</v>
      </c>
      <c r="L107" s="96">
        <v>2.2499999999999999E-2</v>
      </c>
      <c r="M107" s="89">
        <v>55845.56</v>
      </c>
      <c r="N107" s="91">
        <v>114.89</v>
      </c>
      <c r="O107" s="89">
        <v>64.160669999999996</v>
      </c>
      <c r="P107" s="90">
        <f t="shared" si="2"/>
        <v>6.9088578270860965E-4</v>
      </c>
      <c r="Q107" s="90">
        <f>O107/'סכום נכסי הקרן'!$C$42</f>
        <v>1.8270367117741964E-5</v>
      </c>
    </row>
    <row r="108" spans="2:17" s="137" customFormat="1">
      <c r="B108" s="150" t="s">
        <v>2132</v>
      </c>
      <c r="C108" s="95" t="s">
        <v>1937</v>
      </c>
      <c r="D108" s="82" t="s">
        <v>2036</v>
      </c>
      <c r="E108" s="82"/>
      <c r="F108" s="82" t="s">
        <v>608</v>
      </c>
      <c r="G108" s="108">
        <v>42606</v>
      </c>
      <c r="H108" s="82" t="s">
        <v>171</v>
      </c>
      <c r="I108" s="89">
        <v>10.119999999999999</v>
      </c>
      <c r="J108" s="95" t="s">
        <v>173</v>
      </c>
      <c r="K108" s="96">
        <v>3.5499999999999997E-2</v>
      </c>
      <c r="L108" s="96">
        <v>2.53E-2</v>
      </c>
      <c r="M108" s="89">
        <v>234901.95</v>
      </c>
      <c r="N108" s="91">
        <v>111.71</v>
      </c>
      <c r="O108" s="89">
        <v>262.4085</v>
      </c>
      <c r="P108" s="90">
        <f t="shared" si="2"/>
        <v>2.8256298120311434E-3</v>
      </c>
      <c r="Q108" s="90">
        <f>O108/'סכום נכסי הקרן'!$C$42</f>
        <v>7.4723341103139857E-5</v>
      </c>
    </row>
    <row r="109" spans="2:17" s="137" customFormat="1">
      <c r="B109" s="150" t="s">
        <v>2132</v>
      </c>
      <c r="C109" s="95" t="s">
        <v>1937</v>
      </c>
      <c r="D109" s="82" t="s">
        <v>2037</v>
      </c>
      <c r="E109" s="82"/>
      <c r="F109" s="82" t="s">
        <v>608</v>
      </c>
      <c r="G109" s="108">
        <v>42648</v>
      </c>
      <c r="H109" s="82" t="s">
        <v>171</v>
      </c>
      <c r="I109" s="89">
        <v>10.130000000000001</v>
      </c>
      <c r="J109" s="95" t="s">
        <v>173</v>
      </c>
      <c r="K109" s="96">
        <v>3.5499999999999997E-2</v>
      </c>
      <c r="L109" s="96">
        <v>2.5000000000000001E-2</v>
      </c>
      <c r="M109" s="89">
        <v>215476.9</v>
      </c>
      <c r="N109" s="91">
        <v>112.01</v>
      </c>
      <c r="O109" s="89">
        <v>241.35521</v>
      </c>
      <c r="P109" s="90">
        <f t="shared" si="2"/>
        <v>2.5989267751046065E-3</v>
      </c>
      <c r="Q109" s="90">
        <f>O109/'סכום נכסי הקרן'!$C$42</f>
        <v>6.8728214535161591E-5</v>
      </c>
    </row>
    <row r="110" spans="2:17" s="137" customFormat="1">
      <c r="B110" s="150" t="s">
        <v>2132</v>
      </c>
      <c r="C110" s="95" t="s">
        <v>1937</v>
      </c>
      <c r="D110" s="82" t="s">
        <v>2038</v>
      </c>
      <c r="E110" s="82"/>
      <c r="F110" s="82" t="s">
        <v>608</v>
      </c>
      <c r="G110" s="108">
        <v>42718</v>
      </c>
      <c r="H110" s="82" t="s">
        <v>171</v>
      </c>
      <c r="I110" s="89">
        <v>10.1</v>
      </c>
      <c r="J110" s="95" t="s">
        <v>173</v>
      </c>
      <c r="K110" s="96">
        <v>3.5499999999999997E-2</v>
      </c>
      <c r="L110" s="96">
        <v>2.5799999999999997E-2</v>
      </c>
      <c r="M110" s="89">
        <v>150548.29</v>
      </c>
      <c r="N110" s="91">
        <v>111.12</v>
      </c>
      <c r="O110" s="89">
        <v>167.2886</v>
      </c>
      <c r="P110" s="90">
        <f t="shared" si="2"/>
        <v>1.8013732610527218E-3</v>
      </c>
      <c r="Q110" s="90">
        <f>O110/'סכום נכסי הקרן'!$C$42</f>
        <v>4.7637035844748635E-5</v>
      </c>
    </row>
    <row r="111" spans="2:17" s="137" customFormat="1">
      <c r="B111" s="150" t="s">
        <v>2132</v>
      </c>
      <c r="C111" s="95" t="s">
        <v>1937</v>
      </c>
      <c r="D111" s="82" t="s">
        <v>2039</v>
      </c>
      <c r="E111" s="82"/>
      <c r="F111" s="82" t="s">
        <v>608</v>
      </c>
      <c r="G111" s="108">
        <v>42900</v>
      </c>
      <c r="H111" s="82" t="s">
        <v>171</v>
      </c>
      <c r="I111" s="89">
        <v>9.7600000000000016</v>
      </c>
      <c r="J111" s="95" t="s">
        <v>173</v>
      </c>
      <c r="K111" s="96">
        <v>3.5499999999999997E-2</v>
      </c>
      <c r="L111" s="96">
        <v>3.4800000000000005E-2</v>
      </c>
      <c r="M111" s="89">
        <v>178330.16</v>
      </c>
      <c r="N111" s="91">
        <v>101.87</v>
      </c>
      <c r="O111" s="89">
        <v>181.66401999999999</v>
      </c>
      <c r="P111" s="90">
        <f t="shared" si="2"/>
        <v>1.9561686099551722E-3</v>
      </c>
      <c r="Q111" s="90">
        <f>O111/'סכום נכסי הקרן'!$C$42</f>
        <v>5.1730574781791066E-5</v>
      </c>
    </row>
    <row r="112" spans="2:17" s="137" customFormat="1">
      <c r="B112" s="150" t="s">
        <v>2132</v>
      </c>
      <c r="C112" s="95" t="s">
        <v>1937</v>
      </c>
      <c r="D112" s="82" t="s">
        <v>2040</v>
      </c>
      <c r="E112" s="82"/>
      <c r="F112" s="82" t="s">
        <v>608</v>
      </c>
      <c r="G112" s="108">
        <v>43075</v>
      </c>
      <c r="H112" s="82" t="s">
        <v>171</v>
      </c>
      <c r="I112" s="89">
        <v>9.5899999999999981</v>
      </c>
      <c r="J112" s="95" t="s">
        <v>173</v>
      </c>
      <c r="K112" s="96">
        <v>3.5499999999999997E-2</v>
      </c>
      <c r="L112" s="96">
        <v>3.9699999999999999E-2</v>
      </c>
      <c r="M112" s="89">
        <v>110654.88</v>
      </c>
      <c r="N112" s="91">
        <v>97.32</v>
      </c>
      <c r="O112" s="89">
        <v>107.6888</v>
      </c>
      <c r="P112" s="90">
        <f t="shared" si="2"/>
        <v>1.1595991886766603E-3</v>
      </c>
      <c r="Q112" s="90">
        <f>O112/'סכום נכסי הקרן'!$C$42</f>
        <v>3.0665420271781622E-5</v>
      </c>
    </row>
    <row r="113" spans="2:17" s="137" customFormat="1">
      <c r="B113" s="150" t="s">
        <v>2132</v>
      </c>
      <c r="C113" s="95" t="s">
        <v>1937</v>
      </c>
      <c r="D113" s="82" t="s">
        <v>2041</v>
      </c>
      <c r="E113" s="82"/>
      <c r="F113" s="82" t="s">
        <v>608</v>
      </c>
      <c r="G113" s="108">
        <v>43292</v>
      </c>
      <c r="H113" s="82" t="s">
        <v>171</v>
      </c>
      <c r="I113" s="89">
        <v>9.6699999999999964</v>
      </c>
      <c r="J113" s="95" t="s">
        <v>173</v>
      </c>
      <c r="K113" s="96">
        <v>3.5499999999999997E-2</v>
      </c>
      <c r="L113" s="96">
        <v>3.7499999999999999E-2</v>
      </c>
      <c r="M113" s="89">
        <v>315079.75</v>
      </c>
      <c r="N113" s="91">
        <v>99.4</v>
      </c>
      <c r="O113" s="89">
        <v>313.18790000000001</v>
      </c>
      <c r="P113" s="90">
        <f t="shared" si="2"/>
        <v>3.3724253101840396E-3</v>
      </c>
      <c r="Q113" s="90">
        <f>O113/'סכום נכסי הקרן'!$C$42</f>
        <v>8.9183263046265871E-5</v>
      </c>
    </row>
    <row r="114" spans="2:17" s="137" customFormat="1">
      <c r="B114" s="150" t="s">
        <v>2124</v>
      </c>
      <c r="C114" s="95" t="s">
        <v>1937</v>
      </c>
      <c r="D114" s="82" t="s">
        <v>1984</v>
      </c>
      <c r="E114" s="82"/>
      <c r="F114" s="82" t="s">
        <v>608</v>
      </c>
      <c r="G114" s="108">
        <v>41816</v>
      </c>
      <c r="H114" s="82" t="s">
        <v>171</v>
      </c>
      <c r="I114" s="89">
        <v>7.5400000000000009</v>
      </c>
      <c r="J114" s="95" t="s">
        <v>173</v>
      </c>
      <c r="K114" s="96">
        <v>4.4999999999999998E-2</v>
      </c>
      <c r="L114" s="96">
        <v>1.66E-2</v>
      </c>
      <c r="M114" s="89">
        <v>199644.41</v>
      </c>
      <c r="N114" s="91">
        <v>122.9</v>
      </c>
      <c r="O114" s="89">
        <v>245.36295999999999</v>
      </c>
      <c r="P114" s="90">
        <f t="shared" ref="P114:P130" si="3">O114/$O$10</f>
        <v>2.6420824574821507E-3</v>
      </c>
      <c r="Q114" s="90">
        <f>O114/'סכום נכסי הקרן'!$C$42</f>
        <v>6.9869459846598182E-5</v>
      </c>
    </row>
    <row r="115" spans="2:17" s="137" customFormat="1">
      <c r="B115" s="150" t="s">
        <v>2124</v>
      </c>
      <c r="C115" s="95" t="s">
        <v>1937</v>
      </c>
      <c r="D115" s="82" t="s">
        <v>1985</v>
      </c>
      <c r="E115" s="82"/>
      <c r="F115" s="82" t="s">
        <v>608</v>
      </c>
      <c r="G115" s="108">
        <v>42625</v>
      </c>
      <c r="H115" s="82" t="s">
        <v>171</v>
      </c>
      <c r="I115" s="89">
        <v>7.2900000000000009</v>
      </c>
      <c r="J115" s="95" t="s">
        <v>173</v>
      </c>
      <c r="K115" s="96">
        <v>4.4999999999999998E-2</v>
      </c>
      <c r="L115" s="96">
        <v>2.8300000000000002E-2</v>
      </c>
      <c r="M115" s="89">
        <v>55592.7</v>
      </c>
      <c r="N115" s="91">
        <v>113.42</v>
      </c>
      <c r="O115" s="89">
        <v>63.053239999999995</v>
      </c>
      <c r="P115" s="90">
        <f t="shared" si="3"/>
        <v>6.7896091281019694E-4</v>
      </c>
      <c r="Q115" s="90">
        <f>O115/'סכום נכסי הקרן'!$C$42</f>
        <v>1.795501578713396E-5</v>
      </c>
    </row>
    <row r="116" spans="2:17" s="137" customFormat="1">
      <c r="B116" s="150" t="s">
        <v>2124</v>
      </c>
      <c r="C116" s="95" t="s">
        <v>1937</v>
      </c>
      <c r="D116" s="82" t="s">
        <v>1986</v>
      </c>
      <c r="E116" s="82"/>
      <c r="F116" s="82" t="s">
        <v>608</v>
      </c>
      <c r="G116" s="108">
        <v>42716</v>
      </c>
      <c r="H116" s="82" t="s">
        <v>171</v>
      </c>
      <c r="I116" s="89">
        <v>7.3499999999999988</v>
      </c>
      <c r="J116" s="95" t="s">
        <v>173</v>
      </c>
      <c r="K116" s="96">
        <v>4.4999999999999998E-2</v>
      </c>
      <c r="L116" s="96">
        <v>2.5600000000000001E-2</v>
      </c>
      <c r="M116" s="89">
        <v>42059.13</v>
      </c>
      <c r="N116" s="91">
        <v>115.9</v>
      </c>
      <c r="O116" s="89">
        <v>48.746540000000003</v>
      </c>
      <c r="P116" s="90">
        <f t="shared" si="3"/>
        <v>5.2490554481797892E-4</v>
      </c>
      <c r="Q116" s="90">
        <f>O116/'סכום נכסי הקרן'!$C$42</f>
        <v>1.3881045530224254E-5</v>
      </c>
    </row>
    <row r="117" spans="2:17" s="137" customFormat="1">
      <c r="B117" s="150" t="s">
        <v>2124</v>
      </c>
      <c r="C117" s="95" t="s">
        <v>1937</v>
      </c>
      <c r="D117" s="82" t="s">
        <v>1987</v>
      </c>
      <c r="E117" s="82"/>
      <c r="F117" s="82" t="s">
        <v>608</v>
      </c>
      <c r="G117" s="108">
        <v>42803</v>
      </c>
      <c r="H117" s="82" t="s">
        <v>171</v>
      </c>
      <c r="I117" s="89">
        <v>7.22</v>
      </c>
      <c r="J117" s="95" t="s">
        <v>173</v>
      </c>
      <c r="K117" s="96">
        <v>4.4999999999999998E-2</v>
      </c>
      <c r="L117" s="96">
        <v>3.15E-2</v>
      </c>
      <c r="M117" s="89">
        <v>269546.21000000002</v>
      </c>
      <c r="N117" s="91">
        <v>111.76</v>
      </c>
      <c r="O117" s="89">
        <v>301.24484999999999</v>
      </c>
      <c r="P117" s="90">
        <f t="shared" si="3"/>
        <v>3.2438218612615443E-3</v>
      </c>
      <c r="Q117" s="90">
        <f>O117/'סכום נכסי הקרן'!$C$42</f>
        <v>8.5782364832367089E-5</v>
      </c>
    </row>
    <row r="118" spans="2:17" s="137" customFormat="1">
      <c r="B118" s="150" t="s">
        <v>2124</v>
      </c>
      <c r="C118" s="95" t="s">
        <v>1937</v>
      </c>
      <c r="D118" s="82" t="s">
        <v>1988</v>
      </c>
      <c r="E118" s="82"/>
      <c r="F118" s="82" t="s">
        <v>608</v>
      </c>
      <c r="G118" s="108">
        <v>42898</v>
      </c>
      <c r="H118" s="82" t="s">
        <v>171</v>
      </c>
      <c r="I118" s="89">
        <v>7.08</v>
      </c>
      <c r="J118" s="95" t="s">
        <v>173</v>
      </c>
      <c r="K118" s="96">
        <v>4.4999999999999998E-2</v>
      </c>
      <c r="L118" s="96">
        <v>3.7899999999999996E-2</v>
      </c>
      <c r="M118" s="89">
        <v>50694.79</v>
      </c>
      <c r="N118" s="91">
        <v>106.45</v>
      </c>
      <c r="O118" s="89">
        <v>53.964599999999997</v>
      </c>
      <c r="P118" s="90">
        <f t="shared" si="3"/>
        <v>5.8109391484778821E-4</v>
      </c>
      <c r="Q118" s="90">
        <f>O118/'סכום נכסי הקרן'!$C$42</f>
        <v>1.5366938240546709E-5</v>
      </c>
    </row>
    <row r="119" spans="2:17" s="137" customFormat="1">
      <c r="B119" s="150" t="s">
        <v>2124</v>
      </c>
      <c r="C119" s="95" t="s">
        <v>1937</v>
      </c>
      <c r="D119" s="82" t="s">
        <v>1989</v>
      </c>
      <c r="E119" s="82"/>
      <c r="F119" s="82" t="s">
        <v>608</v>
      </c>
      <c r="G119" s="108">
        <v>42989</v>
      </c>
      <c r="H119" s="82" t="s">
        <v>171</v>
      </c>
      <c r="I119" s="89">
        <v>7.0300000000000011</v>
      </c>
      <c r="J119" s="95" t="s">
        <v>173</v>
      </c>
      <c r="K119" s="96">
        <v>4.4999999999999998E-2</v>
      </c>
      <c r="L119" s="96">
        <v>4.0399999999999998E-2</v>
      </c>
      <c r="M119" s="89">
        <v>63881.83</v>
      </c>
      <c r="N119" s="91">
        <v>105.06</v>
      </c>
      <c r="O119" s="89">
        <v>67.114260000000002</v>
      </c>
      <c r="P119" s="90">
        <f t="shared" si="3"/>
        <v>7.2269020960986127E-4</v>
      </c>
      <c r="Q119" s="90">
        <f>O119/'סכום נכסי הקרן'!$C$42</f>
        <v>1.9111430242788686E-5</v>
      </c>
    </row>
    <row r="120" spans="2:17" s="137" customFormat="1">
      <c r="B120" s="150" t="s">
        <v>2124</v>
      </c>
      <c r="C120" s="95" t="s">
        <v>1937</v>
      </c>
      <c r="D120" s="82" t="s">
        <v>1990</v>
      </c>
      <c r="E120" s="82"/>
      <c r="F120" s="82" t="s">
        <v>608</v>
      </c>
      <c r="G120" s="108">
        <v>43080</v>
      </c>
      <c r="H120" s="82" t="s">
        <v>171</v>
      </c>
      <c r="I120" s="89">
        <v>6.8900000000000006</v>
      </c>
      <c r="J120" s="95" t="s">
        <v>173</v>
      </c>
      <c r="K120" s="96">
        <v>4.4999999999999998E-2</v>
      </c>
      <c r="L120" s="96">
        <v>4.6999999999999993E-2</v>
      </c>
      <c r="M120" s="89">
        <v>19792.79</v>
      </c>
      <c r="N120" s="91">
        <v>99.82</v>
      </c>
      <c r="O120" s="89">
        <v>19.757159999999999</v>
      </c>
      <c r="P120" s="90">
        <f t="shared" si="3"/>
        <v>2.1274623458107959E-4</v>
      </c>
      <c r="Q120" s="90">
        <f>O120/'סכום נכסי הקרן'!$C$42</f>
        <v>5.6260410996949813E-6</v>
      </c>
    </row>
    <row r="121" spans="2:17" s="137" customFormat="1">
      <c r="B121" s="150" t="s">
        <v>2124</v>
      </c>
      <c r="C121" s="95" t="s">
        <v>1937</v>
      </c>
      <c r="D121" s="82" t="s">
        <v>1991</v>
      </c>
      <c r="E121" s="82"/>
      <c r="F121" s="82" t="s">
        <v>608</v>
      </c>
      <c r="G121" s="108">
        <v>43171</v>
      </c>
      <c r="H121" s="82" t="s">
        <v>171</v>
      </c>
      <c r="I121" s="89">
        <v>6.870000000000001</v>
      </c>
      <c r="J121" s="95" t="s">
        <v>173</v>
      </c>
      <c r="K121" s="96">
        <v>4.4999999999999998E-2</v>
      </c>
      <c r="L121" s="96">
        <v>4.7700000000000006E-2</v>
      </c>
      <c r="M121" s="89">
        <v>21027.49</v>
      </c>
      <c r="N121" s="91">
        <v>100.04</v>
      </c>
      <c r="O121" s="89">
        <v>21.035919999999997</v>
      </c>
      <c r="P121" s="90">
        <f t="shared" si="3"/>
        <v>2.265159957680569E-4</v>
      </c>
      <c r="Q121" s="90">
        <f>O121/'סכום נכסי הקרן'!$C$42</f>
        <v>5.9901802936199157E-6</v>
      </c>
    </row>
    <row r="122" spans="2:17" s="137" customFormat="1">
      <c r="B122" s="150" t="s">
        <v>2124</v>
      </c>
      <c r="C122" s="95" t="s">
        <v>1937</v>
      </c>
      <c r="D122" s="82" t="s">
        <v>1992</v>
      </c>
      <c r="E122" s="82"/>
      <c r="F122" s="82" t="s">
        <v>608</v>
      </c>
      <c r="G122" s="108">
        <v>43341</v>
      </c>
      <c r="H122" s="82" t="s">
        <v>171</v>
      </c>
      <c r="I122" s="89">
        <v>6.96</v>
      </c>
      <c r="J122" s="95" t="s">
        <v>173</v>
      </c>
      <c r="K122" s="96">
        <v>4.4999999999999998E-2</v>
      </c>
      <c r="L122" s="96">
        <v>4.41E-2</v>
      </c>
      <c r="M122" s="89">
        <v>37101.74</v>
      </c>
      <c r="N122" s="91">
        <v>101.19</v>
      </c>
      <c r="O122" s="89">
        <v>37.54325</v>
      </c>
      <c r="P122" s="90">
        <f t="shared" si="3"/>
        <v>4.0426787409911729E-4</v>
      </c>
      <c r="Q122" s="90">
        <f>O122/'סכום נכסי הקרן'!$C$42</f>
        <v>1.069080108255051E-5</v>
      </c>
    </row>
    <row r="123" spans="2:17" s="137" customFormat="1">
      <c r="B123" s="150" t="s">
        <v>2124</v>
      </c>
      <c r="C123" s="95" t="s">
        <v>1937</v>
      </c>
      <c r="D123" s="82" t="s">
        <v>1993</v>
      </c>
      <c r="E123" s="82"/>
      <c r="F123" s="82" t="s">
        <v>608</v>
      </c>
      <c r="G123" s="108">
        <v>41893</v>
      </c>
      <c r="H123" s="82" t="s">
        <v>171</v>
      </c>
      <c r="I123" s="89">
        <v>7.5600000000000023</v>
      </c>
      <c r="J123" s="95" t="s">
        <v>173</v>
      </c>
      <c r="K123" s="96">
        <v>4.4999999999999998E-2</v>
      </c>
      <c r="L123" s="96">
        <v>1.5900000000000001E-2</v>
      </c>
      <c r="M123" s="89">
        <v>39168.080000000002</v>
      </c>
      <c r="N123" s="91">
        <v>123.36</v>
      </c>
      <c r="O123" s="89">
        <v>48.317740000000001</v>
      </c>
      <c r="P123" s="90">
        <f t="shared" si="3"/>
        <v>5.2028820176926302E-4</v>
      </c>
      <c r="Q123" s="90">
        <f>O123/'סכום נכסי הקרן'!$C$42</f>
        <v>1.3758940611119017E-5</v>
      </c>
    </row>
    <row r="124" spans="2:17" s="137" customFormat="1">
      <c r="B124" s="150" t="s">
        <v>2124</v>
      </c>
      <c r="C124" s="95" t="s">
        <v>1937</v>
      </c>
      <c r="D124" s="82" t="s">
        <v>1994</v>
      </c>
      <c r="E124" s="82"/>
      <c r="F124" s="82" t="s">
        <v>608</v>
      </c>
      <c r="G124" s="108">
        <v>42151</v>
      </c>
      <c r="H124" s="82" t="s">
        <v>171</v>
      </c>
      <c r="I124" s="89">
        <v>7.5300000000000011</v>
      </c>
      <c r="J124" s="95" t="s">
        <v>173</v>
      </c>
      <c r="K124" s="96">
        <v>4.4999999999999998E-2</v>
      </c>
      <c r="L124" s="96">
        <v>1.7300000000000003E-2</v>
      </c>
      <c r="M124" s="89">
        <v>143440.72</v>
      </c>
      <c r="N124" s="91">
        <v>122.92</v>
      </c>
      <c r="O124" s="89">
        <v>176.31733</v>
      </c>
      <c r="P124" s="90">
        <f t="shared" si="3"/>
        <v>1.898595144691323E-3</v>
      </c>
      <c r="Q124" s="90">
        <f>O124/'סכום נכסי הקרן'!$C$42</f>
        <v>5.0208053443333104E-5</v>
      </c>
    </row>
    <row r="125" spans="2:17" s="137" customFormat="1">
      <c r="B125" s="150" t="s">
        <v>2124</v>
      </c>
      <c r="C125" s="95" t="s">
        <v>1937</v>
      </c>
      <c r="D125" s="82" t="s">
        <v>1995</v>
      </c>
      <c r="E125" s="82"/>
      <c r="F125" s="82" t="s">
        <v>608</v>
      </c>
      <c r="G125" s="108">
        <v>42166</v>
      </c>
      <c r="H125" s="82" t="s">
        <v>171</v>
      </c>
      <c r="I125" s="89">
        <v>7.54</v>
      </c>
      <c r="J125" s="95" t="s">
        <v>173</v>
      </c>
      <c r="K125" s="96">
        <v>4.4999999999999998E-2</v>
      </c>
      <c r="L125" s="96">
        <v>1.6699999999999996E-2</v>
      </c>
      <c r="M125" s="89">
        <v>134961.91</v>
      </c>
      <c r="N125" s="91">
        <v>123.47</v>
      </c>
      <c r="O125" s="89">
        <v>166.63748000000001</v>
      </c>
      <c r="P125" s="90">
        <f t="shared" si="3"/>
        <v>1.7943619634643827E-3</v>
      </c>
      <c r="Q125" s="90">
        <f>O125/'סכום נכסי הקרן'!$C$42</f>
        <v>4.7451623170010295E-5</v>
      </c>
    </row>
    <row r="126" spans="2:17" s="137" customFormat="1">
      <c r="B126" s="150" t="s">
        <v>2124</v>
      </c>
      <c r="C126" s="95" t="s">
        <v>1937</v>
      </c>
      <c r="D126" s="82" t="s">
        <v>1996</v>
      </c>
      <c r="E126" s="82"/>
      <c r="F126" s="82" t="s">
        <v>608</v>
      </c>
      <c r="G126" s="108">
        <v>42257</v>
      </c>
      <c r="H126" s="82" t="s">
        <v>171</v>
      </c>
      <c r="I126" s="89">
        <v>7.54</v>
      </c>
      <c r="J126" s="95" t="s">
        <v>173</v>
      </c>
      <c r="K126" s="96">
        <v>4.4999999999999998E-2</v>
      </c>
      <c r="L126" s="96">
        <v>1.6899999999999998E-2</v>
      </c>
      <c r="M126" s="89">
        <v>71719.350000000006</v>
      </c>
      <c r="N126" s="91">
        <v>122.45</v>
      </c>
      <c r="O126" s="89">
        <v>87.820350000000005</v>
      </c>
      <c r="P126" s="90">
        <f t="shared" si="3"/>
        <v>9.4565457697829618E-4</v>
      </c>
      <c r="Q126" s="90">
        <f>O126/'סכום נכסי הקרן'!$C$42</f>
        <v>2.500768827552129E-5</v>
      </c>
    </row>
    <row r="127" spans="2:17" s="137" customFormat="1">
      <c r="B127" s="150" t="s">
        <v>2124</v>
      </c>
      <c r="C127" s="95" t="s">
        <v>1937</v>
      </c>
      <c r="D127" s="82" t="s">
        <v>1997</v>
      </c>
      <c r="E127" s="82"/>
      <c r="F127" s="82" t="s">
        <v>608</v>
      </c>
      <c r="G127" s="108">
        <v>42348</v>
      </c>
      <c r="H127" s="82" t="s">
        <v>171</v>
      </c>
      <c r="I127" s="89">
        <v>7.5200000000000005</v>
      </c>
      <c r="J127" s="95" t="s">
        <v>173</v>
      </c>
      <c r="K127" s="96">
        <v>4.4999999999999998E-2</v>
      </c>
      <c r="L127" s="96">
        <v>1.7800000000000003E-2</v>
      </c>
      <c r="M127" s="89">
        <v>124195.52</v>
      </c>
      <c r="N127" s="91">
        <v>122.31</v>
      </c>
      <c r="O127" s="89">
        <v>151.90355</v>
      </c>
      <c r="P127" s="90">
        <f t="shared" si="3"/>
        <v>1.6357061582736969E-3</v>
      </c>
      <c r="Q127" s="90">
        <f>O127/'סכום נכסי הקרן'!$C$42</f>
        <v>4.3255995066576959E-5</v>
      </c>
    </row>
    <row r="128" spans="2:17" s="137" customFormat="1">
      <c r="B128" s="150" t="s">
        <v>2124</v>
      </c>
      <c r="C128" s="95" t="s">
        <v>1937</v>
      </c>
      <c r="D128" s="82" t="s">
        <v>1998</v>
      </c>
      <c r="E128" s="82"/>
      <c r="F128" s="82" t="s">
        <v>608</v>
      </c>
      <c r="G128" s="108">
        <v>42439</v>
      </c>
      <c r="H128" s="82" t="s">
        <v>171</v>
      </c>
      <c r="I128" s="89">
        <v>7.49</v>
      </c>
      <c r="J128" s="95" t="s">
        <v>173</v>
      </c>
      <c r="K128" s="96">
        <v>4.4999999999999998E-2</v>
      </c>
      <c r="L128" s="96">
        <v>1.8800000000000004E-2</v>
      </c>
      <c r="M128" s="89">
        <v>147505.22</v>
      </c>
      <c r="N128" s="91">
        <v>122.63</v>
      </c>
      <c r="O128" s="89">
        <v>180.88565</v>
      </c>
      <c r="P128" s="90">
        <f t="shared" si="3"/>
        <v>1.9477870770521198E-3</v>
      </c>
      <c r="Q128" s="90">
        <f>O128/'סכום נכסי הקרן'!$C$42</f>
        <v>5.1508926447173665E-5</v>
      </c>
    </row>
    <row r="129" spans="2:17" s="137" customFormat="1">
      <c r="B129" s="150" t="s">
        <v>2124</v>
      </c>
      <c r="C129" s="95" t="s">
        <v>1937</v>
      </c>
      <c r="D129" s="82" t="s">
        <v>1999</v>
      </c>
      <c r="E129" s="82"/>
      <c r="F129" s="82" t="s">
        <v>608</v>
      </c>
      <c r="G129" s="108">
        <v>42549</v>
      </c>
      <c r="H129" s="82" t="s">
        <v>171</v>
      </c>
      <c r="I129" s="89">
        <v>7.3800000000000008</v>
      </c>
      <c r="J129" s="95" t="s">
        <v>173</v>
      </c>
      <c r="K129" s="96">
        <v>4.4999999999999998E-2</v>
      </c>
      <c r="L129" s="96">
        <v>2.3900000000000001E-2</v>
      </c>
      <c r="M129" s="89">
        <v>103753.45</v>
      </c>
      <c r="N129" s="91">
        <v>117.85</v>
      </c>
      <c r="O129" s="89">
        <v>122.27342999999999</v>
      </c>
      <c r="P129" s="90">
        <f t="shared" si="3"/>
        <v>1.3166473228851318E-3</v>
      </c>
      <c r="Q129" s="90">
        <f>O129/'סכום נכסי הקרן'!$C$42</f>
        <v>3.4818533766020889E-5</v>
      </c>
    </row>
    <row r="130" spans="2:17" s="137" customFormat="1">
      <c r="B130" s="150" t="s">
        <v>2124</v>
      </c>
      <c r="C130" s="95" t="s">
        <v>1937</v>
      </c>
      <c r="D130" s="82" t="s">
        <v>2000</v>
      </c>
      <c r="E130" s="82"/>
      <c r="F130" s="82" t="s">
        <v>608</v>
      </c>
      <c r="G130" s="108">
        <v>42604</v>
      </c>
      <c r="H130" s="82" t="s">
        <v>171</v>
      </c>
      <c r="I130" s="89">
        <v>7.29</v>
      </c>
      <c r="J130" s="95" t="s">
        <v>173</v>
      </c>
      <c r="K130" s="96">
        <v>4.4999999999999998E-2</v>
      </c>
      <c r="L130" s="96">
        <v>2.8300000000000006E-2</v>
      </c>
      <c r="M130" s="89">
        <v>135675.67000000001</v>
      </c>
      <c r="N130" s="91">
        <v>113.44</v>
      </c>
      <c r="O130" s="89">
        <v>153.91048999999998</v>
      </c>
      <c r="P130" s="90">
        <f t="shared" si="3"/>
        <v>1.6573170035586542E-3</v>
      </c>
      <c r="Q130" s="90">
        <f>O130/'סכום נכסי הקרן'!$C$42</f>
        <v>4.3827490510488014E-5</v>
      </c>
    </row>
    <row r="131" spans="2:17" s="137" customFormat="1">
      <c r="B131" s="150" t="s">
        <v>2133</v>
      </c>
      <c r="C131" s="95" t="s">
        <v>1937</v>
      </c>
      <c r="D131" s="82" t="s">
        <v>2042</v>
      </c>
      <c r="E131" s="82"/>
      <c r="F131" s="82" t="s">
        <v>608</v>
      </c>
      <c r="G131" s="108">
        <v>43227</v>
      </c>
      <c r="H131" s="82" t="s">
        <v>171</v>
      </c>
      <c r="I131" s="89">
        <v>9.9999999999999992E-2</v>
      </c>
      <c r="J131" s="95" t="s">
        <v>173</v>
      </c>
      <c r="K131" s="96">
        <v>2.75E-2</v>
      </c>
      <c r="L131" s="96">
        <v>2.7899999999999994E-2</v>
      </c>
      <c r="M131" s="89">
        <v>4866.75</v>
      </c>
      <c r="N131" s="91">
        <v>100.18</v>
      </c>
      <c r="O131" s="89">
        <v>4.8755100000000002</v>
      </c>
      <c r="P131" s="90">
        <f t="shared" si="2"/>
        <v>5.2499771939003347E-5</v>
      </c>
      <c r="Q131" s="90">
        <f>O131/'סכום נכסי הקרן'!$C$42</f>
        <v>1.3883483072452661E-6</v>
      </c>
    </row>
    <row r="132" spans="2:17" s="137" customFormat="1">
      <c r="B132" s="150" t="s">
        <v>2133</v>
      </c>
      <c r="C132" s="95" t="s">
        <v>1937</v>
      </c>
      <c r="D132" s="82" t="s">
        <v>2043</v>
      </c>
      <c r="E132" s="82"/>
      <c r="F132" s="82" t="s">
        <v>608</v>
      </c>
      <c r="G132" s="108">
        <v>43279</v>
      </c>
      <c r="H132" s="82" t="s">
        <v>171</v>
      </c>
      <c r="I132" s="89">
        <v>7.9999999999999988E-2</v>
      </c>
      <c r="J132" s="95" t="s">
        <v>173</v>
      </c>
      <c r="K132" s="96">
        <v>2.75E-2</v>
      </c>
      <c r="L132" s="96">
        <v>2.5599999999999998E-2</v>
      </c>
      <c r="M132" s="89">
        <v>21034.46</v>
      </c>
      <c r="N132" s="91">
        <v>100.25</v>
      </c>
      <c r="O132" s="89">
        <v>21.087040000000002</v>
      </c>
      <c r="P132" s="90">
        <f t="shared" si="2"/>
        <v>2.2706645886658858E-4</v>
      </c>
      <c r="Q132" s="90">
        <f>O132/'סכום נכסי הקרן'!$C$42</f>
        <v>6.0047372046848881E-6</v>
      </c>
    </row>
    <row r="133" spans="2:17" s="137" customFormat="1">
      <c r="B133" s="150" t="s">
        <v>2133</v>
      </c>
      <c r="C133" s="95" t="s">
        <v>1937</v>
      </c>
      <c r="D133" s="82" t="s">
        <v>2044</v>
      </c>
      <c r="E133" s="82"/>
      <c r="F133" s="82" t="s">
        <v>608</v>
      </c>
      <c r="G133" s="108">
        <v>43321</v>
      </c>
      <c r="H133" s="82" t="s">
        <v>171</v>
      </c>
      <c r="I133" s="89">
        <v>0.03</v>
      </c>
      <c r="J133" s="95" t="s">
        <v>173</v>
      </c>
      <c r="K133" s="96">
        <v>2.75E-2</v>
      </c>
      <c r="L133" s="96">
        <v>2.6400000000000007E-2</v>
      </c>
      <c r="M133" s="89">
        <v>92856</v>
      </c>
      <c r="N133" s="91">
        <v>100.38</v>
      </c>
      <c r="O133" s="89">
        <v>93.208839999999995</v>
      </c>
      <c r="P133" s="90">
        <f t="shared" si="2"/>
        <v>1.0036781470449353E-3</v>
      </c>
      <c r="Q133" s="90">
        <f>O133/'סכום נכסי הקרן'!$C$42</f>
        <v>2.6542112565515165E-5</v>
      </c>
    </row>
    <row r="134" spans="2:17" s="137" customFormat="1">
      <c r="B134" s="150" t="s">
        <v>2133</v>
      </c>
      <c r="C134" s="95" t="s">
        <v>1937</v>
      </c>
      <c r="D134" s="82" t="s">
        <v>2045</v>
      </c>
      <c r="E134" s="82"/>
      <c r="F134" s="82" t="s">
        <v>608</v>
      </c>
      <c r="G134" s="108">
        <v>43138</v>
      </c>
      <c r="H134" s="82" t="s">
        <v>171</v>
      </c>
      <c r="I134" s="89">
        <v>0.02</v>
      </c>
      <c r="J134" s="95" t="s">
        <v>173</v>
      </c>
      <c r="K134" s="96">
        <v>2.75E-2</v>
      </c>
      <c r="L134" s="96">
        <v>4.4899999999999995E-2</v>
      </c>
      <c r="M134" s="89">
        <v>19982.11</v>
      </c>
      <c r="N134" s="91">
        <v>100.36</v>
      </c>
      <c r="O134" s="89">
        <v>20.054040000000001</v>
      </c>
      <c r="P134" s="90">
        <f t="shared" si="2"/>
        <v>2.1594305548663641E-4</v>
      </c>
      <c r="Q134" s="90">
        <f>O134/'סכום נכסי הקרן'!$C$42</f>
        <v>5.7105805315605662E-6</v>
      </c>
    </row>
    <row r="135" spans="2:17" s="137" customFormat="1">
      <c r="B135" s="150" t="s">
        <v>2133</v>
      </c>
      <c r="C135" s="95" t="s">
        <v>1937</v>
      </c>
      <c r="D135" s="82" t="s">
        <v>2046</v>
      </c>
      <c r="E135" s="82"/>
      <c r="F135" s="82" t="s">
        <v>608</v>
      </c>
      <c r="G135" s="108">
        <v>43227</v>
      </c>
      <c r="H135" s="82" t="s">
        <v>171</v>
      </c>
      <c r="I135" s="89">
        <v>9.4500000000000011</v>
      </c>
      <c r="J135" s="95" t="s">
        <v>173</v>
      </c>
      <c r="K135" s="96">
        <v>2.9805999999999999E-2</v>
      </c>
      <c r="L135" s="96">
        <v>2.9000000000000005E-2</v>
      </c>
      <c r="M135" s="89">
        <v>106258.56</v>
      </c>
      <c r="N135" s="91">
        <v>100.54</v>
      </c>
      <c r="O135" s="89">
        <v>106.83237</v>
      </c>
      <c r="P135" s="90">
        <f t="shared" si="2"/>
        <v>1.1503771012064837E-3</v>
      </c>
      <c r="Q135" s="90">
        <f>O135/'סכום נכסי הקרן'!$C$42</f>
        <v>3.042154360231031E-5</v>
      </c>
    </row>
    <row r="136" spans="2:17" s="137" customFormat="1">
      <c r="B136" s="150" t="s">
        <v>2133</v>
      </c>
      <c r="C136" s="95" t="s">
        <v>1937</v>
      </c>
      <c r="D136" s="82" t="s">
        <v>2047</v>
      </c>
      <c r="E136" s="82"/>
      <c r="F136" s="82" t="s">
        <v>608</v>
      </c>
      <c r="G136" s="108">
        <v>43279</v>
      </c>
      <c r="H136" s="82" t="s">
        <v>171</v>
      </c>
      <c r="I136" s="89">
        <v>9.4899999999999984</v>
      </c>
      <c r="J136" s="95" t="s">
        <v>173</v>
      </c>
      <c r="K136" s="96">
        <v>2.9796999999999997E-2</v>
      </c>
      <c r="L136" s="96">
        <v>2.7699999999999995E-2</v>
      </c>
      <c r="M136" s="89">
        <v>124273.22</v>
      </c>
      <c r="N136" s="91">
        <v>100.82</v>
      </c>
      <c r="O136" s="89">
        <v>125.29227</v>
      </c>
      <c r="P136" s="90">
        <f t="shared" si="2"/>
        <v>1.3491543655371502E-3</v>
      </c>
      <c r="Q136" s="90">
        <f>O136/'סכום נכסי הקרן'!$C$42</f>
        <v>3.5678177455367098E-5</v>
      </c>
    </row>
    <row r="137" spans="2:17" s="137" customFormat="1">
      <c r="B137" s="150" t="s">
        <v>2133</v>
      </c>
      <c r="C137" s="95" t="s">
        <v>1937</v>
      </c>
      <c r="D137" s="82" t="s">
        <v>2048</v>
      </c>
      <c r="E137" s="82"/>
      <c r="F137" s="82" t="s">
        <v>608</v>
      </c>
      <c r="G137" s="108">
        <v>43321</v>
      </c>
      <c r="H137" s="82" t="s">
        <v>171</v>
      </c>
      <c r="I137" s="89">
        <v>9.5000000000000018</v>
      </c>
      <c r="J137" s="95" t="s">
        <v>173</v>
      </c>
      <c r="K137" s="96">
        <v>3.0529000000000001E-2</v>
      </c>
      <c r="L137" s="96">
        <v>2.6900000000000004E-2</v>
      </c>
      <c r="M137" s="89">
        <v>695907.73</v>
      </c>
      <c r="N137" s="91">
        <v>102.3</v>
      </c>
      <c r="O137" s="89">
        <v>711.91359</v>
      </c>
      <c r="P137" s="90">
        <f t="shared" si="2"/>
        <v>7.6659264600579492E-3</v>
      </c>
      <c r="Q137" s="90">
        <f>O137/'סכום נכסי הקרן'!$C$42</f>
        <v>2.0272423348150252E-4</v>
      </c>
    </row>
    <row r="138" spans="2:17" s="137" customFormat="1">
      <c r="B138" s="150" t="s">
        <v>2133</v>
      </c>
      <c r="C138" s="95" t="s">
        <v>1937</v>
      </c>
      <c r="D138" s="82" t="s">
        <v>2049</v>
      </c>
      <c r="E138" s="82"/>
      <c r="F138" s="82" t="s">
        <v>608</v>
      </c>
      <c r="G138" s="108">
        <v>43138</v>
      </c>
      <c r="H138" s="82" t="s">
        <v>171</v>
      </c>
      <c r="I138" s="89">
        <v>9.41</v>
      </c>
      <c r="J138" s="95" t="s">
        <v>173</v>
      </c>
      <c r="K138" s="96">
        <v>2.8239999999999998E-2</v>
      </c>
      <c r="L138" s="96">
        <v>3.1899999999999998E-2</v>
      </c>
      <c r="M138" s="89">
        <v>666772.62</v>
      </c>
      <c r="N138" s="91">
        <v>96.35</v>
      </c>
      <c r="O138" s="89">
        <v>642.43538999999998</v>
      </c>
      <c r="P138" s="90">
        <f t="shared" si="2"/>
        <v>6.9177812086416946E-3</v>
      </c>
      <c r="Q138" s="90">
        <f>O138/'סכום נכסי הקרן'!$C$42</f>
        <v>1.8293964861541712E-4</v>
      </c>
    </row>
    <row r="139" spans="2:17" s="137" customFormat="1">
      <c r="B139" s="150" t="s">
        <v>2133</v>
      </c>
      <c r="C139" s="95" t="s">
        <v>1937</v>
      </c>
      <c r="D139" s="82" t="s">
        <v>2050</v>
      </c>
      <c r="E139" s="82"/>
      <c r="F139" s="82" t="s">
        <v>608</v>
      </c>
      <c r="G139" s="108">
        <v>43417</v>
      </c>
      <c r="H139" s="82" t="s">
        <v>171</v>
      </c>
      <c r="I139" s="89">
        <v>9.4</v>
      </c>
      <c r="J139" s="95" t="s">
        <v>173</v>
      </c>
      <c r="K139" s="96">
        <v>3.2797E-2</v>
      </c>
      <c r="L139" s="96">
        <v>2.8399999999999998E-2</v>
      </c>
      <c r="M139" s="89">
        <v>791431.38</v>
      </c>
      <c r="N139" s="91">
        <v>102.99</v>
      </c>
      <c r="O139" s="89">
        <v>815.09519999999998</v>
      </c>
      <c r="P139" s="90">
        <f t="shared" si="2"/>
        <v>8.77699196772775E-3</v>
      </c>
      <c r="Q139" s="90">
        <f>O139/'סכום נכסי הקרן'!$C$42</f>
        <v>2.3210618810416583E-4</v>
      </c>
    </row>
    <row r="140" spans="2:17" s="137" customFormat="1">
      <c r="B140" s="150" t="s">
        <v>2133</v>
      </c>
      <c r="C140" s="95" t="s">
        <v>1937</v>
      </c>
      <c r="D140" s="82" t="s">
        <v>2011</v>
      </c>
      <c r="E140" s="82"/>
      <c r="F140" s="82" t="s">
        <v>608</v>
      </c>
      <c r="G140" s="108">
        <v>43496</v>
      </c>
      <c r="H140" s="82" t="s">
        <v>171</v>
      </c>
      <c r="I140" s="89">
        <v>9.52</v>
      </c>
      <c r="J140" s="95" t="s">
        <v>173</v>
      </c>
      <c r="K140" s="96">
        <v>3.2190999999999997E-2</v>
      </c>
      <c r="L140" s="96">
        <v>2.4900000000000002E-2</v>
      </c>
      <c r="M140" s="89">
        <v>1000431.25</v>
      </c>
      <c r="N140" s="91">
        <v>105.85</v>
      </c>
      <c r="O140" s="89">
        <v>1058.9564599999999</v>
      </c>
      <c r="P140" s="90">
        <f>O140/$O$10</f>
        <v>1.1402904033287659E-2</v>
      </c>
      <c r="Q140" s="90">
        <f>O140/'סכום נכסי הקרן'!$C$42</f>
        <v>3.0154802445025015E-4</v>
      </c>
    </row>
    <row r="141" spans="2:17" s="137" customFormat="1">
      <c r="B141" s="150" t="s">
        <v>2133</v>
      </c>
      <c r="C141" s="95" t="s">
        <v>1937</v>
      </c>
      <c r="D141" s="82" t="s">
        <v>2012</v>
      </c>
      <c r="E141" s="82"/>
      <c r="F141" s="82" t="s">
        <v>608</v>
      </c>
      <c r="G141" s="108">
        <v>43541</v>
      </c>
      <c r="H141" s="82" t="s">
        <v>171</v>
      </c>
      <c r="I141" s="89">
        <v>9.5</v>
      </c>
      <c r="J141" s="95" t="s">
        <v>173</v>
      </c>
      <c r="K141" s="96">
        <v>2.9270999999999998E-2</v>
      </c>
      <c r="L141" s="96">
        <v>2.7900000000000001E-2</v>
      </c>
      <c r="M141" s="89">
        <v>86045.27</v>
      </c>
      <c r="N141" s="91">
        <v>100.19</v>
      </c>
      <c r="O141" s="89">
        <v>86.208749999999995</v>
      </c>
      <c r="P141" s="90">
        <f>O141/$O$10</f>
        <v>9.2830077553867274E-4</v>
      </c>
      <c r="Q141" s="90">
        <f>O141/'סכום נכסי הקרן'!$C$42</f>
        <v>2.4548769694294611E-5</v>
      </c>
    </row>
    <row r="142" spans="2:17" s="137" customFormat="1">
      <c r="B142" s="150" t="s">
        <v>2134</v>
      </c>
      <c r="C142" s="95" t="s">
        <v>1937</v>
      </c>
      <c r="D142" s="82" t="s">
        <v>2051</v>
      </c>
      <c r="E142" s="82"/>
      <c r="F142" s="82" t="s">
        <v>638</v>
      </c>
      <c r="G142" s="108">
        <v>42825</v>
      </c>
      <c r="H142" s="82" t="s">
        <v>171</v>
      </c>
      <c r="I142" s="89">
        <v>7.1099999999999994</v>
      </c>
      <c r="J142" s="95" t="s">
        <v>173</v>
      </c>
      <c r="K142" s="96">
        <v>2.8999999999999998E-2</v>
      </c>
      <c r="L142" s="96">
        <v>2.1999999999999999E-2</v>
      </c>
      <c r="M142" s="89">
        <v>3235362.48</v>
      </c>
      <c r="N142" s="91">
        <v>106.5</v>
      </c>
      <c r="O142" s="89">
        <v>3445.66093</v>
      </c>
      <c r="P142" s="90">
        <f t="shared" si="2"/>
        <v>3.7103074961211069E-2</v>
      </c>
      <c r="Q142" s="90">
        <f>O142/'סכום נכסי הקרן'!$C$42</f>
        <v>9.8118504925774922E-4</v>
      </c>
    </row>
    <row r="143" spans="2:17" s="137" customFormat="1">
      <c r="B143" s="150" t="s">
        <v>2135</v>
      </c>
      <c r="C143" s="95" t="s">
        <v>1945</v>
      </c>
      <c r="D143" s="82" t="s">
        <v>2052</v>
      </c>
      <c r="E143" s="82"/>
      <c r="F143" s="82" t="s">
        <v>662</v>
      </c>
      <c r="G143" s="108">
        <v>42372</v>
      </c>
      <c r="H143" s="82" t="s">
        <v>171</v>
      </c>
      <c r="I143" s="89">
        <v>9.65</v>
      </c>
      <c r="J143" s="95" t="s">
        <v>173</v>
      </c>
      <c r="K143" s="96">
        <v>6.7000000000000004E-2</v>
      </c>
      <c r="L143" s="96">
        <v>3.32E-2</v>
      </c>
      <c r="M143" s="89">
        <v>1001777.77</v>
      </c>
      <c r="N143" s="91">
        <v>135.63</v>
      </c>
      <c r="O143" s="89">
        <v>1358.7112500000001</v>
      </c>
      <c r="P143" s="90">
        <f t="shared" si="2"/>
        <v>1.4630680842816067E-2</v>
      </c>
      <c r="Q143" s="90">
        <f>O143/'סכום נכסי הקרן'!$C$42</f>
        <v>3.8690608038391872E-4</v>
      </c>
    </row>
    <row r="144" spans="2:17" s="137" customFormat="1">
      <c r="B144" s="150" t="s">
        <v>2136</v>
      </c>
      <c r="C144" s="95" t="s">
        <v>1937</v>
      </c>
      <c r="D144" s="82" t="s">
        <v>2053</v>
      </c>
      <c r="E144" s="82"/>
      <c r="F144" s="82" t="s">
        <v>2054</v>
      </c>
      <c r="G144" s="108">
        <v>41529</v>
      </c>
      <c r="H144" s="82" t="s">
        <v>1934</v>
      </c>
      <c r="I144" s="89">
        <v>6.92</v>
      </c>
      <c r="J144" s="95" t="s">
        <v>173</v>
      </c>
      <c r="K144" s="96">
        <v>7.6999999999999999E-2</v>
      </c>
      <c r="L144" s="96">
        <v>0</v>
      </c>
      <c r="M144" s="89">
        <v>1243303.6299999999</v>
      </c>
      <c r="N144" s="91">
        <v>0</v>
      </c>
      <c r="O144" s="91">
        <v>0</v>
      </c>
      <c r="P144" s="90">
        <f t="shared" si="2"/>
        <v>0</v>
      </c>
      <c r="Q144" s="90">
        <f>O144/'סכום נכסי הקרן'!$C$42</f>
        <v>0</v>
      </c>
    </row>
    <row r="145" spans="2:17" s="137" customFormat="1">
      <c r="B145" s="85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9"/>
      <c r="N145" s="91"/>
      <c r="O145" s="82"/>
      <c r="P145" s="90"/>
      <c r="Q145" s="82"/>
    </row>
    <row r="146" spans="2:17" s="137" customFormat="1">
      <c r="B146" s="101" t="s">
        <v>37</v>
      </c>
      <c r="C146" s="84"/>
      <c r="D146" s="84"/>
      <c r="E146" s="84"/>
      <c r="F146" s="84"/>
      <c r="G146" s="84"/>
      <c r="H146" s="84"/>
      <c r="I146" s="92">
        <v>0.21910518877216922</v>
      </c>
      <c r="J146" s="84"/>
      <c r="K146" s="84"/>
      <c r="L146" s="106">
        <v>1.5610114216536736E-2</v>
      </c>
      <c r="M146" s="92"/>
      <c r="N146" s="94"/>
      <c r="O146" s="92">
        <f>SUM(O147:O148)</f>
        <v>442.08397000000002</v>
      </c>
      <c r="P146" s="93">
        <f t="shared" ref="P146:P148" si="4">O146/$O$10</f>
        <v>4.7603856012784712E-3</v>
      </c>
      <c r="Q146" s="93">
        <f>O146/'סכום נכסי הקרן'!$C$42</f>
        <v>1.2588765717017647E-4</v>
      </c>
    </row>
    <row r="147" spans="2:17" s="137" customFormat="1">
      <c r="B147" s="150" t="s">
        <v>2137</v>
      </c>
      <c r="C147" s="95" t="s">
        <v>1945</v>
      </c>
      <c r="D147" s="82">
        <v>4351</v>
      </c>
      <c r="E147" s="82"/>
      <c r="F147" s="82" t="s">
        <v>2014</v>
      </c>
      <c r="G147" s="108">
        <v>42183</v>
      </c>
      <c r="H147" s="82" t="s">
        <v>1934</v>
      </c>
      <c r="I147" s="89">
        <v>0.23</v>
      </c>
      <c r="J147" s="95" t="s">
        <v>173</v>
      </c>
      <c r="K147" s="96">
        <v>3.61E-2</v>
      </c>
      <c r="L147" s="96">
        <v>1.5399999999999999E-2</v>
      </c>
      <c r="M147" s="89">
        <v>405612.33</v>
      </c>
      <c r="N147" s="91">
        <v>100.51</v>
      </c>
      <c r="O147" s="89">
        <v>407.68096000000003</v>
      </c>
      <c r="P147" s="90">
        <f t="shared" si="4"/>
        <v>4.3899320120098098E-3</v>
      </c>
      <c r="Q147" s="90">
        <f>O147/'סכום נכסי הקרן'!$C$42</f>
        <v>1.160910695931554E-4</v>
      </c>
    </row>
    <row r="148" spans="2:17" s="137" customFormat="1">
      <c r="B148" s="150" t="s">
        <v>2138</v>
      </c>
      <c r="C148" s="95" t="s">
        <v>1945</v>
      </c>
      <c r="D148" s="82">
        <v>3880</v>
      </c>
      <c r="E148" s="82"/>
      <c r="F148" s="82" t="s">
        <v>2055</v>
      </c>
      <c r="G148" s="108">
        <v>41959</v>
      </c>
      <c r="H148" s="82" t="s">
        <v>1934</v>
      </c>
      <c r="I148" s="89">
        <v>9.0000000000000011E-2</v>
      </c>
      <c r="J148" s="95" t="s">
        <v>173</v>
      </c>
      <c r="K148" s="96">
        <v>4.4999999999999998E-2</v>
      </c>
      <c r="L148" s="96">
        <v>1.8100000000000002E-2</v>
      </c>
      <c r="M148" s="89">
        <v>34262.54</v>
      </c>
      <c r="N148" s="91">
        <v>100.41</v>
      </c>
      <c r="O148" s="89">
        <v>34.403010000000002</v>
      </c>
      <c r="P148" s="90">
        <f t="shared" si="4"/>
        <v>3.7045358926866145E-4</v>
      </c>
      <c r="Q148" s="90">
        <f>O148/'סכום נכסי הקרן'!$C$42</f>
        <v>9.7965875770210628E-6</v>
      </c>
    </row>
    <row r="149" spans="2:17" s="137" customFormat="1">
      <c r="B149" s="85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9"/>
      <c r="N149" s="91"/>
      <c r="O149" s="82"/>
      <c r="P149" s="90"/>
      <c r="Q149" s="82"/>
    </row>
    <row r="150" spans="2:17" s="137" customFormat="1">
      <c r="B150" s="83" t="s">
        <v>40</v>
      </c>
      <c r="C150" s="84"/>
      <c r="D150" s="84"/>
      <c r="E150" s="84"/>
      <c r="F150" s="84"/>
      <c r="G150" s="84"/>
      <c r="H150" s="84"/>
      <c r="I150" s="92">
        <v>3.2078161254365738</v>
      </c>
      <c r="J150" s="84"/>
      <c r="K150" s="84"/>
      <c r="L150" s="106">
        <v>5.940304182718039E-2</v>
      </c>
      <c r="M150" s="92"/>
      <c r="N150" s="94"/>
      <c r="O150" s="92">
        <f>O151</f>
        <v>7244.1232500000006</v>
      </c>
      <c r="P150" s="93">
        <f t="shared" ref="P150:P157" si="5">O150/$O$10</f>
        <v>7.800513557002893E-2</v>
      </c>
      <c r="Q150" s="93">
        <f>O150/'סכום נכסי הקרן'!$C$42</f>
        <v>2.0628336833712936E-3</v>
      </c>
    </row>
    <row r="151" spans="2:17" s="137" customFormat="1">
      <c r="B151" s="101" t="s">
        <v>38</v>
      </c>
      <c r="C151" s="84"/>
      <c r="D151" s="84"/>
      <c r="E151" s="84"/>
      <c r="F151" s="84"/>
      <c r="G151" s="84"/>
      <c r="H151" s="84"/>
      <c r="I151" s="92">
        <v>3.2078161254365738</v>
      </c>
      <c r="J151" s="84"/>
      <c r="K151" s="84"/>
      <c r="L151" s="106">
        <v>5.940304182718039E-2</v>
      </c>
      <c r="M151" s="92"/>
      <c r="N151" s="94"/>
      <c r="O151" s="92">
        <f>SUM(O152:O157)</f>
        <v>7244.1232500000006</v>
      </c>
      <c r="P151" s="93">
        <f t="shared" si="5"/>
        <v>7.800513557002893E-2</v>
      </c>
      <c r="Q151" s="93">
        <f>O151/'סכום נכסי הקרן'!$C$42</f>
        <v>2.0628336833712936E-3</v>
      </c>
    </row>
    <row r="152" spans="2:17" s="137" customFormat="1">
      <c r="B152" s="150" t="s">
        <v>2139</v>
      </c>
      <c r="C152" s="95" t="s">
        <v>1937</v>
      </c>
      <c r="D152" s="82">
        <v>4623</v>
      </c>
      <c r="E152" s="82"/>
      <c r="F152" s="82" t="s">
        <v>1770</v>
      </c>
      <c r="G152" s="108">
        <v>42354</v>
      </c>
      <c r="H152" s="82" t="s">
        <v>1771</v>
      </c>
      <c r="I152" s="89">
        <v>5.34</v>
      </c>
      <c r="J152" s="95" t="s">
        <v>172</v>
      </c>
      <c r="K152" s="96">
        <v>5.0199999999999995E-2</v>
      </c>
      <c r="L152" s="96">
        <v>4.6199999999999998E-2</v>
      </c>
      <c r="M152" s="89">
        <v>288771</v>
      </c>
      <c r="N152" s="91">
        <v>103.61</v>
      </c>
      <c r="O152" s="89">
        <v>1086.6785199999999</v>
      </c>
      <c r="P152" s="90">
        <f t="shared" si="5"/>
        <v>1.1701416768915188E-2</v>
      </c>
      <c r="Q152" s="90">
        <f>O152/'סכום נכסי הקרן'!$C$42</f>
        <v>3.0944214733674854E-4</v>
      </c>
    </row>
    <row r="153" spans="2:17" s="137" customFormat="1">
      <c r="B153" s="150" t="s">
        <v>2140</v>
      </c>
      <c r="C153" s="95" t="s">
        <v>1937</v>
      </c>
      <c r="D153" s="82" t="s">
        <v>2056</v>
      </c>
      <c r="E153" s="82"/>
      <c r="F153" s="82" t="s">
        <v>1522</v>
      </c>
      <c r="G153" s="108">
        <v>43051</v>
      </c>
      <c r="H153" s="82"/>
      <c r="I153" s="89">
        <v>2.9899999999999998</v>
      </c>
      <c r="J153" s="95" t="s">
        <v>172</v>
      </c>
      <c r="K153" s="96">
        <v>5.2445000000000006E-2</v>
      </c>
      <c r="L153" s="96">
        <v>5.5299999999999995E-2</v>
      </c>
      <c r="M153" s="89">
        <v>717173.06</v>
      </c>
      <c r="N153" s="91">
        <v>99.74</v>
      </c>
      <c r="O153" s="89">
        <v>2598.0002100000002</v>
      </c>
      <c r="P153" s="90">
        <f t="shared" si="5"/>
        <v>2.7975415602159121E-2</v>
      </c>
      <c r="Q153" s="90">
        <f>O153/'סכום נכסי הקרן'!$C$42</f>
        <v>7.3980551650521605E-4</v>
      </c>
    </row>
    <row r="154" spans="2:17" s="137" customFormat="1">
      <c r="B154" s="150" t="s">
        <v>2141</v>
      </c>
      <c r="C154" s="95" t="s">
        <v>1937</v>
      </c>
      <c r="D154" s="82" t="s">
        <v>2057</v>
      </c>
      <c r="E154" s="82"/>
      <c r="F154" s="82" t="s">
        <v>1522</v>
      </c>
      <c r="G154" s="108">
        <v>43053</v>
      </c>
      <c r="H154" s="82"/>
      <c r="I154" s="89">
        <v>2.65</v>
      </c>
      <c r="J154" s="95" t="s">
        <v>172</v>
      </c>
      <c r="K154" s="96">
        <v>6.2486E-2</v>
      </c>
      <c r="L154" s="96">
        <v>6.5500000000000003E-2</v>
      </c>
      <c r="M154" s="89">
        <v>350132.9</v>
      </c>
      <c r="N154" s="91">
        <v>99.9</v>
      </c>
      <c r="O154" s="89">
        <v>1270.41102</v>
      </c>
      <c r="P154" s="90">
        <f t="shared" si="5"/>
        <v>1.3679858890412823E-2</v>
      </c>
      <c r="Q154" s="90">
        <f>O154/'סכום נכסי הקרן'!$C$42</f>
        <v>3.6176174166861145E-4</v>
      </c>
    </row>
    <row r="155" spans="2:17" s="137" customFormat="1">
      <c r="B155" s="150" t="s">
        <v>2141</v>
      </c>
      <c r="C155" s="95" t="s">
        <v>1937</v>
      </c>
      <c r="D155" s="82" t="s">
        <v>2058</v>
      </c>
      <c r="E155" s="82"/>
      <c r="F155" s="82" t="s">
        <v>1522</v>
      </c>
      <c r="G155" s="108">
        <v>43051</v>
      </c>
      <c r="H155" s="82"/>
      <c r="I155" s="89">
        <v>3.0500000000000003</v>
      </c>
      <c r="J155" s="95" t="s">
        <v>172</v>
      </c>
      <c r="K155" s="96">
        <v>8.4985999999999992E-2</v>
      </c>
      <c r="L155" s="96">
        <v>8.7799999999999989E-2</v>
      </c>
      <c r="M155" s="89">
        <v>118337.36</v>
      </c>
      <c r="N155" s="91">
        <v>100.49</v>
      </c>
      <c r="O155" s="89">
        <v>431.90734999999995</v>
      </c>
      <c r="P155" s="90">
        <f t="shared" si="5"/>
        <v>4.6508031721356931E-3</v>
      </c>
      <c r="Q155" s="90">
        <f>O155/'סכום נכסי הקרן'!$C$42</f>
        <v>1.2298976686732027E-4</v>
      </c>
    </row>
    <row r="156" spans="2:17" s="137" customFormat="1">
      <c r="B156" s="150" t="s">
        <v>2142</v>
      </c>
      <c r="C156" s="95" t="s">
        <v>1937</v>
      </c>
      <c r="D156" s="82" t="s">
        <v>2059</v>
      </c>
      <c r="E156" s="82"/>
      <c r="F156" s="82" t="s">
        <v>1522</v>
      </c>
      <c r="G156" s="108">
        <v>42887</v>
      </c>
      <c r="H156" s="82"/>
      <c r="I156" s="89">
        <v>2.68</v>
      </c>
      <c r="J156" s="95" t="s">
        <v>172</v>
      </c>
      <c r="K156" s="96">
        <v>0.06</v>
      </c>
      <c r="L156" s="96">
        <v>6.1200000000000004E-2</v>
      </c>
      <c r="M156" s="89">
        <v>349540.03</v>
      </c>
      <c r="N156" s="91">
        <v>99.6</v>
      </c>
      <c r="O156" s="89">
        <v>1264.45127</v>
      </c>
      <c r="P156" s="90">
        <f t="shared" si="5"/>
        <v>1.3615683959828437E-2</v>
      </c>
      <c r="Q156" s="90">
        <f>O156/'סכום נכסי הקרן'!$C$42</f>
        <v>3.6006464560602415E-4</v>
      </c>
    </row>
    <row r="157" spans="2:17" s="137" customFormat="1">
      <c r="B157" s="150" t="s">
        <v>2142</v>
      </c>
      <c r="C157" s="95" t="s">
        <v>1937</v>
      </c>
      <c r="D157" s="82" t="s">
        <v>2060</v>
      </c>
      <c r="E157" s="82"/>
      <c r="F157" s="82" t="s">
        <v>1522</v>
      </c>
      <c r="G157" s="108">
        <v>42887</v>
      </c>
      <c r="H157" s="82"/>
      <c r="I157" s="89">
        <v>2.69</v>
      </c>
      <c r="J157" s="95" t="s">
        <v>172</v>
      </c>
      <c r="K157" s="96">
        <v>0.06</v>
      </c>
      <c r="L157" s="96">
        <v>6.4000000000000001E-2</v>
      </c>
      <c r="M157" s="89">
        <v>163836.76</v>
      </c>
      <c r="N157" s="91">
        <v>99.6</v>
      </c>
      <c r="O157" s="89">
        <v>592.67488000000003</v>
      </c>
      <c r="P157" s="90">
        <f t="shared" si="5"/>
        <v>6.3819571765776663E-3</v>
      </c>
      <c r="Q157" s="90">
        <f>O157/'סכום נכסי הקרן'!$C$42</f>
        <v>1.6876986538737307E-4</v>
      </c>
    </row>
    <row r="158" spans="2:17" s="137" customFormat="1">
      <c r="B158" s="139"/>
      <c r="C158" s="139"/>
      <c r="D158" s="139"/>
      <c r="E158" s="139"/>
    </row>
    <row r="159" spans="2:17" s="137" customFormat="1">
      <c r="B159" s="139"/>
      <c r="C159" s="139"/>
      <c r="D159" s="139"/>
      <c r="E159" s="139"/>
    </row>
    <row r="160" spans="2:17" s="137" customFormat="1">
      <c r="B160" s="139"/>
      <c r="C160" s="139"/>
      <c r="D160" s="139"/>
      <c r="E160" s="139"/>
    </row>
    <row r="161" spans="2:5" s="137" customFormat="1">
      <c r="B161" s="148" t="s">
        <v>262</v>
      </c>
      <c r="C161" s="139"/>
      <c r="D161" s="139"/>
      <c r="E161" s="139"/>
    </row>
    <row r="162" spans="2:5" s="137" customFormat="1">
      <c r="B162" s="148" t="s">
        <v>122</v>
      </c>
      <c r="C162" s="139"/>
      <c r="D162" s="139"/>
      <c r="E162" s="139"/>
    </row>
    <row r="163" spans="2:5" s="137" customFormat="1">
      <c r="B163" s="148" t="s">
        <v>245</v>
      </c>
      <c r="C163" s="139"/>
      <c r="D163" s="139"/>
      <c r="E163" s="139"/>
    </row>
    <row r="164" spans="2:5" s="137" customFormat="1">
      <c r="B164" s="148" t="s">
        <v>253</v>
      </c>
      <c r="C164" s="139"/>
      <c r="D164" s="139"/>
      <c r="E164" s="139"/>
    </row>
  </sheetData>
  <sheetProtection sheet="1" objects="1" scenarios="1"/>
  <mergeCells count="1">
    <mergeCell ref="B6:Q6"/>
  </mergeCells>
  <phoneticPr fontId="5" type="noConversion"/>
  <conditionalFormatting sqref="B145:B146 B149:B151">
    <cfRule type="cellIs" dxfId="10" priority="13" operator="equal">
      <formula>2958465</formula>
    </cfRule>
    <cfRule type="cellIs" dxfId="9" priority="14" operator="equal">
      <formula>"NR3"</formula>
    </cfRule>
    <cfRule type="cellIs" dxfId="8" priority="15" operator="equal">
      <formula>"דירוג פנימי"</formula>
    </cfRule>
  </conditionalFormatting>
  <conditionalFormatting sqref="B145:B146 B149:B151">
    <cfRule type="cellIs" dxfId="7" priority="12" operator="equal">
      <formula>2958465</formula>
    </cfRule>
  </conditionalFormatting>
  <conditionalFormatting sqref="B11:B12 B21:B22">
    <cfRule type="cellIs" dxfId="6" priority="11" operator="equal">
      <formula>"NR3"</formula>
    </cfRule>
  </conditionalFormatting>
  <conditionalFormatting sqref="B13:B20">
    <cfRule type="cellIs" dxfId="5" priority="1" operator="equal">
      <formula>"NR3"</formula>
    </cfRule>
  </conditionalFormatting>
  <dataValidations count="1">
    <dataValidation allowBlank="1" showInputMessage="1" showErrorMessage="1" sqref="D1:Q9 C5:C9 B1:B9 B158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188</v>
      </c>
      <c r="C1" s="80" t="s" vm="1">
        <v>263</v>
      </c>
    </row>
    <row r="2" spans="2:64">
      <c r="B2" s="58" t="s">
        <v>187</v>
      </c>
      <c r="C2" s="80" t="s">
        <v>264</v>
      </c>
    </row>
    <row r="3" spans="2:64">
      <c r="B3" s="58" t="s">
        <v>189</v>
      </c>
      <c r="C3" s="80" t="s">
        <v>265</v>
      </c>
    </row>
    <row r="4" spans="2:64">
      <c r="B4" s="58" t="s">
        <v>190</v>
      </c>
      <c r="C4" s="80">
        <v>2207</v>
      </c>
    </row>
    <row r="6" spans="2:64" ht="26.25" customHeight="1">
      <c r="B6" s="170" t="s">
        <v>221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4" s="3" customFormat="1" ht="78.75">
      <c r="B7" s="61" t="s">
        <v>126</v>
      </c>
      <c r="C7" s="62" t="s">
        <v>47</v>
      </c>
      <c r="D7" s="62" t="s">
        <v>127</v>
      </c>
      <c r="E7" s="62" t="s">
        <v>15</v>
      </c>
      <c r="F7" s="62" t="s">
        <v>68</v>
      </c>
      <c r="G7" s="62" t="s">
        <v>18</v>
      </c>
      <c r="H7" s="62" t="s">
        <v>110</v>
      </c>
      <c r="I7" s="62" t="s">
        <v>54</v>
      </c>
      <c r="J7" s="62" t="s">
        <v>19</v>
      </c>
      <c r="K7" s="62" t="s">
        <v>247</v>
      </c>
      <c r="L7" s="62" t="s">
        <v>246</v>
      </c>
      <c r="M7" s="62" t="s">
        <v>119</v>
      </c>
      <c r="N7" s="62" t="s">
        <v>191</v>
      </c>
      <c r="O7" s="64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254</v>
      </c>
      <c r="L8" s="33"/>
      <c r="M8" s="33" t="s">
        <v>250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262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122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245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253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E862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0.140625" style="1" bestFit="1" customWidth="1"/>
    <col min="8" max="8" width="9.7109375" style="1" bestFit="1" customWidth="1"/>
    <col min="9" max="9" width="10.42578125" style="1" bestFit="1" customWidth="1"/>
    <col min="10" max="10" width="36.5703125" style="1" bestFit="1" customWidth="1"/>
    <col min="11" max="11" width="7.5703125" style="3" customWidth="1"/>
    <col min="12" max="16" width="5.7109375" style="3" customWidth="1"/>
    <col min="17" max="31" width="9.140625" style="3"/>
    <col min="32" max="16384" width="9.140625" style="1"/>
  </cols>
  <sheetData>
    <row r="1" spans="2:31">
      <c r="B1" s="58" t="s">
        <v>188</v>
      </c>
      <c r="C1" s="80" t="s" vm="1">
        <v>263</v>
      </c>
    </row>
    <row r="2" spans="2:31">
      <c r="B2" s="58" t="s">
        <v>187</v>
      </c>
      <c r="C2" s="80" t="s">
        <v>264</v>
      </c>
    </row>
    <row r="3" spans="2:31">
      <c r="B3" s="58" t="s">
        <v>189</v>
      </c>
      <c r="C3" s="80" t="s">
        <v>265</v>
      </c>
    </row>
    <row r="4" spans="2:31">
      <c r="B4" s="58" t="s">
        <v>190</v>
      </c>
      <c r="C4" s="80">
        <v>2207</v>
      </c>
    </row>
    <row r="6" spans="2:31" ht="26.25" customHeight="1">
      <c r="B6" s="170" t="s">
        <v>222</v>
      </c>
      <c r="C6" s="171"/>
      <c r="D6" s="171"/>
      <c r="E6" s="171"/>
      <c r="F6" s="171"/>
      <c r="G6" s="171"/>
      <c r="H6" s="171"/>
      <c r="I6" s="171"/>
      <c r="J6" s="172"/>
    </row>
    <row r="7" spans="2:31" s="3" customFormat="1" ht="78.75">
      <c r="B7" s="61" t="s">
        <v>126</v>
      </c>
      <c r="C7" s="63" t="s">
        <v>56</v>
      </c>
      <c r="D7" s="63" t="s">
        <v>92</v>
      </c>
      <c r="E7" s="63" t="s">
        <v>57</v>
      </c>
      <c r="F7" s="63" t="s">
        <v>110</v>
      </c>
      <c r="G7" s="63" t="s">
        <v>233</v>
      </c>
      <c r="H7" s="63" t="s">
        <v>191</v>
      </c>
      <c r="I7" s="65" t="s">
        <v>192</v>
      </c>
      <c r="J7" s="79" t="s">
        <v>257</v>
      </c>
    </row>
    <row r="8" spans="2:31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251</v>
      </c>
      <c r="H8" s="33" t="s">
        <v>20</v>
      </c>
      <c r="I8" s="18" t="s">
        <v>20</v>
      </c>
      <c r="J8" s="18"/>
    </row>
    <row r="9" spans="2:31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1" s="4" customFormat="1" ht="18" customHeight="1">
      <c r="B10" s="127" t="s">
        <v>42</v>
      </c>
      <c r="C10" s="127"/>
      <c r="D10" s="127"/>
      <c r="E10" s="93">
        <v>6.6130845845581987E-2</v>
      </c>
      <c r="F10" s="123"/>
      <c r="G10" s="125">
        <v>15967.53672</v>
      </c>
      <c r="H10" s="126">
        <f>G10/$G$10</f>
        <v>1</v>
      </c>
      <c r="I10" s="126">
        <f>G10/'סכום נכסי הקרן'!$C$42</f>
        <v>4.546909467130337E-3</v>
      </c>
      <c r="J10" s="12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s="98" customFormat="1" ht="22.5" customHeight="1">
      <c r="B11" s="129" t="s">
        <v>244</v>
      </c>
      <c r="C11" s="127"/>
      <c r="D11" s="127"/>
      <c r="E11" s="93">
        <v>6.6130845845581987E-2</v>
      </c>
      <c r="F11" s="130" t="s">
        <v>173</v>
      </c>
      <c r="G11" s="125">
        <v>15967.53672</v>
      </c>
      <c r="H11" s="126">
        <f t="shared" ref="H11:H21" si="0">G11/$G$10</f>
        <v>1</v>
      </c>
      <c r="I11" s="126">
        <f>G11/'סכום נכסי הקרן'!$C$42</f>
        <v>4.546909467130337E-3</v>
      </c>
      <c r="J11" s="12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>
      <c r="B12" s="101" t="s">
        <v>93</v>
      </c>
      <c r="C12" s="120"/>
      <c r="D12" s="120"/>
      <c r="E12" s="93">
        <f>AVERAGE(E13:E21)</f>
        <v>7.0196435557550799E-2</v>
      </c>
      <c r="F12" s="121" t="s">
        <v>173</v>
      </c>
      <c r="G12" s="92">
        <v>15042.739720000001</v>
      </c>
      <c r="H12" s="93">
        <f t="shared" si="0"/>
        <v>0.94208267585559069</v>
      </c>
      <c r="I12" s="93">
        <f>G12/'סכום נכסי הקרן'!$C$42</f>
        <v>4.2835646376672655E-3</v>
      </c>
      <c r="J12" s="84"/>
    </row>
    <row r="13" spans="2:31">
      <c r="B13" s="88" t="s">
        <v>2061</v>
      </c>
      <c r="C13" s="145">
        <v>43465</v>
      </c>
      <c r="D13" s="81" t="s">
        <v>2063</v>
      </c>
      <c r="E13" s="146">
        <v>7.3165632146357393E-2</v>
      </c>
      <c r="F13" s="95" t="s">
        <v>173</v>
      </c>
      <c r="G13" s="89">
        <v>3061</v>
      </c>
      <c r="H13" s="90">
        <f>G13/$G$10</f>
        <v>0.19170145362283533</v>
      </c>
      <c r="I13" s="90">
        <f>G13/'סכום נכסי הקרן'!$C$42</f>
        <v>8.7164915434031706E-4</v>
      </c>
      <c r="J13" s="82" t="s">
        <v>2064</v>
      </c>
    </row>
    <row r="14" spans="2:31">
      <c r="B14" s="88" t="s">
        <v>2065</v>
      </c>
      <c r="C14" s="145">
        <v>43281</v>
      </c>
      <c r="D14" s="81" t="s">
        <v>2063</v>
      </c>
      <c r="E14" s="146">
        <v>5.3647005628680001E-2</v>
      </c>
      <c r="F14" s="95" t="s">
        <v>173</v>
      </c>
      <c r="G14" s="89">
        <v>1300.8119999999999</v>
      </c>
      <c r="H14" s="90">
        <f t="shared" si="0"/>
        <v>8.1466040931077302E-2</v>
      </c>
      <c r="I14" s="90">
        <f>G14/'סכום נכסי הקרן'!$C$42</f>
        <v>3.704187127591429E-4</v>
      </c>
      <c r="J14" s="82" t="s">
        <v>2066</v>
      </c>
    </row>
    <row r="15" spans="2:31">
      <c r="B15" s="88" t="s">
        <v>2067</v>
      </c>
      <c r="C15" s="145">
        <v>43281</v>
      </c>
      <c r="D15" s="81" t="s">
        <v>2063</v>
      </c>
      <c r="E15" s="146">
        <v>6.6745874587458745E-2</v>
      </c>
      <c r="F15" s="95" t="s">
        <v>173</v>
      </c>
      <c r="G15" s="89">
        <v>908.99974999999995</v>
      </c>
      <c r="H15" s="90">
        <f t="shared" si="0"/>
        <v>5.6927988702317509E-2</v>
      </c>
      <c r="I15" s="90">
        <f>G15/'סכום נכסי הקרן'!$C$42</f>
        <v>2.5884641077525633E-4</v>
      </c>
      <c r="J15" s="82" t="s">
        <v>2068</v>
      </c>
    </row>
    <row r="16" spans="2:31">
      <c r="B16" s="88" t="s">
        <v>2069</v>
      </c>
      <c r="C16" s="145">
        <v>43465</v>
      </c>
      <c r="D16" s="81" t="s">
        <v>2063</v>
      </c>
      <c r="E16" s="146">
        <v>6.9443303632964234E-2</v>
      </c>
      <c r="F16" s="95" t="s">
        <v>173</v>
      </c>
      <c r="G16" s="89">
        <v>3253.3010299999996</v>
      </c>
      <c r="H16" s="90">
        <f t="shared" si="0"/>
        <v>0.20374470320929999</v>
      </c>
      <c r="I16" s="90">
        <f>G16/'סכום נכסי הקרן'!$C$42</f>
        <v>9.2640871990002684E-4</v>
      </c>
      <c r="J16" s="82" t="s">
        <v>2070</v>
      </c>
    </row>
    <row r="17" spans="2:10">
      <c r="B17" s="88" t="s">
        <v>2071</v>
      </c>
      <c r="C17" s="145">
        <v>43465</v>
      </c>
      <c r="D17" s="81" t="s">
        <v>2063</v>
      </c>
      <c r="E17" s="146">
        <v>6.9531116794543907E-2</v>
      </c>
      <c r="F17" s="95" t="s">
        <v>173</v>
      </c>
      <c r="G17" s="89">
        <v>1172.9999399999999</v>
      </c>
      <c r="H17" s="90">
        <f t="shared" si="0"/>
        <v>7.3461546421920487E-2</v>
      </c>
      <c r="I17" s="90">
        <f>G17/'סכום נכסי הקרן'!$C$42</f>
        <v>3.3402300089586495E-4</v>
      </c>
      <c r="J17" s="82" t="s">
        <v>2072</v>
      </c>
    </row>
    <row r="18" spans="2:10">
      <c r="B18" s="88" t="s">
        <v>2073</v>
      </c>
      <c r="C18" s="145">
        <v>43281</v>
      </c>
      <c r="D18" s="81" t="s">
        <v>2063</v>
      </c>
      <c r="E18" s="146">
        <v>7.3231958762886601E-2</v>
      </c>
      <c r="F18" s="95" t="s">
        <v>173</v>
      </c>
      <c r="G18" s="89">
        <v>776</v>
      </c>
      <c r="H18" s="90">
        <f t="shared" si="0"/>
        <v>4.8598604381352564E-2</v>
      </c>
      <c r="I18" s="90">
        <f>G18/'סכום נכסי הקרן'!$C$42</f>
        <v>2.2097345435089386E-4</v>
      </c>
      <c r="J18" s="82" t="s">
        <v>2074</v>
      </c>
    </row>
    <row r="19" spans="2:10">
      <c r="B19" s="88" t="s">
        <v>2075</v>
      </c>
      <c r="C19" s="145">
        <v>43281</v>
      </c>
      <c r="D19" s="81" t="s">
        <v>2063</v>
      </c>
      <c r="E19" s="146">
        <v>7.571428571428572E-2</v>
      </c>
      <c r="F19" s="95" t="s">
        <v>173</v>
      </c>
      <c r="G19" s="89">
        <v>1652</v>
      </c>
      <c r="H19" s="90">
        <f t="shared" si="0"/>
        <v>0.10345991551287943</v>
      </c>
      <c r="I19" s="90">
        <f>G19/'סכום נכסי הקרן'!$C$42</f>
        <v>4.704228693140163E-4</v>
      </c>
      <c r="J19" s="82" t="s">
        <v>2076</v>
      </c>
    </row>
    <row r="20" spans="2:10">
      <c r="B20" s="88" t="s">
        <v>2077</v>
      </c>
      <c r="C20" s="145">
        <v>43465</v>
      </c>
      <c r="D20" s="81" t="s">
        <v>2063</v>
      </c>
      <c r="E20" s="151">
        <v>7.1388742750780679E-2</v>
      </c>
      <c r="F20" s="95" t="s">
        <v>173</v>
      </c>
      <c r="G20" s="89">
        <v>1847.5740000000001</v>
      </c>
      <c r="H20" s="90">
        <f t="shared" si="0"/>
        <v>0.11570814161246533</v>
      </c>
      <c r="I20" s="90">
        <f>G20/'סכום נכסי הקרן'!$C$42</f>
        <v>5.2611444452177621E-4</v>
      </c>
      <c r="J20" s="82" t="s">
        <v>2078</v>
      </c>
    </row>
    <row r="21" spans="2:10">
      <c r="B21" s="88" t="s">
        <v>2079</v>
      </c>
      <c r="C21" s="145">
        <v>43465</v>
      </c>
      <c r="D21" s="81" t="s">
        <v>2063</v>
      </c>
      <c r="E21" s="146">
        <v>7.8899999999999998E-2</v>
      </c>
      <c r="F21" s="95" t="s">
        <v>173</v>
      </c>
      <c r="G21" s="89">
        <v>1070.0530000000001</v>
      </c>
      <c r="H21" s="90">
        <f t="shared" si="0"/>
        <v>6.7014281461442601E-2</v>
      </c>
      <c r="I21" s="90">
        <f>G21/'סכום נכסי הקרן'!$C$42</f>
        <v>3.0470787080997039E-4</v>
      </c>
      <c r="J21" s="82" t="s">
        <v>2078</v>
      </c>
    </row>
    <row r="22" spans="2:10">
      <c r="B22" s="107"/>
      <c r="C22" s="81"/>
      <c r="D22" s="81"/>
      <c r="E22" s="82"/>
      <c r="F22" s="82"/>
      <c r="G22" s="82"/>
      <c r="H22" s="90"/>
      <c r="I22" s="82"/>
      <c r="J22" s="82"/>
    </row>
    <row r="23" spans="2:10">
      <c r="B23" s="101" t="s">
        <v>94</v>
      </c>
      <c r="C23" s="120"/>
      <c r="D23" s="120"/>
      <c r="E23" s="152">
        <v>0</v>
      </c>
      <c r="F23" s="121" t="s">
        <v>173</v>
      </c>
      <c r="G23" s="92">
        <v>924.79700000000003</v>
      </c>
      <c r="H23" s="93">
        <f>G23/$G$10</f>
        <v>5.7917324144409421E-2</v>
      </c>
      <c r="I23" s="93">
        <f>G23/'סכום נכסי הקרן'!$C$42</f>
        <v>2.6334482946307162E-4</v>
      </c>
      <c r="J23" s="84"/>
    </row>
    <row r="24" spans="2:10">
      <c r="B24" s="88" t="s">
        <v>2080</v>
      </c>
      <c r="C24" s="81" t="s">
        <v>2062</v>
      </c>
      <c r="D24" s="81" t="s">
        <v>27</v>
      </c>
      <c r="E24" s="147">
        <v>0</v>
      </c>
      <c r="F24" s="95" t="s">
        <v>173</v>
      </c>
      <c r="G24" s="89">
        <v>207</v>
      </c>
      <c r="H24" s="90">
        <f t="shared" ref="H24:H25" si="1">G24/$G$10</f>
        <v>1.2963802972860801E-2</v>
      </c>
      <c r="I24" s="90">
        <f>G24/'סכום נכסי הקרן'!$C$42</f>
        <v>5.8945238467313176E-5</v>
      </c>
      <c r="J24" s="82" t="s">
        <v>2066</v>
      </c>
    </row>
    <row r="25" spans="2:10">
      <c r="B25" s="88" t="s">
        <v>2081</v>
      </c>
      <c r="C25" s="81" t="s">
        <v>2062</v>
      </c>
      <c r="D25" s="81" t="s">
        <v>27</v>
      </c>
      <c r="E25" s="147">
        <v>0</v>
      </c>
      <c r="F25" s="95" t="s">
        <v>173</v>
      </c>
      <c r="G25" s="89">
        <v>717.79700000000003</v>
      </c>
      <c r="H25" s="90">
        <f t="shared" si="1"/>
        <v>4.4953521171548619E-2</v>
      </c>
      <c r="I25" s="90">
        <f>G25/'סכום נכסי הקרן'!$C$42</f>
        <v>2.0439959099575845E-4</v>
      </c>
      <c r="J25" s="82" t="s">
        <v>2082</v>
      </c>
    </row>
    <row r="26" spans="2:10">
      <c r="B26" s="107"/>
      <c r="C26" s="81"/>
      <c r="D26" s="81"/>
      <c r="E26" s="82"/>
      <c r="F26" s="82"/>
      <c r="G26" s="82"/>
      <c r="H26" s="90"/>
      <c r="I26" s="82"/>
      <c r="J26" s="82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115"/>
      <c r="C29" s="81"/>
      <c r="D29" s="81"/>
      <c r="E29" s="81"/>
      <c r="F29" s="81"/>
      <c r="G29" s="81"/>
      <c r="H29" s="81"/>
      <c r="I29" s="81"/>
      <c r="J29" s="81"/>
    </row>
    <row r="30" spans="2:10">
      <c r="B30" s="115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B110" s="81"/>
      <c r="C110" s="81"/>
      <c r="D110" s="81"/>
      <c r="E110" s="81"/>
      <c r="F110" s="81"/>
      <c r="G110" s="81"/>
      <c r="H110" s="81"/>
      <c r="I110" s="81"/>
      <c r="J110" s="81"/>
    </row>
    <row r="111" spans="2:10">
      <c r="B111" s="81"/>
      <c r="C111" s="81"/>
      <c r="D111" s="81"/>
      <c r="E111" s="81"/>
      <c r="F111" s="81"/>
      <c r="G111" s="81"/>
      <c r="H111" s="81"/>
      <c r="I111" s="81"/>
      <c r="J111" s="81"/>
    </row>
    <row r="112" spans="2:10">
      <c r="B112" s="81"/>
      <c r="C112" s="81"/>
      <c r="D112" s="81"/>
      <c r="E112" s="81"/>
      <c r="F112" s="81"/>
      <c r="G112" s="81"/>
      <c r="H112" s="81"/>
      <c r="I112" s="81"/>
      <c r="J112" s="81"/>
    </row>
    <row r="113" spans="2:10">
      <c r="B113" s="81"/>
      <c r="C113" s="81"/>
      <c r="D113" s="81"/>
      <c r="E113" s="81"/>
      <c r="F113" s="81"/>
      <c r="G113" s="81"/>
      <c r="H113" s="81"/>
      <c r="I113" s="81"/>
      <c r="J113" s="81"/>
    </row>
    <row r="114" spans="2:10">
      <c r="B114" s="81"/>
      <c r="C114" s="81"/>
      <c r="D114" s="81"/>
      <c r="E114" s="81"/>
      <c r="F114" s="81"/>
      <c r="G114" s="81"/>
      <c r="H114" s="81"/>
      <c r="I114" s="81"/>
      <c r="J114" s="81"/>
    </row>
    <row r="115" spans="2:10">
      <c r="B115" s="81"/>
      <c r="C115" s="81"/>
      <c r="D115" s="81"/>
      <c r="E115" s="81"/>
      <c r="F115" s="81"/>
      <c r="G115" s="81"/>
      <c r="H115" s="81"/>
      <c r="I115" s="81"/>
      <c r="J115" s="81"/>
    </row>
    <row r="116" spans="2:10">
      <c r="B116" s="81"/>
      <c r="C116" s="81"/>
      <c r="D116" s="81"/>
      <c r="E116" s="81"/>
      <c r="F116" s="81"/>
      <c r="G116" s="81"/>
      <c r="H116" s="81"/>
      <c r="I116" s="81"/>
      <c r="J116" s="81"/>
    </row>
    <row r="117" spans="2:10">
      <c r="B117" s="81"/>
      <c r="C117" s="81"/>
      <c r="D117" s="81"/>
      <c r="E117" s="81"/>
      <c r="F117" s="81"/>
      <c r="G117" s="81"/>
      <c r="H117" s="81"/>
      <c r="I117" s="81"/>
      <c r="J117" s="81"/>
    </row>
    <row r="118" spans="2:10">
      <c r="B118" s="81"/>
      <c r="C118" s="81"/>
      <c r="D118" s="81"/>
      <c r="E118" s="81"/>
      <c r="F118" s="81"/>
      <c r="G118" s="81"/>
      <c r="H118" s="81"/>
      <c r="I118" s="81"/>
      <c r="J118" s="81"/>
    </row>
    <row r="119" spans="2:10">
      <c r="B119" s="81"/>
      <c r="C119" s="81"/>
      <c r="D119" s="81"/>
      <c r="E119" s="81"/>
      <c r="F119" s="81"/>
      <c r="G119" s="81"/>
      <c r="H119" s="81"/>
      <c r="I119" s="81"/>
      <c r="J119" s="81"/>
    </row>
    <row r="120" spans="2:10">
      <c r="B120" s="81"/>
      <c r="C120" s="81"/>
      <c r="D120" s="81"/>
      <c r="E120" s="81"/>
      <c r="F120" s="81"/>
      <c r="G120" s="81"/>
      <c r="H120" s="81"/>
      <c r="I120" s="81"/>
      <c r="J120" s="81"/>
    </row>
    <row r="121" spans="2:10">
      <c r="B121" s="81"/>
      <c r="C121" s="81"/>
      <c r="D121" s="81"/>
      <c r="E121" s="81"/>
      <c r="F121" s="81"/>
      <c r="G121" s="81"/>
      <c r="H121" s="81"/>
      <c r="I121" s="81"/>
      <c r="J121" s="81"/>
    </row>
    <row r="122" spans="2:10">
      <c r="B122" s="81"/>
      <c r="C122" s="81"/>
      <c r="D122" s="81"/>
      <c r="E122" s="81"/>
      <c r="F122" s="81"/>
      <c r="G122" s="81"/>
      <c r="H122" s="81"/>
      <c r="I122" s="81"/>
      <c r="J122" s="81"/>
    </row>
    <row r="123" spans="2:10">
      <c r="B123" s="81"/>
      <c r="C123" s="81"/>
      <c r="D123" s="81"/>
      <c r="E123" s="81"/>
      <c r="F123" s="81"/>
      <c r="G123" s="81"/>
      <c r="H123" s="81"/>
      <c r="I123" s="81"/>
      <c r="J123" s="81"/>
    </row>
    <row r="124" spans="2:10">
      <c r="B124" s="81"/>
      <c r="C124" s="81"/>
      <c r="D124" s="81"/>
      <c r="E124" s="81"/>
      <c r="F124" s="81"/>
      <c r="G124" s="81"/>
      <c r="H124" s="81"/>
      <c r="I124" s="81"/>
      <c r="J124" s="81"/>
    </row>
    <row r="125" spans="2:10">
      <c r="B125" s="81"/>
      <c r="C125" s="81"/>
      <c r="D125" s="81"/>
      <c r="E125" s="81"/>
      <c r="F125" s="81"/>
      <c r="G125" s="81"/>
      <c r="H125" s="81"/>
      <c r="I125" s="81"/>
      <c r="J125" s="81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26:J1048576 B29:B30 E20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0" t="s" vm="1">
        <v>263</v>
      </c>
    </row>
    <row r="2" spans="2:60">
      <c r="B2" s="58" t="s">
        <v>187</v>
      </c>
      <c r="C2" s="80" t="s">
        <v>264</v>
      </c>
    </row>
    <row r="3" spans="2:60">
      <c r="B3" s="58" t="s">
        <v>189</v>
      </c>
      <c r="C3" s="80" t="s">
        <v>265</v>
      </c>
    </row>
    <row r="4" spans="2:60">
      <c r="B4" s="58" t="s">
        <v>190</v>
      </c>
      <c r="C4" s="80">
        <v>2207</v>
      </c>
    </row>
    <row r="6" spans="2:60" ht="26.25" customHeight="1">
      <c r="B6" s="170" t="s">
        <v>223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6">
      <c r="B7" s="61" t="s">
        <v>126</v>
      </c>
      <c r="C7" s="61" t="s">
        <v>127</v>
      </c>
      <c r="D7" s="61" t="s">
        <v>15</v>
      </c>
      <c r="E7" s="61" t="s">
        <v>16</v>
      </c>
      <c r="F7" s="61" t="s">
        <v>59</v>
      </c>
      <c r="G7" s="61" t="s">
        <v>110</v>
      </c>
      <c r="H7" s="61" t="s">
        <v>55</v>
      </c>
      <c r="I7" s="61" t="s">
        <v>119</v>
      </c>
      <c r="J7" s="61" t="s">
        <v>191</v>
      </c>
      <c r="K7" s="61" t="s">
        <v>192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250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15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K32" sqref="K32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0" t="s" vm="1">
        <v>263</v>
      </c>
    </row>
    <row r="2" spans="2:60">
      <c r="B2" s="58" t="s">
        <v>187</v>
      </c>
      <c r="C2" s="80" t="s">
        <v>264</v>
      </c>
    </row>
    <row r="3" spans="2:60">
      <c r="B3" s="58" t="s">
        <v>189</v>
      </c>
      <c r="C3" s="80" t="s">
        <v>265</v>
      </c>
    </row>
    <row r="4" spans="2:60">
      <c r="B4" s="58" t="s">
        <v>190</v>
      </c>
      <c r="C4" s="80">
        <v>2207</v>
      </c>
    </row>
    <row r="6" spans="2:60" ht="26.25" customHeight="1">
      <c r="B6" s="170" t="s">
        <v>224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3">
      <c r="B7" s="61" t="s">
        <v>126</v>
      </c>
      <c r="C7" s="63" t="s">
        <v>47</v>
      </c>
      <c r="D7" s="63" t="s">
        <v>15</v>
      </c>
      <c r="E7" s="63" t="s">
        <v>16</v>
      </c>
      <c r="F7" s="63" t="s">
        <v>59</v>
      </c>
      <c r="G7" s="63" t="s">
        <v>110</v>
      </c>
      <c r="H7" s="63" t="s">
        <v>55</v>
      </c>
      <c r="I7" s="63" t="s">
        <v>119</v>
      </c>
      <c r="J7" s="63" t="s">
        <v>191</v>
      </c>
      <c r="K7" s="65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7" t="s">
        <v>58</v>
      </c>
      <c r="C10" s="123"/>
      <c r="D10" s="123"/>
      <c r="E10" s="123"/>
      <c r="F10" s="123"/>
      <c r="G10" s="123"/>
      <c r="H10" s="126">
        <v>0</v>
      </c>
      <c r="I10" s="125">
        <v>24.280910531</v>
      </c>
      <c r="J10" s="126">
        <f>I10/$I$10</f>
        <v>1</v>
      </c>
      <c r="K10" s="126">
        <f>I10/'סכום נכסי הקרן'!$C$42</f>
        <v>6.9142225190980236E-6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8"/>
    </row>
    <row r="11" spans="2:60" s="98" customFormat="1" ht="21" customHeight="1">
      <c r="B11" s="129" t="s">
        <v>241</v>
      </c>
      <c r="C11" s="123"/>
      <c r="D11" s="123"/>
      <c r="E11" s="123"/>
      <c r="F11" s="123"/>
      <c r="G11" s="123"/>
      <c r="H11" s="126">
        <v>0</v>
      </c>
      <c r="I11" s="125">
        <v>24.280910531</v>
      </c>
      <c r="J11" s="126">
        <f t="shared" ref="J11:J12" si="0">I11/$I$10</f>
        <v>1</v>
      </c>
      <c r="K11" s="126">
        <f>I11/'סכום נכסי הקרן'!$C$42</f>
        <v>6.9142225190980236E-6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2083</v>
      </c>
      <c r="C12" s="82" t="s">
        <v>2084</v>
      </c>
      <c r="D12" s="82" t="s">
        <v>666</v>
      </c>
      <c r="E12" s="82" t="s">
        <v>297</v>
      </c>
      <c r="F12" s="96">
        <v>0</v>
      </c>
      <c r="G12" s="95" t="s">
        <v>173</v>
      </c>
      <c r="H12" s="90">
        <v>0</v>
      </c>
      <c r="I12" s="89">
        <v>24.280910531</v>
      </c>
      <c r="J12" s="90">
        <f t="shared" si="0"/>
        <v>1</v>
      </c>
      <c r="K12" s="90">
        <f>I12/'סכום נכסי הקרן'!$C$42</f>
        <v>6.9142225190980236E-6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2"/>
      <c r="D13" s="82"/>
      <c r="E13" s="82"/>
      <c r="F13" s="82"/>
      <c r="G13" s="82"/>
      <c r="H13" s="90"/>
      <c r="I13" s="82"/>
      <c r="J13" s="90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O109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8.5703125" style="2" bestFit="1" customWidth="1"/>
    <col min="3" max="3" width="35.5703125" style="1" customWidth="1"/>
    <col min="4" max="4" width="11.85546875" style="1" customWidth="1"/>
    <col min="5" max="5" width="8.7109375" style="3" customWidth="1"/>
    <col min="6" max="6" width="10" style="3" customWidth="1"/>
    <col min="7" max="7" width="9.5703125" style="3" customWidth="1"/>
    <col min="8" max="8" width="6.140625" style="3" customWidth="1"/>
    <col min="9" max="10" width="5.7109375" style="3" customWidth="1"/>
    <col min="11" max="11" width="6.85546875" style="3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41">
      <c r="B1" s="58" t="s">
        <v>188</v>
      </c>
      <c r="C1" s="80" t="s" vm="1">
        <v>263</v>
      </c>
    </row>
    <row r="2" spans="2:41">
      <c r="B2" s="58" t="s">
        <v>187</v>
      </c>
      <c r="C2" s="80" t="s">
        <v>264</v>
      </c>
    </row>
    <row r="3" spans="2:41">
      <c r="B3" s="58" t="s">
        <v>189</v>
      </c>
      <c r="C3" s="80" t="s">
        <v>265</v>
      </c>
    </row>
    <row r="4" spans="2:41">
      <c r="B4" s="58" t="s">
        <v>190</v>
      </c>
      <c r="C4" s="80">
        <v>2207</v>
      </c>
    </row>
    <row r="6" spans="2:41" ht="26.25" customHeight="1">
      <c r="B6" s="170" t="s">
        <v>225</v>
      </c>
      <c r="C6" s="171"/>
      <c r="D6" s="172"/>
    </row>
    <row r="7" spans="2:41" s="3" customFormat="1" ht="31.5">
      <c r="B7" s="61" t="s">
        <v>126</v>
      </c>
      <c r="C7" s="66" t="s">
        <v>116</v>
      </c>
      <c r="D7" s="67" t="s">
        <v>115</v>
      </c>
    </row>
    <row r="8" spans="2:41" s="3" customFormat="1">
      <c r="B8" s="16"/>
      <c r="C8" s="33" t="s">
        <v>250</v>
      </c>
      <c r="D8" s="18" t="s">
        <v>22</v>
      </c>
    </row>
    <row r="9" spans="2:41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</row>
    <row r="10" spans="2:41" s="4" customFormat="1" ht="18" customHeight="1">
      <c r="B10" s="120" t="s">
        <v>2100</v>
      </c>
      <c r="C10" s="133">
        <f>C11+C21</f>
        <v>48108.829331767643</v>
      </c>
      <c r="D10" s="81"/>
      <c r="E10" s="3"/>
      <c r="F10" s="3"/>
      <c r="G10" s="3"/>
      <c r="H10" s="3"/>
      <c r="I10" s="3"/>
      <c r="J10" s="3"/>
      <c r="K10" s="3"/>
    </row>
    <row r="11" spans="2:41">
      <c r="B11" s="120" t="s">
        <v>25</v>
      </c>
      <c r="C11" s="133">
        <f>SUM(C12:C19)</f>
        <v>17630.910177519607</v>
      </c>
      <c r="D11" s="81"/>
    </row>
    <row r="12" spans="2:41">
      <c r="B12" s="153" t="s">
        <v>2143</v>
      </c>
      <c r="C12" s="134">
        <v>1324.56978</v>
      </c>
      <c r="D12" s="132">
        <v>43830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>
      <c r="B13" s="154" t="s">
        <v>2144</v>
      </c>
      <c r="C13" s="134">
        <v>1495.30304</v>
      </c>
      <c r="D13" s="132">
        <v>44246</v>
      </c>
    </row>
    <row r="14" spans="2:41">
      <c r="B14" s="154" t="s">
        <v>2145</v>
      </c>
      <c r="C14" s="134">
        <v>6571.4729699999998</v>
      </c>
      <c r="D14" s="132">
        <v>46100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2:41">
      <c r="B15" s="154" t="s">
        <v>2146</v>
      </c>
      <c r="C15" s="134">
        <v>67.451999999999998</v>
      </c>
      <c r="D15" s="132">
        <v>43948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2:41">
      <c r="B16" s="154" t="s">
        <v>2147</v>
      </c>
      <c r="C16" s="134">
        <v>332.61761000000001</v>
      </c>
      <c r="D16" s="132">
        <v>44926</v>
      </c>
    </row>
    <row r="17" spans="2:41">
      <c r="B17" s="154" t="s">
        <v>2148</v>
      </c>
      <c r="C17" s="134">
        <v>2463.9894500000005</v>
      </c>
      <c r="D17" s="132">
        <v>44739</v>
      </c>
    </row>
    <row r="18" spans="2:41">
      <c r="B18" s="154" t="s">
        <v>2149</v>
      </c>
      <c r="C18" s="134">
        <v>3948.1475700000001</v>
      </c>
      <c r="D18" s="132">
        <v>44739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2:41">
      <c r="B19" s="131" t="s">
        <v>2086</v>
      </c>
      <c r="C19" s="134">
        <v>1427.3577575196059</v>
      </c>
      <c r="D19" s="132">
        <v>46132</v>
      </c>
    </row>
    <row r="20" spans="2:41">
      <c r="B20" s="81"/>
      <c r="C20" s="135"/>
      <c r="D20" s="81"/>
    </row>
    <row r="21" spans="2:41">
      <c r="B21" s="120" t="s">
        <v>2101</v>
      </c>
      <c r="C21" s="133">
        <f>SUM(C22:C1011)</f>
        <v>30477.91915424804</v>
      </c>
      <c r="D21" s="81"/>
    </row>
    <row r="22" spans="2:41">
      <c r="B22" s="131" t="s">
        <v>1812</v>
      </c>
      <c r="C22" s="134">
        <v>5415.9741873670955</v>
      </c>
      <c r="D22" s="132">
        <v>46601</v>
      </c>
    </row>
    <row r="23" spans="2:41">
      <c r="B23" s="131" t="s">
        <v>2103</v>
      </c>
      <c r="C23" s="134">
        <v>2153.4780635081429</v>
      </c>
      <c r="D23" s="132">
        <v>44429</v>
      </c>
    </row>
    <row r="24" spans="2:41">
      <c r="B24" s="131" t="s">
        <v>2093</v>
      </c>
      <c r="C24" s="134">
        <v>3847.7656937528145</v>
      </c>
      <c r="D24" s="132">
        <v>45382</v>
      </c>
    </row>
    <row r="25" spans="2:41">
      <c r="B25" s="131" t="s">
        <v>2087</v>
      </c>
      <c r="C25" s="134">
        <v>2755.4336552788682</v>
      </c>
      <c r="D25" s="132">
        <v>44722</v>
      </c>
    </row>
    <row r="26" spans="2:41">
      <c r="B26" s="131" t="s">
        <v>2092</v>
      </c>
      <c r="C26" s="134">
        <v>3750.9946387166046</v>
      </c>
      <c r="D26" s="132">
        <v>46012</v>
      </c>
    </row>
    <row r="27" spans="2:41">
      <c r="B27" s="131" t="s">
        <v>2097</v>
      </c>
      <c r="C27" s="134">
        <v>525.30394118048855</v>
      </c>
      <c r="D27" s="132">
        <v>47467</v>
      </c>
    </row>
    <row r="28" spans="2:41">
      <c r="B28" s="131" t="s">
        <v>2099</v>
      </c>
      <c r="C28" s="134">
        <v>319.02126000000004</v>
      </c>
      <c r="D28" s="132">
        <v>46998</v>
      </c>
    </row>
    <row r="29" spans="2:41">
      <c r="B29" s="131" t="s">
        <v>2094</v>
      </c>
      <c r="C29" s="134">
        <v>66.489033961214901</v>
      </c>
      <c r="D29" s="132">
        <v>46938</v>
      </c>
    </row>
    <row r="30" spans="2:41">
      <c r="B30" s="131" t="s">
        <v>2089</v>
      </c>
      <c r="C30" s="134">
        <v>1502.8193929195027</v>
      </c>
      <c r="D30" s="132">
        <v>47026</v>
      </c>
    </row>
    <row r="31" spans="2:41">
      <c r="B31" s="131" t="s">
        <v>1822</v>
      </c>
      <c r="C31" s="134">
        <v>7.8803985813928215</v>
      </c>
      <c r="D31" s="132">
        <v>46938</v>
      </c>
    </row>
    <row r="32" spans="2:41">
      <c r="B32" s="131" t="s">
        <v>2088</v>
      </c>
      <c r="C32" s="134">
        <v>364.19083852986114</v>
      </c>
      <c r="D32" s="132">
        <v>46938</v>
      </c>
    </row>
    <row r="33" spans="2:4">
      <c r="B33" s="131" t="s">
        <v>1807</v>
      </c>
      <c r="C33" s="134">
        <v>2811.4171524692724</v>
      </c>
      <c r="D33" s="132">
        <v>47262</v>
      </c>
    </row>
    <row r="34" spans="2:4">
      <c r="B34" s="131" t="s">
        <v>2105</v>
      </c>
      <c r="C34" s="134">
        <v>159.8363963265646</v>
      </c>
      <c r="D34" s="132">
        <v>46663</v>
      </c>
    </row>
    <row r="35" spans="2:4">
      <c r="B35" s="131" t="s">
        <v>1824</v>
      </c>
      <c r="C35" s="134">
        <v>6.4689909399999994</v>
      </c>
      <c r="D35" s="132">
        <v>47009</v>
      </c>
    </row>
    <row r="36" spans="2:4">
      <c r="B36" s="131" t="s">
        <v>1829</v>
      </c>
      <c r="C36" s="134">
        <v>0.11407606371231814</v>
      </c>
      <c r="D36" s="132">
        <v>46938</v>
      </c>
    </row>
    <row r="37" spans="2:4">
      <c r="B37" s="131" t="s">
        <v>2096</v>
      </c>
      <c r="C37" s="134">
        <v>83.873143889958229</v>
      </c>
      <c r="D37" s="132">
        <v>46938</v>
      </c>
    </row>
    <row r="38" spans="2:4">
      <c r="B38" s="131" t="s">
        <v>2098</v>
      </c>
      <c r="C38" s="134">
        <v>2.5123270400000135</v>
      </c>
      <c r="D38" s="132">
        <v>46938</v>
      </c>
    </row>
    <row r="39" spans="2:4">
      <c r="B39" s="131" t="s">
        <v>1831</v>
      </c>
      <c r="C39" s="134">
        <v>214.42881264000002</v>
      </c>
      <c r="D39" s="132">
        <v>46938</v>
      </c>
    </row>
    <row r="40" spans="2:4">
      <c r="B40" s="131" t="s">
        <v>2091</v>
      </c>
      <c r="C40" s="134">
        <v>530.37490469746683</v>
      </c>
      <c r="D40" s="132">
        <v>46722</v>
      </c>
    </row>
    <row r="41" spans="2:4">
      <c r="B41" s="131" t="s">
        <v>1809</v>
      </c>
      <c r="C41" s="134">
        <v>253.78879663999996</v>
      </c>
      <c r="D41" s="132">
        <v>45939</v>
      </c>
    </row>
    <row r="42" spans="2:4">
      <c r="B42" s="131" t="s">
        <v>1833</v>
      </c>
      <c r="C42" s="134">
        <v>14.78506090575692</v>
      </c>
      <c r="D42" s="132">
        <v>46938</v>
      </c>
    </row>
    <row r="43" spans="2:4">
      <c r="B43" s="131" t="s">
        <v>2104</v>
      </c>
      <c r="C43" s="134">
        <v>1475.1923682401427</v>
      </c>
      <c r="D43" s="132">
        <v>47031</v>
      </c>
    </row>
    <row r="44" spans="2:4">
      <c r="B44" s="131" t="s">
        <v>2102</v>
      </c>
      <c r="C44" s="134">
        <v>222.16363615431615</v>
      </c>
      <c r="D44" s="132">
        <v>46054</v>
      </c>
    </row>
    <row r="45" spans="2:4">
      <c r="B45" s="131" t="s">
        <v>2090</v>
      </c>
      <c r="C45" s="134">
        <v>884.27795948485425</v>
      </c>
      <c r="D45" s="132">
        <v>47102</v>
      </c>
    </row>
    <row r="46" spans="2:4">
      <c r="B46" s="131" t="s">
        <v>2095</v>
      </c>
      <c r="C46" s="134">
        <v>2572.1292275200003</v>
      </c>
      <c r="D46" s="132">
        <v>46482</v>
      </c>
    </row>
    <row r="47" spans="2:4">
      <c r="B47" s="131" t="s">
        <v>1838</v>
      </c>
      <c r="C47" s="134">
        <v>224.04409680000003</v>
      </c>
      <c r="D47" s="132">
        <v>47009</v>
      </c>
    </row>
    <row r="48" spans="2:4">
      <c r="B48" s="131" t="s">
        <v>1839</v>
      </c>
      <c r="C48" s="134">
        <v>313.16110064000003</v>
      </c>
      <c r="D48" s="132">
        <v>46933</v>
      </c>
    </row>
    <row r="50" spans="2:4">
      <c r="B50" s="81"/>
      <c r="C50" s="135"/>
      <c r="D50" s="81"/>
    </row>
    <row r="51" spans="2:4">
      <c r="B51" s="81"/>
      <c r="C51" s="135"/>
      <c r="D51" s="81"/>
    </row>
    <row r="52" spans="2:4">
      <c r="B52" s="81"/>
      <c r="C52" s="135"/>
      <c r="D52" s="81"/>
    </row>
    <row r="53" spans="2:4">
      <c r="B53" s="81"/>
      <c r="C53" s="135"/>
      <c r="D53" s="81"/>
    </row>
    <row r="54" spans="2:4">
      <c r="B54" s="81"/>
      <c r="C54" s="135"/>
      <c r="D54" s="81"/>
    </row>
    <row r="55" spans="2:4">
      <c r="B55" s="81"/>
      <c r="C55" s="135"/>
      <c r="D55" s="81"/>
    </row>
    <row r="56" spans="2:4">
      <c r="B56" s="81"/>
      <c r="C56" s="135"/>
      <c r="D56" s="81"/>
    </row>
    <row r="57" spans="2:4">
      <c r="B57" s="81"/>
      <c r="C57" s="135"/>
      <c r="D57" s="81"/>
    </row>
    <row r="58" spans="2:4">
      <c r="B58" s="81"/>
      <c r="C58" s="135"/>
      <c r="D58" s="81"/>
    </row>
    <row r="59" spans="2:4">
      <c r="B59" s="81"/>
      <c r="C59" s="135"/>
      <c r="D59" s="81"/>
    </row>
    <row r="60" spans="2:4">
      <c r="B60" s="81"/>
      <c r="C60" s="135"/>
      <c r="D60" s="81"/>
    </row>
    <row r="61" spans="2:4">
      <c r="B61" s="81"/>
      <c r="C61" s="135"/>
      <c r="D61" s="81"/>
    </row>
    <row r="62" spans="2:4">
      <c r="B62" s="81"/>
      <c r="C62" s="135"/>
      <c r="D62" s="81"/>
    </row>
    <row r="63" spans="2:4">
      <c r="B63" s="81"/>
      <c r="C63" s="135"/>
      <c r="D63" s="81"/>
    </row>
    <row r="64" spans="2:4">
      <c r="B64" s="81"/>
      <c r="C64" s="135"/>
      <c r="D64" s="81"/>
    </row>
    <row r="65" spans="2:4">
      <c r="B65" s="81"/>
      <c r="C65" s="135"/>
      <c r="D65" s="81"/>
    </row>
    <row r="66" spans="2:4">
      <c r="B66" s="81"/>
      <c r="C66" s="135"/>
      <c r="D66" s="81"/>
    </row>
    <row r="67" spans="2:4">
      <c r="B67" s="81"/>
      <c r="C67" s="135"/>
      <c r="D67" s="81"/>
    </row>
    <row r="68" spans="2:4">
      <c r="B68" s="81"/>
      <c r="C68" s="135"/>
      <c r="D68" s="81"/>
    </row>
    <row r="69" spans="2:4">
      <c r="B69" s="81"/>
      <c r="C69" s="135"/>
      <c r="D69" s="81"/>
    </row>
    <row r="70" spans="2:4">
      <c r="B70" s="81"/>
      <c r="C70" s="135"/>
      <c r="D70" s="81"/>
    </row>
    <row r="71" spans="2:4">
      <c r="B71" s="81"/>
      <c r="C71" s="135"/>
      <c r="D71" s="81"/>
    </row>
    <row r="72" spans="2:4">
      <c r="B72" s="81"/>
      <c r="C72" s="135"/>
      <c r="D72" s="81"/>
    </row>
    <row r="73" spans="2:4">
      <c r="B73" s="81"/>
      <c r="C73" s="135"/>
      <c r="D73" s="81"/>
    </row>
    <row r="74" spans="2:4">
      <c r="B74" s="81"/>
      <c r="C74" s="135"/>
      <c r="D74" s="81"/>
    </row>
    <row r="75" spans="2:4">
      <c r="B75" s="81"/>
      <c r="C75" s="135"/>
      <c r="D75" s="81"/>
    </row>
    <row r="76" spans="2:4">
      <c r="B76" s="81"/>
      <c r="C76" s="135"/>
      <c r="D76" s="81"/>
    </row>
    <row r="77" spans="2:4">
      <c r="B77" s="81"/>
      <c r="C77" s="135"/>
      <c r="D77" s="81"/>
    </row>
    <row r="78" spans="2:4">
      <c r="B78" s="81"/>
      <c r="C78" s="135"/>
      <c r="D78" s="81"/>
    </row>
    <row r="79" spans="2:4">
      <c r="B79" s="81"/>
      <c r="C79" s="135"/>
      <c r="D79" s="81"/>
    </row>
    <row r="80" spans="2:4">
      <c r="B80" s="81"/>
      <c r="C80" s="135"/>
      <c r="D80" s="81"/>
    </row>
    <row r="81" spans="2:4">
      <c r="B81" s="81"/>
      <c r="C81" s="135"/>
      <c r="D81" s="81"/>
    </row>
    <row r="82" spans="2:4">
      <c r="B82" s="81"/>
      <c r="C82" s="135"/>
      <c r="D82" s="81"/>
    </row>
    <row r="83" spans="2:4">
      <c r="B83" s="81"/>
      <c r="C83" s="135"/>
      <c r="D83" s="81"/>
    </row>
    <row r="84" spans="2:4">
      <c r="B84" s="81"/>
      <c r="C84" s="135"/>
      <c r="D84" s="81"/>
    </row>
    <row r="85" spans="2:4">
      <c r="B85" s="81"/>
      <c r="C85" s="135"/>
      <c r="D85" s="81"/>
    </row>
    <row r="86" spans="2:4">
      <c r="B86" s="81"/>
      <c r="C86" s="135"/>
      <c r="D86" s="81"/>
    </row>
    <row r="87" spans="2:4">
      <c r="B87" s="81"/>
      <c r="C87" s="135"/>
      <c r="D87" s="81"/>
    </row>
    <row r="88" spans="2:4">
      <c r="B88" s="81"/>
      <c r="C88" s="135"/>
      <c r="D88" s="81"/>
    </row>
    <row r="89" spans="2:4">
      <c r="B89" s="81"/>
      <c r="C89" s="135"/>
      <c r="D89" s="81"/>
    </row>
    <row r="90" spans="2:4">
      <c r="B90" s="81"/>
      <c r="C90" s="135"/>
      <c r="D90" s="81"/>
    </row>
    <row r="91" spans="2:4">
      <c r="B91" s="81"/>
      <c r="C91" s="135"/>
      <c r="D91" s="81"/>
    </row>
    <row r="92" spans="2:4">
      <c r="B92" s="81"/>
      <c r="C92" s="135"/>
      <c r="D92" s="81"/>
    </row>
    <row r="93" spans="2:4">
      <c r="B93" s="81"/>
      <c r="C93" s="135"/>
      <c r="D93" s="81"/>
    </row>
    <row r="94" spans="2:4">
      <c r="B94" s="81"/>
      <c r="C94" s="135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sortState ref="B21:E49">
    <sortCondition ref="B21:B49"/>
  </sortState>
  <mergeCells count="1">
    <mergeCell ref="B6:D6"/>
  </mergeCells>
  <phoneticPr fontId="5" type="noConversion"/>
  <conditionalFormatting sqref="B13">
    <cfRule type="cellIs" dxfId="4" priority="5" operator="equal">
      <formula>"NR3"</formula>
    </cfRule>
  </conditionalFormatting>
  <conditionalFormatting sqref="B14">
    <cfRule type="cellIs" dxfId="3" priority="4" operator="equal">
      <formula>"NR3"</formula>
    </cfRule>
  </conditionalFormatting>
  <conditionalFormatting sqref="B15">
    <cfRule type="cellIs" dxfId="2" priority="3" operator="equal">
      <formula>"NR3"</formula>
    </cfRule>
  </conditionalFormatting>
  <conditionalFormatting sqref="B16">
    <cfRule type="cellIs" dxfId="1" priority="2" operator="equal">
      <formula>"NR3"</formula>
    </cfRule>
  </conditionalFormatting>
  <conditionalFormatting sqref="B18">
    <cfRule type="cellIs" dxfId="0" priority="1" operator="equal">
      <formula>"NR3"</formula>
    </cfRule>
  </conditionalFormatting>
  <dataValidations count="1">
    <dataValidation allowBlank="1" showInputMessage="1" showErrorMessage="1" sqref="AB29:XFD30 B1:B9 C5:C9 B10:C11 A22:D48 A1:A21 B12:B13 B15:B21 C12:XFD21 E22:XFD28 E31:XFD48 D1:XFD11 A50:XFD1048576 E29:Z3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0" t="s" vm="1">
        <v>263</v>
      </c>
    </row>
    <row r="2" spans="2:18">
      <c r="B2" s="58" t="s">
        <v>187</v>
      </c>
      <c r="C2" s="80" t="s">
        <v>264</v>
      </c>
    </row>
    <row r="3" spans="2:18">
      <c r="B3" s="58" t="s">
        <v>189</v>
      </c>
      <c r="C3" s="80" t="s">
        <v>265</v>
      </c>
    </row>
    <row r="4" spans="2:18">
      <c r="B4" s="58" t="s">
        <v>190</v>
      </c>
      <c r="C4" s="80">
        <v>2207</v>
      </c>
    </row>
    <row r="6" spans="2:18" ht="26.25" customHeight="1">
      <c r="B6" s="170" t="s">
        <v>228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126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252</v>
      </c>
      <c r="M7" s="31" t="s">
        <v>227</v>
      </c>
      <c r="N7" s="31" t="s">
        <v>61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254</v>
      </c>
      <c r="M8" s="33" t="s">
        <v>250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262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122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253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188</v>
      </c>
      <c r="C1" s="80" t="s" vm="1">
        <v>263</v>
      </c>
    </row>
    <row r="2" spans="2:13">
      <c r="B2" s="58" t="s">
        <v>187</v>
      </c>
      <c r="C2" s="80" t="s">
        <v>264</v>
      </c>
    </row>
    <row r="3" spans="2:13">
      <c r="B3" s="58" t="s">
        <v>189</v>
      </c>
      <c r="C3" s="80" t="s">
        <v>265</v>
      </c>
    </row>
    <row r="4" spans="2:13">
      <c r="B4" s="58" t="s">
        <v>190</v>
      </c>
      <c r="C4" s="80">
        <v>2207</v>
      </c>
    </row>
    <row r="6" spans="2:13" ht="26.25" customHeight="1">
      <c r="B6" s="159" t="s">
        <v>217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</row>
    <row r="7" spans="2:13" s="3" customFormat="1" ht="63">
      <c r="B7" s="13" t="s">
        <v>125</v>
      </c>
      <c r="C7" s="14" t="s">
        <v>47</v>
      </c>
      <c r="D7" s="14" t="s">
        <v>127</v>
      </c>
      <c r="E7" s="14" t="s">
        <v>15</v>
      </c>
      <c r="F7" s="14" t="s">
        <v>68</v>
      </c>
      <c r="G7" s="14" t="s">
        <v>110</v>
      </c>
      <c r="H7" s="14" t="s">
        <v>17</v>
      </c>
      <c r="I7" s="14" t="s">
        <v>19</v>
      </c>
      <c r="J7" s="14" t="s">
        <v>64</v>
      </c>
      <c r="K7" s="14" t="s">
        <v>191</v>
      </c>
      <c r="L7" s="14" t="s">
        <v>192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99" t="s">
        <v>46</v>
      </c>
      <c r="C10" s="100"/>
      <c r="D10" s="100"/>
      <c r="E10" s="100"/>
      <c r="F10" s="100"/>
      <c r="G10" s="100"/>
      <c r="H10" s="100"/>
      <c r="I10" s="100"/>
      <c r="J10" s="102">
        <f>J11+J38</f>
        <v>76594.013906210996</v>
      </c>
      <c r="K10" s="105">
        <f>J10/$J$10</f>
        <v>1</v>
      </c>
      <c r="L10" s="105">
        <f>J10/'סכום נכסי הקרן'!$C$42</f>
        <v>2.1810881231257531E-2</v>
      </c>
    </row>
    <row r="11" spans="2:13" s="137" customFormat="1">
      <c r="B11" s="83" t="s">
        <v>241</v>
      </c>
      <c r="C11" s="84"/>
      <c r="D11" s="84"/>
      <c r="E11" s="84"/>
      <c r="F11" s="84"/>
      <c r="G11" s="84"/>
      <c r="H11" s="84"/>
      <c r="I11" s="84"/>
      <c r="J11" s="92">
        <f>J12+J21</f>
        <v>75687.797466210992</v>
      </c>
      <c r="K11" s="93">
        <f t="shared" ref="K11:K19" si="0">J11/$J$10</f>
        <v>0.98816857357665489</v>
      </c>
      <c r="L11" s="93">
        <f>J11/'סכום נכסי הקרן'!$C$42</f>
        <v>2.155282739474159E-2</v>
      </c>
    </row>
    <row r="12" spans="2:13" s="137" customFormat="1">
      <c r="B12" s="101" t="s">
        <v>43</v>
      </c>
      <c r="C12" s="84"/>
      <c r="D12" s="84"/>
      <c r="E12" s="84"/>
      <c r="F12" s="84"/>
      <c r="G12" s="84"/>
      <c r="H12" s="84"/>
      <c r="I12" s="84"/>
      <c r="J12" s="92">
        <f>SUM(J13:J19)</f>
        <v>59706.466351868999</v>
      </c>
      <c r="K12" s="93">
        <f t="shared" si="0"/>
        <v>0.77951870266231615</v>
      </c>
      <c r="L12" s="93">
        <f>J12/'סכום נכסי הקרן'!$C$42</f>
        <v>1.7001989841311731E-2</v>
      </c>
    </row>
    <row r="13" spans="2:13" s="137" customFormat="1">
      <c r="B13" s="88" t="s">
        <v>1892</v>
      </c>
      <c r="C13" s="82" t="s">
        <v>1893</v>
      </c>
      <c r="D13" s="82">
        <v>12</v>
      </c>
      <c r="E13" s="82" t="s">
        <v>296</v>
      </c>
      <c r="F13" s="82" t="s">
        <v>297</v>
      </c>
      <c r="G13" s="95" t="s">
        <v>173</v>
      </c>
      <c r="H13" s="96">
        <v>0</v>
      </c>
      <c r="I13" s="96">
        <v>0</v>
      </c>
      <c r="J13" s="89">
        <v>803.42266660799999</v>
      </c>
      <c r="K13" s="90">
        <f t="shared" si="0"/>
        <v>1.0489366278568286E-2</v>
      </c>
      <c r="L13" s="90">
        <f>J13/'סכום נכסי הקרן'!$C$42</f>
        <v>2.2878232209301068E-4</v>
      </c>
    </row>
    <row r="14" spans="2:13" s="137" customFormat="1">
      <c r="B14" s="88" t="s">
        <v>1892</v>
      </c>
      <c r="C14" s="82" t="s">
        <v>1894</v>
      </c>
      <c r="D14" s="82">
        <v>12</v>
      </c>
      <c r="E14" s="82" t="s">
        <v>296</v>
      </c>
      <c r="F14" s="82" t="s">
        <v>297</v>
      </c>
      <c r="G14" s="95" t="s">
        <v>173</v>
      </c>
      <c r="H14" s="96">
        <v>0</v>
      </c>
      <c r="I14" s="96">
        <v>0</v>
      </c>
      <c r="J14" s="89">
        <v>20297.510999999999</v>
      </c>
      <c r="K14" s="90">
        <f t="shared" si="0"/>
        <v>0.265001270528193</v>
      </c>
      <c r="L14" s="90">
        <f>J14/'סכום נכסי הקרן'!$C$42</f>
        <v>5.7799112376227648E-3</v>
      </c>
    </row>
    <row r="15" spans="2:13" s="137" customFormat="1">
      <c r="B15" s="88" t="s">
        <v>1895</v>
      </c>
      <c r="C15" s="82" t="s">
        <v>1896</v>
      </c>
      <c r="D15" s="82">
        <v>10</v>
      </c>
      <c r="E15" s="82" t="s">
        <v>296</v>
      </c>
      <c r="F15" s="82" t="s">
        <v>297</v>
      </c>
      <c r="G15" s="95" t="s">
        <v>173</v>
      </c>
      <c r="H15" s="96">
        <v>0</v>
      </c>
      <c r="I15" s="96">
        <v>0</v>
      </c>
      <c r="J15" s="89">
        <v>4086.5757406010002</v>
      </c>
      <c r="K15" s="90">
        <f t="shared" si="0"/>
        <v>5.3353722206085093E-2</v>
      </c>
      <c r="L15" s="90">
        <f>J15/'סכום נכסי הקרן'!$C$42</f>
        <v>1.1636916982824296E-3</v>
      </c>
    </row>
    <row r="16" spans="2:13" s="137" customFormat="1">
      <c r="B16" s="88" t="s">
        <v>1895</v>
      </c>
      <c r="C16" s="82" t="s">
        <v>1897</v>
      </c>
      <c r="D16" s="82">
        <v>10</v>
      </c>
      <c r="E16" s="82" t="s">
        <v>296</v>
      </c>
      <c r="F16" s="82" t="s">
        <v>297</v>
      </c>
      <c r="G16" s="95" t="s">
        <v>173</v>
      </c>
      <c r="H16" s="96">
        <v>0</v>
      </c>
      <c r="I16" s="96">
        <v>0</v>
      </c>
      <c r="J16" s="89">
        <v>31867.48704</v>
      </c>
      <c r="K16" s="90">
        <f t="shared" si="0"/>
        <v>0.41605714878739197</v>
      </c>
      <c r="L16" s="90">
        <f>J16/'סכום נכסי הקרן'!$C$42</f>
        <v>9.0745730576174497E-3</v>
      </c>
    </row>
    <row r="17" spans="2:15" s="137" customFormat="1">
      <c r="B17" s="88" t="s">
        <v>1898</v>
      </c>
      <c r="C17" s="82" t="s">
        <v>1899</v>
      </c>
      <c r="D17" s="82">
        <v>20</v>
      </c>
      <c r="E17" s="82" t="s">
        <v>296</v>
      </c>
      <c r="F17" s="82" t="s">
        <v>297</v>
      </c>
      <c r="G17" s="95" t="s">
        <v>173</v>
      </c>
      <c r="H17" s="96">
        <v>0</v>
      </c>
      <c r="I17" s="96">
        <v>0</v>
      </c>
      <c r="J17" s="89">
        <v>454.83980542900008</v>
      </c>
      <c r="K17" s="90">
        <f t="shared" si="0"/>
        <v>5.938320532280098E-3</v>
      </c>
      <c r="L17" s="90">
        <f>J17/'סכום נכסי הקרן'!$C$42</f>
        <v>1.2952000384269921E-4</v>
      </c>
    </row>
    <row r="18" spans="2:15" s="137" customFormat="1">
      <c r="B18" s="88" t="s">
        <v>1900</v>
      </c>
      <c r="C18" s="82" t="s">
        <v>1901</v>
      </c>
      <c r="D18" s="82">
        <v>11</v>
      </c>
      <c r="E18" s="82" t="s">
        <v>333</v>
      </c>
      <c r="F18" s="82" t="s">
        <v>297</v>
      </c>
      <c r="G18" s="95" t="s">
        <v>173</v>
      </c>
      <c r="H18" s="96">
        <v>0</v>
      </c>
      <c r="I18" s="96">
        <v>0</v>
      </c>
      <c r="J18" s="89">
        <v>2157.2084592309998</v>
      </c>
      <c r="K18" s="90">
        <f t="shared" si="0"/>
        <v>2.8164191288793029E-2</v>
      </c>
      <c r="L18" s="90">
        <f>J18/'סכום נכסי הקרן'!$C$42</f>
        <v>6.1428583117428273E-4</v>
      </c>
    </row>
    <row r="19" spans="2:15" s="137" customFormat="1">
      <c r="B19" s="88" t="s">
        <v>1902</v>
      </c>
      <c r="C19" s="82" t="s">
        <v>1903</v>
      </c>
      <c r="D19" s="82">
        <v>26</v>
      </c>
      <c r="E19" s="82" t="s">
        <v>333</v>
      </c>
      <c r="F19" s="82" t="s">
        <v>297</v>
      </c>
      <c r="G19" s="95" t="s">
        <v>173</v>
      </c>
      <c r="H19" s="96">
        <v>0</v>
      </c>
      <c r="I19" s="96">
        <v>0</v>
      </c>
      <c r="J19" s="89">
        <v>39.421639999999996</v>
      </c>
      <c r="K19" s="90">
        <f t="shared" si="0"/>
        <v>5.1468304100463528E-4</v>
      </c>
      <c r="L19" s="90">
        <f>J19/'סכום נכסי הקרן'!$C$42</f>
        <v>1.122569067909455E-5</v>
      </c>
    </row>
    <row r="20" spans="2:15" s="137" customFormat="1">
      <c r="B20" s="85"/>
      <c r="C20" s="82"/>
      <c r="D20" s="82"/>
      <c r="E20" s="82"/>
      <c r="F20" s="82"/>
      <c r="G20" s="82"/>
      <c r="H20" s="82"/>
      <c r="I20" s="82"/>
      <c r="J20" s="82"/>
      <c r="K20" s="90"/>
      <c r="L20" s="82"/>
    </row>
    <row r="21" spans="2:15" s="137" customFormat="1">
      <c r="B21" s="101" t="s">
        <v>44</v>
      </c>
      <c r="C21" s="84"/>
      <c r="D21" s="84"/>
      <c r="E21" s="84"/>
      <c r="F21" s="84"/>
      <c r="G21" s="84"/>
      <c r="H21" s="84"/>
      <c r="I21" s="84"/>
      <c r="J21" s="92">
        <f>SUM(J22:J36)</f>
        <v>15981.331114341998</v>
      </c>
      <c r="K21" s="93">
        <f t="shared" ref="K21:K50" si="1">J21/$J$10</f>
        <v>0.20864987091433884</v>
      </c>
      <c r="L21" s="93">
        <f>J21/'סכום נכסי הקרן'!$C$42</f>
        <v>4.5508375534298595E-3</v>
      </c>
    </row>
    <row r="22" spans="2:15" s="137" customFormat="1">
      <c r="B22" s="88" t="s">
        <v>1892</v>
      </c>
      <c r="C22" s="82" t="s">
        <v>1904</v>
      </c>
      <c r="D22" s="82">
        <v>12</v>
      </c>
      <c r="E22" s="82" t="s">
        <v>296</v>
      </c>
      <c r="F22" s="82" t="s">
        <v>297</v>
      </c>
      <c r="G22" s="95" t="s">
        <v>175</v>
      </c>
      <c r="H22" s="96">
        <v>0</v>
      </c>
      <c r="I22" s="96">
        <v>0</v>
      </c>
      <c r="J22" s="89">
        <v>3724.3845499999998</v>
      </c>
      <c r="K22" s="90">
        <f t="shared" si="1"/>
        <v>4.8625008144376543E-2</v>
      </c>
      <c r="L22" s="90">
        <f>J22/'סכום נכסי הקרן'!$C$42</f>
        <v>1.0605542775059269E-3</v>
      </c>
    </row>
    <row r="23" spans="2:15" s="137" customFormat="1">
      <c r="B23" s="88" t="s">
        <v>1892</v>
      </c>
      <c r="C23" s="82" t="s">
        <v>1905</v>
      </c>
      <c r="D23" s="82">
        <v>12</v>
      </c>
      <c r="E23" s="82" t="s">
        <v>296</v>
      </c>
      <c r="F23" s="82" t="s">
        <v>297</v>
      </c>
      <c r="G23" s="95" t="s">
        <v>174</v>
      </c>
      <c r="H23" s="96">
        <v>0</v>
      </c>
      <c r="I23" s="96">
        <v>0</v>
      </c>
      <c r="J23" s="89">
        <v>416.84502000000003</v>
      </c>
      <c r="K23" s="90">
        <f t="shared" si="1"/>
        <v>5.4422662913373981E-3</v>
      </c>
      <c r="L23" s="90">
        <f>J23/'סכום נכסי הקרן'!$C$42</f>
        <v>1.187006237092364E-4</v>
      </c>
    </row>
    <row r="24" spans="2:15" s="137" customFormat="1">
      <c r="B24" s="88" t="s">
        <v>1892</v>
      </c>
      <c r="C24" s="82" t="s">
        <v>1906</v>
      </c>
      <c r="D24" s="82">
        <v>12</v>
      </c>
      <c r="E24" s="82" t="s">
        <v>296</v>
      </c>
      <c r="F24" s="82" t="s">
        <v>297</v>
      </c>
      <c r="G24" s="95" t="s">
        <v>182</v>
      </c>
      <c r="H24" s="96">
        <v>0</v>
      </c>
      <c r="I24" s="96">
        <v>0</v>
      </c>
      <c r="J24" s="89">
        <v>0.30181999999999998</v>
      </c>
      <c r="K24" s="90">
        <f t="shared" si="1"/>
        <v>3.9405168185803281E-6</v>
      </c>
      <c r="L24" s="90">
        <f>J24/'סכום נכסי הקרן'!$C$42</f>
        <v>8.5946144319828325E-8</v>
      </c>
    </row>
    <row r="25" spans="2:15" s="137" customFormat="1">
      <c r="B25" s="88" t="s">
        <v>1892</v>
      </c>
      <c r="C25" s="82" t="s">
        <v>1907</v>
      </c>
      <c r="D25" s="82">
        <v>12</v>
      </c>
      <c r="E25" s="82" t="s">
        <v>296</v>
      </c>
      <c r="F25" s="82" t="s">
        <v>297</v>
      </c>
      <c r="G25" s="95" t="s">
        <v>172</v>
      </c>
      <c r="H25" s="96">
        <v>0</v>
      </c>
      <c r="I25" s="96">
        <v>0</v>
      </c>
      <c r="J25" s="89">
        <v>2316.5380109560001</v>
      </c>
      <c r="K25" s="90">
        <f t="shared" si="1"/>
        <v>3.0244374107258432E-2</v>
      </c>
      <c r="L25" s="90">
        <f>J25/'סכום נכסי הקרן'!$C$42</f>
        <v>6.5965645156713416E-4</v>
      </c>
    </row>
    <row r="26" spans="2:15" s="137" customFormat="1">
      <c r="B26" s="88" t="s">
        <v>1895</v>
      </c>
      <c r="C26" s="82" t="s">
        <v>1908</v>
      </c>
      <c r="D26" s="82">
        <v>10</v>
      </c>
      <c r="E26" s="82" t="s">
        <v>296</v>
      </c>
      <c r="F26" s="82" t="s">
        <v>297</v>
      </c>
      <c r="G26" s="95" t="s">
        <v>179</v>
      </c>
      <c r="H26" s="96">
        <v>0</v>
      </c>
      <c r="I26" s="96">
        <v>0</v>
      </c>
      <c r="J26" s="89">
        <v>4.3209999999999998E-2</v>
      </c>
      <c r="K26" s="90">
        <f t="shared" si="1"/>
        <v>5.6414330306426342E-7</v>
      </c>
      <c r="L26" s="90">
        <f>J26/'סכום נכסי הקרן'!$C$42</f>
        <v>1.2304462580543973E-8</v>
      </c>
    </row>
    <row r="27" spans="2:15" s="137" customFormat="1">
      <c r="B27" s="88" t="s">
        <v>1895</v>
      </c>
      <c r="C27" s="82" t="s">
        <v>1909</v>
      </c>
      <c r="D27" s="82">
        <v>10</v>
      </c>
      <c r="E27" s="82" t="s">
        <v>296</v>
      </c>
      <c r="F27" s="82" t="s">
        <v>297</v>
      </c>
      <c r="G27" s="95" t="s">
        <v>172</v>
      </c>
      <c r="H27" s="96">
        <v>0</v>
      </c>
      <c r="I27" s="96">
        <v>0</v>
      </c>
      <c r="J27" s="89">
        <v>144.01058107700001</v>
      </c>
      <c r="K27" s="90">
        <f t="shared" si="1"/>
        <v>1.8801806268220944E-3</v>
      </c>
      <c r="L27" s="90">
        <f>J27/'סכום נכסי הקרן'!$C$42</f>
        <v>4.1008396344928039E-5</v>
      </c>
    </row>
    <row r="28" spans="2:15" s="137" customFormat="1">
      <c r="B28" s="88" t="s">
        <v>1895</v>
      </c>
      <c r="C28" s="82" t="s">
        <v>1910</v>
      </c>
      <c r="D28" s="82">
        <v>10</v>
      </c>
      <c r="E28" s="82" t="s">
        <v>296</v>
      </c>
      <c r="F28" s="82" t="s">
        <v>297</v>
      </c>
      <c r="G28" s="95" t="s">
        <v>174</v>
      </c>
      <c r="H28" s="96">
        <v>0</v>
      </c>
      <c r="I28" s="96">
        <v>0</v>
      </c>
      <c r="J28" s="89">
        <v>21.93</v>
      </c>
      <c r="K28" s="90">
        <f t="shared" si="1"/>
        <v>2.8631480296688956E-4</v>
      </c>
      <c r="L28" s="90">
        <f>J28/'סכום נכסי הקרן'!$C$42</f>
        <v>6.244778162261729E-6</v>
      </c>
    </row>
    <row r="29" spans="2:15" s="137" customFormat="1">
      <c r="B29" s="88" t="s">
        <v>1895</v>
      </c>
      <c r="C29" s="82" t="s">
        <v>1911</v>
      </c>
      <c r="D29" s="82">
        <v>10</v>
      </c>
      <c r="E29" s="82" t="s">
        <v>296</v>
      </c>
      <c r="F29" s="82" t="s">
        <v>297</v>
      </c>
      <c r="G29" s="95" t="s">
        <v>175</v>
      </c>
      <c r="H29" s="96">
        <v>0</v>
      </c>
      <c r="I29" s="96">
        <v>0</v>
      </c>
      <c r="J29" s="89">
        <v>658.01</v>
      </c>
      <c r="K29" s="90">
        <f t="shared" si="1"/>
        <v>8.5908802325692195E-3</v>
      </c>
      <c r="L29" s="90">
        <f>J29/'סכום נכסי הקרן'!$C$42</f>
        <v>1.8737466842452534E-4</v>
      </c>
    </row>
    <row r="30" spans="2:15" s="137" customFormat="1">
      <c r="B30" s="88" t="s">
        <v>1895</v>
      </c>
      <c r="C30" s="82" t="s">
        <v>1912</v>
      </c>
      <c r="D30" s="82">
        <v>10</v>
      </c>
      <c r="E30" s="82" t="s">
        <v>296</v>
      </c>
      <c r="F30" s="82" t="s">
        <v>297</v>
      </c>
      <c r="G30" s="95" t="s">
        <v>172</v>
      </c>
      <c r="H30" s="96">
        <v>0</v>
      </c>
      <c r="I30" s="96">
        <v>0</v>
      </c>
      <c r="J30" s="89">
        <v>8671.2959999999985</v>
      </c>
      <c r="K30" s="90">
        <f t="shared" si="1"/>
        <v>0.11321114481110703</v>
      </c>
      <c r="L30" s="90">
        <f>J30/'סכום נכסי הקרן'!$C$42</f>
        <v>2.4692348335297529E-3</v>
      </c>
      <c r="O30" s="155"/>
    </row>
    <row r="31" spans="2:15" s="137" customFormat="1">
      <c r="B31" s="88" t="s">
        <v>1895</v>
      </c>
      <c r="C31" s="82" t="s">
        <v>1913</v>
      </c>
      <c r="D31" s="82">
        <v>10</v>
      </c>
      <c r="E31" s="82" t="s">
        <v>296</v>
      </c>
      <c r="F31" s="82" t="s">
        <v>297</v>
      </c>
      <c r="G31" s="95" t="s">
        <v>182</v>
      </c>
      <c r="H31" s="96">
        <v>0</v>
      </c>
      <c r="I31" s="96">
        <v>0</v>
      </c>
      <c r="J31" s="89">
        <v>10.85961</v>
      </c>
      <c r="K31" s="90">
        <f t="shared" si="1"/>
        <v>1.4178144539203207E-4</v>
      </c>
      <c r="L31" s="90">
        <f>J31/'סכום נכסי הקרן'!$C$42</f>
        <v>3.0923782662416369E-6</v>
      </c>
    </row>
    <row r="32" spans="2:15" s="137" customFormat="1">
      <c r="B32" s="88" t="s">
        <v>1895</v>
      </c>
      <c r="C32" s="82" t="s">
        <v>1914</v>
      </c>
      <c r="D32" s="82">
        <v>10</v>
      </c>
      <c r="E32" s="82" t="s">
        <v>296</v>
      </c>
      <c r="F32" s="82" t="s">
        <v>297</v>
      </c>
      <c r="G32" s="95" t="s">
        <v>181</v>
      </c>
      <c r="H32" s="96">
        <v>0</v>
      </c>
      <c r="I32" s="96">
        <v>0</v>
      </c>
      <c r="J32" s="89">
        <v>11.32591</v>
      </c>
      <c r="K32" s="90">
        <f t="shared" si="1"/>
        <v>1.4786938851211692E-4</v>
      </c>
      <c r="L32" s="90">
        <f>J32/'סכום נכסי הקרן'!$C$42</f>
        <v>3.225161670576459E-6</v>
      </c>
    </row>
    <row r="33" spans="2:12" s="137" customFormat="1">
      <c r="B33" s="88" t="s">
        <v>1895</v>
      </c>
      <c r="C33" s="82" t="s">
        <v>1915</v>
      </c>
      <c r="D33" s="82">
        <v>10</v>
      </c>
      <c r="E33" s="82" t="s">
        <v>296</v>
      </c>
      <c r="F33" s="82" t="s">
        <v>297</v>
      </c>
      <c r="G33" s="95" t="s">
        <v>176</v>
      </c>
      <c r="H33" s="96">
        <v>0</v>
      </c>
      <c r="I33" s="96">
        <v>0</v>
      </c>
      <c r="J33" s="89">
        <v>2.7015500000000001</v>
      </c>
      <c r="K33" s="90">
        <f t="shared" si="1"/>
        <v>3.5271033103292319E-5</v>
      </c>
      <c r="L33" s="90">
        <f>J33/'סכום נכסי הקרן'!$C$42</f>
        <v>7.6929231391966152E-7</v>
      </c>
    </row>
    <row r="34" spans="2:12" s="137" customFormat="1">
      <c r="B34" s="88" t="s">
        <v>1898</v>
      </c>
      <c r="C34" s="82" t="s">
        <v>1916</v>
      </c>
      <c r="D34" s="82">
        <v>20</v>
      </c>
      <c r="E34" s="82" t="s">
        <v>296</v>
      </c>
      <c r="F34" s="82" t="s">
        <v>297</v>
      </c>
      <c r="G34" s="95" t="s">
        <v>172</v>
      </c>
      <c r="H34" s="96">
        <v>0</v>
      </c>
      <c r="I34" s="96">
        <v>0</v>
      </c>
      <c r="J34" s="89">
        <v>9.291764000000001E-2</v>
      </c>
      <c r="K34" s="90">
        <f t="shared" si="1"/>
        <v>1.2131188230163419E-6</v>
      </c>
      <c r="L34" s="90">
        <f>J34/'סכום נכסי הקרן'!$C$42</f>
        <v>2.6459190568212359E-8</v>
      </c>
    </row>
    <row r="35" spans="2:12" s="137" customFormat="1">
      <c r="B35" s="88" t="s">
        <v>1900</v>
      </c>
      <c r="C35" s="82" t="s">
        <v>1917</v>
      </c>
      <c r="D35" s="82">
        <v>11</v>
      </c>
      <c r="E35" s="82" t="s">
        <v>333</v>
      </c>
      <c r="F35" s="82" t="s">
        <v>297</v>
      </c>
      <c r="G35" s="95" t="s">
        <v>172</v>
      </c>
      <c r="H35" s="96">
        <v>0</v>
      </c>
      <c r="I35" s="96">
        <v>0</v>
      </c>
      <c r="J35" s="89">
        <v>0.14266466899999999</v>
      </c>
      <c r="K35" s="90">
        <f t="shared" si="1"/>
        <v>1.8626085998664621E-6</v>
      </c>
      <c r="L35" s="90">
        <f>J35/'סכום נכסי הקרן'!$C$42</f>
        <v>4.0625134952006288E-8</v>
      </c>
    </row>
    <row r="36" spans="2:12" s="137" customFormat="1">
      <c r="B36" s="88" t="s">
        <v>1902</v>
      </c>
      <c r="C36" s="82" t="s">
        <v>1918</v>
      </c>
      <c r="D36" s="82">
        <v>26</v>
      </c>
      <c r="E36" s="82" t="s">
        <v>333</v>
      </c>
      <c r="F36" s="82" t="s">
        <v>297</v>
      </c>
      <c r="G36" s="95" t="s">
        <v>172</v>
      </c>
      <c r="H36" s="96">
        <v>0</v>
      </c>
      <c r="I36" s="96">
        <v>0</v>
      </c>
      <c r="J36" s="89">
        <v>2.8492700000000002</v>
      </c>
      <c r="K36" s="90">
        <f>J36/$J$10</f>
        <v>3.7199643349269014E-5</v>
      </c>
      <c r="L36" s="90">
        <f>J36/'סכום נכסי הקרן'!$C$42</f>
        <v>8.1135700293604559E-7</v>
      </c>
    </row>
    <row r="37" spans="2:12" s="137" customFormat="1">
      <c r="B37" s="85"/>
      <c r="C37" s="82"/>
      <c r="D37" s="82"/>
      <c r="E37" s="82"/>
      <c r="F37" s="82"/>
      <c r="G37" s="82"/>
      <c r="H37" s="82"/>
      <c r="I37" s="82"/>
      <c r="J37" s="82"/>
      <c r="K37" s="90"/>
      <c r="L37" s="82"/>
    </row>
    <row r="38" spans="2:12" s="137" customFormat="1">
      <c r="B38" s="83" t="s">
        <v>240</v>
      </c>
      <c r="C38" s="84"/>
      <c r="D38" s="84"/>
      <c r="E38" s="84"/>
      <c r="F38" s="84"/>
      <c r="G38" s="84"/>
      <c r="H38" s="84"/>
      <c r="I38" s="84"/>
      <c r="J38" s="92">
        <f>J39+J52</f>
        <v>906.21643999999992</v>
      </c>
      <c r="K38" s="93">
        <f t="shared" si="1"/>
        <v>1.1831426423345011E-2</v>
      </c>
      <c r="L38" s="93">
        <f>J38/'סכום נכסי הקרן'!$C$42</f>
        <v>2.5805383651594013E-4</v>
      </c>
    </row>
    <row r="39" spans="2:12" s="137" customFormat="1">
      <c r="B39" s="101" t="s">
        <v>44</v>
      </c>
      <c r="C39" s="84"/>
      <c r="D39" s="84"/>
      <c r="E39" s="84"/>
      <c r="F39" s="84"/>
      <c r="G39" s="84"/>
      <c r="H39" s="84"/>
      <c r="I39" s="84"/>
      <c r="J39" s="92">
        <f>SUM(J40:J50)</f>
        <v>964.08145999999988</v>
      </c>
      <c r="K39" s="93">
        <f t="shared" si="1"/>
        <v>1.2586903477607441E-2</v>
      </c>
      <c r="L39" s="93">
        <f>J39/'סכום נכסי הקרן'!$C$42</f>
        <v>2.7453145681939829E-4</v>
      </c>
    </row>
    <row r="40" spans="2:12" s="137" customFormat="1">
      <c r="B40" s="88" t="s">
        <v>1919</v>
      </c>
      <c r="C40" s="82" t="s">
        <v>1920</v>
      </c>
      <c r="D40" s="82">
        <v>91</v>
      </c>
      <c r="E40" s="82" t="s">
        <v>1921</v>
      </c>
      <c r="F40" s="82" t="s">
        <v>1922</v>
      </c>
      <c r="G40" s="95" t="s">
        <v>180</v>
      </c>
      <c r="H40" s="96">
        <v>0</v>
      </c>
      <c r="I40" s="96">
        <v>0</v>
      </c>
      <c r="J40" s="89">
        <v>36.064689999999999</v>
      </c>
      <c r="K40" s="90">
        <f t="shared" si="1"/>
        <v>4.7085520343875749E-4</v>
      </c>
      <c r="L40" s="90">
        <f>J40/'סכום נכסי הקרן'!$C$42</f>
        <v>1.0269766919322342E-5</v>
      </c>
    </row>
    <row r="41" spans="2:12" s="137" customFormat="1">
      <c r="B41" s="88" t="s">
        <v>1919</v>
      </c>
      <c r="C41" s="82" t="s">
        <v>1923</v>
      </c>
      <c r="D41" s="82">
        <v>91</v>
      </c>
      <c r="E41" s="82" t="s">
        <v>1921</v>
      </c>
      <c r="F41" s="82" t="s">
        <v>1922</v>
      </c>
      <c r="G41" s="95" t="s">
        <v>181</v>
      </c>
      <c r="H41" s="96">
        <v>0</v>
      </c>
      <c r="I41" s="96">
        <v>0</v>
      </c>
      <c r="J41" s="89">
        <v>1.78895</v>
      </c>
      <c r="K41" s="90">
        <f t="shared" si="1"/>
        <v>2.3356263874492343E-5</v>
      </c>
      <c r="L41" s="90">
        <f>J41/'סכום נכסי הקרן'!$C$42</f>
        <v>5.0942069737246332E-7</v>
      </c>
    </row>
    <row r="42" spans="2:12" s="137" customFormat="1">
      <c r="B42" s="88" t="s">
        <v>1919</v>
      </c>
      <c r="C42" s="82" t="s">
        <v>1924</v>
      </c>
      <c r="D42" s="82">
        <v>91</v>
      </c>
      <c r="E42" s="82" t="s">
        <v>1921</v>
      </c>
      <c r="F42" s="82" t="s">
        <v>1922</v>
      </c>
      <c r="G42" s="95" t="s">
        <v>1888</v>
      </c>
      <c r="H42" s="96">
        <v>0</v>
      </c>
      <c r="I42" s="96">
        <v>0</v>
      </c>
      <c r="J42" s="89">
        <v>3.08243</v>
      </c>
      <c r="K42" s="90">
        <f t="shared" si="1"/>
        <v>4.0243745467817115E-5</v>
      </c>
      <c r="L42" s="90">
        <f>J42/'סכום נכסי הקרן'!$C$42</f>
        <v>8.7775155269951771E-7</v>
      </c>
    </row>
    <row r="43" spans="2:12" s="137" customFormat="1">
      <c r="B43" s="88" t="s">
        <v>1919</v>
      </c>
      <c r="C43" s="82" t="s">
        <v>1925</v>
      </c>
      <c r="D43" s="82">
        <v>91</v>
      </c>
      <c r="E43" s="82" t="s">
        <v>1921</v>
      </c>
      <c r="F43" s="82" t="s">
        <v>1922</v>
      </c>
      <c r="G43" s="95" t="s">
        <v>176</v>
      </c>
      <c r="H43" s="96">
        <v>0</v>
      </c>
      <c r="I43" s="96">
        <v>0</v>
      </c>
      <c r="J43" s="89">
        <v>48.287489999999998</v>
      </c>
      <c r="K43" s="90">
        <f t="shared" si="1"/>
        <v>6.3043425376724347E-4</v>
      </c>
      <c r="L43" s="90">
        <f>J43/'סכום נכסי הקרן'!$C$42</f>
        <v>1.3750326633033818E-5</v>
      </c>
    </row>
    <row r="44" spans="2:12" s="137" customFormat="1">
      <c r="B44" s="88" t="s">
        <v>1919</v>
      </c>
      <c r="C44" s="82" t="s">
        <v>1926</v>
      </c>
      <c r="D44" s="82">
        <v>91</v>
      </c>
      <c r="E44" s="82" t="s">
        <v>1921</v>
      </c>
      <c r="F44" s="82" t="s">
        <v>1922</v>
      </c>
      <c r="G44" s="95" t="s">
        <v>174</v>
      </c>
      <c r="H44" s="96">
        <v>0</v>
      </c>
      <c r="I44" s="96">
        <v>0</v>
      </c>
      <c r="J44" s="89">
        <v>7.82</v>
      </c>
      <c r="K44" s="90">
        <f t="shared" si="1"/>
        <v>1.0209675144555752E-4</v>
      </c>
      <c r="L44" s="90">
        <f>J44/'סכום נכסי הקרן'!$C$42</f>
        <v>2.2268201198762757E-6</v>
      </c>
    </row>
    <row r="45" spans="2:12" s="137" customFormat="1">
      <c r="B45" s="88" t="s">
        <v>1919</v>
      </c>
      <c r="C45" s="82" t="s">
        <v>1927</v>
      </c>
      <c r="D45" s="82">
        <v>91</v>
      </c>
      <c r="E45" s="82" t="s">
        <v>1921</v>
      </c>
      <c r="F45" s="82" t="s">
        <v>1922</v>
      </c>
      <c r="G45" s="95" t="s">
        <v>172</v>
      </c>
      <c r="H45" s="96">
        <v>0</v>
      </c>
      <c r="I45" s="96">
        <v>0</v>
      </c>
      <c r="J45" s="89">
        <v>851.31407999999999</v>
      </c>
      <c r="K45" s="90">
        <f t="shared" si="1"/>
        <v>1.1114629415327809E-2</v>
      </c>
      <c r="L45" s="90">
        <f>J45/'סכום נכסי הקרן'!$C$42</f>
        <v>2.4241986210715618E-4</v>
      </c>
    </row>
    <row r="46" spans="2:12" s="137" customFormat="1">
      <c r="B46" s="88" t="s">
        <v>1919</v>
      </c>
      <c r="C46" s="82" t="s">
        <v>1928</v>
      </c>
      <c r="D46" s="82">
        <v>91</v>
      </c>
      <c r="E46" s="82" t="s">
        <v>1921</v>
      </c>
      <c r="F46" s="82" t="s">
        <v>1922</v>
      </c>
      <c r="G46" s="95" t="s">
        <v>177</v>
      </c>
      <c r="H46" s="96">
        <v>0</v>
      </c>
      <c r="I46" s="96">
        <v>0</v>
      </c>
      <c r="J46" s="89">
        <v>2.0597099999999999</v>
      </c>
      <c r="K46" s="90">
        <f t="shared" si="1"/>
        <v>2.6891265974415507E-5</v>
      </c>
      <c r="L46" s="90">
        <f>J46/'סכום נכסי הקרן'!$C$42</f>
        <v>5.8652220832613342E-7</v>
      </c>
    </row>
    <row r="47" spans="2:12" s="137" customFormat="1">
      <c r="B47" s="88" t="s">
        <v>1919</v>
      </c>
      <c r="C47" s="82" t="s">
        <v>1929</v>
      </c>
      <c r="D47" s="82">
        <v>91</v>
      </c>
      <c r="E47" s="82" t="s">
        <v>1921</v>
      </c>
      <c r="F47" s="82" t="s">
        <v>1922</v>
      </c>
      <c r="G47" s="95" t="s">
        <v>179</v>
      </c>
      <c r="H47" s="96">
        <v>0</v>
      </c>
      <c r="I47" s="96">
        <v>0</v>
      </c>
      <c r="J47" s="89">
        <v>1.0543499999999999</v>
      </c>
      <c r="K47" s="90">
        <f t="shared" si="1"/>
        <v>1.3765436046882808E-5</v>
      </c>
      <c r="L47" s="90">
        <f>J47/'סכום נכסי הקרן'!$C$42</f>
        <v>3.0023629071503211E-7</v>
      </c>
    </row>
    <row r="48" spans="2:12" s="137" customFormat="1">
      <c r="B48" s="88" t="s">
        <v>1919</v>
      </c>
      <c r="C48" s="82" t="s">
        <v>1930</v>
      </c>
      <c r="D48" s="82">
        <v>91</v>
      </c>
      <c r="E48" s="82" t="s">
        <v>1921</v>
      </c>
      <c r="F48" s="82" t="s">
        <v>1922</v>
      </c>
      <c r="G48" s="95" t="s">
        <v>182</v>
      </c>
      <c r="H48" s="96">
        <v>0</v>
      </c>
      <c r="I48" s="96">
        <v>0</v>
      </c>
      <c r="J48" s="89">
        <v>8.6030800000000003</v>
      </c>
      <c r="K48" s="90">
        <f t="shared" si="1"/>
        <v>1.1232052690872723E-4</v>
      </c>
      <c r="L48" s="90">
        <f>J48/'סכום נכסי הקרן'!$C$42</f>
        <v>2.4498096722385153E-6</v>
      </c>
    </row>
    <row r="49" spans="2:12" s="137" customFormat="1">
      <c r="B49" s="88" t="s">
        <v>1919</v>
      </c>
      <c r="C49" s="82" t="s">
        <v>1931</v>
      </c>
      <c r="D49" s="82">
        <v>91</v>
      </c>
      <c r="E49" s="82" t="s">
        <v>1921</v>
      </c>
      <c r="F49" s="82" t="s">
        <v>1922</v>
      </c>
      <c r="G49" s="95" t="s">
        <v>175</v>
      </c>
      <c r="H49" s="96">
        <v>0</v>
      </c>
      <c r="I49" s="96">
        <v>0</v>
      </c>
      <c r="J49" s="89">
        <v>4.00657</v>
      </c>
      <c r="K49" s="90">
        <f t="shared" si="1"/>
        <v>5.2309179212177416E-5</v>
      </c>
      <c r="L49" s="90">
        <f>J49/'סכום נכסי הקרן'!$C$42</f>
        <v>1.1409092951013669E-6</v>
      </c>
    </row>
    <row r="50" spans="2:12" s="137" customFormat="1">
      <c r="B50" s="88" t="s">
        <v>1932</v>
      </c>
      <c r="C50" s="82" t="s">
        <v>1933</v>
      </c>
      <c r="D50" s="82"/>
      <c r="E50" s="82" t="s">
        <v>268</v>
      </c>
      <c r="F50" s="82" t="s">
        <v>1934</v>
      </c>
      <c r="G50" s="95" t="s">
        <v>172</v>
      </c>
      <c r="H50" s="96">
        <v>0</v>
      </c>
      <c r="I50" s="96">
        <v>0</v>
      </c>
      <c r="J50" s="89">
        <v>1.1E-4</v>
      </c>
      <c r="K50" s="90">
        <f t="shared" si="1"/>
        <v>1.4361435625334177E-9</v>
      </c>
      <c r="L50" s="90">
        <f>J50/'סכום נכסי הקרן'!$C$42</f>
        <v>3.1323556673451447E-11</v>
      </c>
    </row>
    <row r="51" spans="2:12" s="137" customFormat="1">
      <c r="B51" s="85"/>
      <c r="C51" s="82"/>
      <c r="D51" s="82"/>
      <c r="E51" s="82"/>
      <c r="F51" s="82"/>
      <c r="G51" s="82"/>
      <c r="H51" s="82"/>
      <c r="I51" s="82"/>
      <c r="J51" s="82"/>
      <c r="K51" s="90"/>
      <c r="L51" s="82"/>
    </row>
    <row r="52" spans="2:12" s="138" customFormat="1">
      <c r="B52" s="122" t="s">
        <v>45</v>
      </c>
      <c r="C52" s="123"/>
      <c r="D52" s="123"/>
      <c r="E52" s="123"/>
      <c r="F52" s="123"/>
      <c r="G52" s="123"/>
      <c r="H52" s="124">
        <v>0</v>
      </c>
      <c r="I52" s="124">
        <v>0</v>
      </c>
      <c r="J52" s="125">
        <f>J53</f>
        <v>-57.865019999999994</v>
      </c>
      <c r="K52" s="126">
        <f t="shared" ref="K52:K53" si="2">J52/$J$10</f>
        <v>-7.5547705426243141E-4</v>
      </c>
      <c r="L52" s="126">
        <f>J52/'סכום נכסי הקרן'!$C$42</f>
        <v>-1.6477620303458194E-5</v>
      </c>
    </row>
    <row r="53" spans="2:12" s="137" customFormat="1">
      <c r="B53" s="88" t="s">
        <v>1935</v>
      </c>
      <c r="C53" s="82" t="s">
        <v>1936</v>
      </c>
      <c r="D53" s="82"/>
      <c r="E53" s="82" t="s">
        <v>268</v>
      </c>
      <c r="F53" s="82" t="s">
        <v>1934</v>
      </c>
      <c r="G53" s="95"/>
      <c r="H53" s="96">
        <v>0</v>
      </c>
      <c r="I53" s="96">
        <v>0</v>
      </c>
      <c r="J53" s="89">
        <v>-57.865019999999994</v>
      </c>
      <c r="K53" s="90">
        <f t="shared" si="2"/>
        <v>-7.5547705426243141E-4</v>
      </c>
      <c r="L53" s="90">
        <f>J53/'סכום נכסי הקרן'!$C$42</f>
        <v>-1.6477620303458194E-5</v>
      </c>
    </row>
    <row r="54" spans="2:12" s="137" customFormat="1">
      <c r="B54" s="139"/>
      <c r="C54" s="139"/>
    </row>
    <row r="55" spans="2:12" s="137" customFormat="1">
      <c r="B55" s="139"/>
      <c r="C55" s="139"/>
    </row>
    <row r="56" spans="2:12" s="137" customFormat="1">
      <c r="B56" s="139"/>
      <c r="C56" s="139"/>
    </row>
    <row r="57" spans="2:12" s="137" customFormat="1">
      <c r="B57" s="140" t="s">
        <v>262</v>
      </c>
      <c r="C57" s="139"/>
    </row>
    <row r="58" spans="2:12" s="137" customFormat="1">
      <c r="B58" s="141"/>
      <c r="C58" s="139"/>
    </row>
    <row r="59" spans="2:12" s="137" customFormat="1">
      <c r="B59" s="139"/>
      <c r="C59" s="139"/>
    </row>
    <row r="60" spans="2:12" s="137" customFormat="1">
      <c r="B60" s="139"/>
      <c r="C60" s="139"/>
    </row>
    <row r="61" spans="2:12" s="137" customFormat="1">
      <c r="B61" s="139"/>
      <c r="C61" s="139"/>
    </row>
    <row r="62" spans="2:12" s="137" customFormat="1">
      <c r="B62" s="139"/>
      <c r="C62" s="139"/>
    </row>
    <row r="63" spans="2:12" s="137" customFormat="1">
      <c r="B63" s="139"/>
      <c r="C63" s="139"/>
    </row>
    <row r="64" spans="2:12" s="137" customFormat="1">
      <c r="B64" s="139"/>
      <c r="C64" s="139"/>
    </row>
    <row r="65" spans="2:3" s="137" customFormat="1">
      <c r="B65" s="139"/>
      <c r="C65" s="139"/>
    </row>
    <row r="66" spans="2:3" s="137" customFormat="1">
      <c r="B66" s="139"/>
      <c r="C66" s="139"/>
    </row>
    <row r="67" spans="2:3" s="137" customFormat="1">
      <c r="B67" s="139"/>
      <c r="C67" s="139"/>
    </row>
    <row r="68" spans="2:3" s="137" customFormat="1">
      <c r="B68" s="139"/>
      <c r="C68" s="139"/>
    </row>
    <row r="69" spans="2:3" s="137" customFormat="1">
      <c r="B69" s="139"/>
      <c r="C69" s="139"/>
    </row>
    <row r="70" spans="2:3" s="137" customFormat="1">
      <c r="B70" s="139"/>
      <c r="C70" s="139"/>
    </row>
    <row r="71" spans="2:3" s="137" customFormat="1">
      <c r="B71" s="139"/>
      <c r="C71" s="139"/>
    </row>
    <row r="72" spans="2:3" s="137" customFormat="1">
      <c r="B72" s="139"/>
      <c r="C72" s="139"/>
    </row>
    <row r="73" spans="2:3" s="137" customFormat="1">
      <c r="B73" s="139"/>
      <c r="C73" s="139"/>
    </row>
    <row r="74" spans="2:3" s="137" customFormat="1">
      <c r="B74" s="139"/>
      <c r="C74" s="139"/>
    </row>
    <row r="75" spans="2:3" s="137" customFormat="1">
      <c r="B75" s="139"/>
      <c r="C75" s="139"/>
    </row>
    <row r="76" spans="2:3" s="137" customFormat="1">
      <c r="B76" s="139"/>
      <c r="C76" s="139"/>
    </row>
    <row r="77" spans="2:3" s="137" customFormat="1">
      <c r="B77" s="139"/>
      <c r="C77" s="139"/>
    </row>
    <row r="78" spans="2:3" s="137" customFormat="1">
      <c r="B78" s="139"/>
      <c r="C78" s="139"/>
    </row>
    <row r="79" spans="2:3" s="137" customFormat="1">
      <c r="B79" s="139"/>
      <c r="C79" s="139"/>
    </row>
    <row r="80" spans="2:3" s="137" customFormat="1">
      <c r="B80" s="139"/>
      <c r="C80" s="139"/>
    </row>
    <row r="81" spans="2:4" s="137" customFormat="1">
      <c r="B81" s="139"/>
      <c r="C81" s="139"/>
    </row>
    <row r="82" spans="2:4" s="137" customFormat="1">
      <c r="B82" s="139"/>
      <c r="C82" s="139"/>
    </row>
    <row r="83" spans="2:4" s="137" customFormat="1">
      <c r="B83" s="139"/>
      <c r="C83" s="139"/>
    </row>
    <row r="84" spans="2:4" s="137" customFormat="1">
      <c r="B84" s="139"/>
      <c r="C84" s="139"/>
    </row>
    <row r="85" spans="2:4" s="137" customFormat="1">
      <c r="B85" s="139"/>
      <c r="C85" s="139"/>
    </row>
    <row r="86" spans="2:4" s="137" customFormat="1">
      <c r="B86" s="139"/>
      <c r="C86" s="139"/>
    </row>
    <row r="87" spans="2:4">
      <c r="D87" s="1"/>
    </row>
    <row r="88" spans="2:4">
      <c r="D88" s="1"/>
    </row>
    <row r="89" spans="2:4">
      <c r="D89" s="1"/>
    </row>
    <row r="90" spans="2:4">
      <c r="D90" s="1"/>
    </row>
    <row r="91" spans="2:4">
      <c r="D91" s="1"/>
    </row>
    <row r="92" spans="2:4">
      <c r="D92" s="1"/>
    </row>
    <row r="93" spans="2:4">
      <c r="D93" s="1"/>
    </row>
    <row r="94" spans="2:4">
      <c r="D94" s="1"/>
    </row>
    <row r="95" spans="2:4">
      <c r="D95" s="1"/>
    </row>
    <row r="96" spans="2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0" t="s" vm="1">
        <v>263</v>
      </c>
    </row>
    <row r="2" spans="2:18">
      <c r="B2" s="58" t="s">
        <v>187</v>
      </c>
      <c r="C2" s="80" t="s">
        <v>264</v>
      </c>
    </row>
    <row r="3" spans="2:18">
      <c r="B3" s="58" t="s">
        <v>189</v>
      </c>
      <c r="C3" s="80" t="s">
        <v>265</v>
      </c>
    </row>
    <row r="4" spans="2:18">
      <c r="B4" s="58" t="s">
        <v>190</v>
      </c>
      <c r="C4" s="80">
        <v>2207</v>
      </c>
    </row>
    <row r="6" spans="2:18" ht="26.25" customHeight="1">
      <c r="B6" s="170" t="s">
        <v>229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126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247</v>
      </c>
      <c r="M7" s="31" t="s">
        <v>227</v>
      </c>
      <c r="N7" s="31" t="s">
        <v>61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254</v>
      </c>
      <c r="M8" s="33" t="s">
        <v>250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262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122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253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0" t="s" vm="1">
        <v>263</v>
      </c>
    </row>
    <row r="2" spans="2:18">
      <c r="B2" s="58" t="s">
        <v>187</v>
      </c>
      <c r="C2" s="80" t="s">
        <v>264</v>
      </c>
    </row>
    <row r="3" spans="2:18">
      <c r="B3" s="58" t="s">
        <v>189</v>
      </c>
      <c r="C3" s="80" t="s">
        <v>265</v>
      </c>
    </row>
    <row r="4" spans="2:18">
      <c r="B4" s="58" t="s">
        <v>190</v>
      </c>
      <c r="C4" s="80">
        <v>2207</v>
      </c>
    </row>
    <row r="6" spans="2:18" ht="26.25" customHeight="1">
      <c r="B6" s="170" t="s">
        <v>231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126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247</v>
      </c>
      <c r="M7" s="31" t="s">
        <v>227</v>
      </c>
      <c r="N7" s="31" t="s">
        <v>61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254</v>
      </c>
      <c r="M8" s="33" t="s">
        <v>250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262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122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253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F32" sqref="F32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188</v>
      </c>
      <c r="C1" s="80" t="s" vm="1">
        <v>263</v>
      </c>
    </row>
    <row r="2" spans="2:53">
      <c r="B2" s="58" t="s">
        <v>187</v>
      </c>
      <c r="C2" s="80" t="s">
        <v>264</v>
      </c>
    </row>
    <row r="3" spans="2:53">
      <c r="B3" s="58" t="s">
        <v>189</v>
      </c>
      <c r="C3" s="80" t="s">
        <v>265</v>
      </c>
    </row>
    <row r="4" spans="2:53">
      <c r="B4" s="58" t="s">
        <v>190</v>
      </c>
      <c r="C4" s="80">
        <v>2207</v>
      </c>
    </row>
    <row r="6" spans="2:53" ht="21.7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3"/>
    </row>
    <row r="7" spans="2:53" ht="27.75" customHeight="1">
      <c r="B7" s="164" t="s">
        <v>95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6"/>
      <c r="AU7" s="3"/>
      <c r="AV7" s="3"/>
    </row>
    <row r="8" spans="2:53" s="3" customFormat="1" ht="66" customHeight="1">
      <c r="B8" s="23" t="s">
        <v>125</v>
      </c>
      <c r="C8" s="31" t="s">
        <v>47</v>
      </c>
      <c r="D8" s="31" t="s">
        <v>130</v>
      </c>
      <c r="E8" s="31" t="s">
        <v>15</v>
      </c>
      <c r="F8" s="31" t="s">
        <v>68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247</v>
      </c>
      <c r="M8" s="31" t="s">
        <v>246</v>
      </c>
      <c r="N8" s="31" t="s">
        <v>261</v>
      </c>
      <c r="O8" s="31" t="s">
        <v>64</v>
      </c>
      <c r="P8" s="31" t="s">
        <v>249</v>
      </c>
      <c r="Q8" s="31" t="s">
        <v>191</v>
      </c>
      <c r="R8" s="74" t="s">
        <v>193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254</v>
      </c>
      <c r="M9" s="33"/>
      <c r="N9" s="17" t="s">
        <v>250</v>
      </c>
      <c r="O9" s="33" t="s">
        <v>255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21" t="s">
        <v>124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20" t="s">
        <v>26</v>
      </c>
      <c r="C11" s="84"/>
      <c r="D11" s="84"/>
      <c r="E11" s="84"/>
      <c r="F11" s="84"/>
      <c r="G11" s="84"/>
      <c r="H11" s="92">
        <v>14.126089190867949</v>
      </c>
      <c r="I11" s="84"/>
      <c r="J11" s="84"/>
      <c r="K11" s="93">
        <v>6.9354344934241764E-3</v>
      </c>
      <c r="L11" s="92"/>
      <c r="M11" s="94"/>
      <c r="N11" s="84"/>
      <c r="O11" s="92">
        <v>913527.62092948414</v>
      </c>
      <c r="P11" s="84"/>
      <c r="Q11" s="93">
        <f>O11/$O$11</f>
        <v>1</v>
      </c>
      <c r="R11" s="93">
        <f>O11/'סכום נכסי הקרן'!$C$42</f>
        <v>0.26013576551770878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241</v>
      </c>
      <c r="C12" s="84"/>
      <c r="D12" s="84"/>
      <c r="E12" s="84"/>
      <c r="F12" s="84"/>
      <c r="G12" s="84"/>
      <c r="H12" s="92">
        <v>14.126089190867953</v>
      </c>
      <c r="I12" s="84"/>
      <c r="J12" s="84"/>
      <c r="K12" s="93">
        <v>6.9354344934241773E-3</v>
      </c>
      <c r="L12" s="92"/>
      <c r="M12" s="94"/>
      <c r="N12" s="84"/>
      <c r="O12" s="92">
        <v>913527.62092948391</v>
      </c>
      <c r="P12" s="84"/>
      <c r="Q12" s="93">
        <f t="shared" ref="Q12:Q26" si="0">O12/$O$11</f>
        <v>0.99999999999999978</v>
      </c>
      <c r="R12" s="93">
        <f>O12/'סכום נכסי הקרן'!$C$42</f>
        <v>0.26013576551770873</v>
      </c>
      <c r="AW12" s="4"/>
    </row>
    <row r="13" spans="2:53" s="98" customFormat="1">
      <c r="B13" s="101" t="s">
        <v>24</v>
      </c>
      <c r="C13" s="84"/>
      <c r="D13" s="84"/>
      <c r="E13" s="84"/>
      <c r="F13" s="84"/>
      <c r="G13" s="84"/>
      <c r="H13" s="92">
        <v>14.126089190867953</v>
      </c>
      <c r="I13" s="84"/>
      <c r="J13" s="84"/>
      <c r="K13" s="93">
        <v>6.9354344934241773E-3</v>
      </c>
      <c r="L13" s="92"/>
      <c r="M13" s="94"/>
      <c r="N13" s="84"/>
      <c r="O13" s="92">
        <v>913527.62092948391</v>
      </c>
      <c r="P13" s="84"/>
      <c r="Q13" s="93">
        <f t="shared" si="0"/>
        <v>0.99999999999999978</v>
      </c>
      <c r="R13" s="93">
        <f>O13/'סכום נכסי הקרן'!$C$42</f>
        <v>0.26013576551770873</v>
      </c>
    </row>
    <row r="14" spans="2:53">
      <c r="B14" s="86" t="s">
        <v>23</v>
      </c>
      <c r="C14" s="84"/>
      <c r="D14" s="84"/>
      <c r="E14" s="84"/>
      <c r="F14" s="84"/>
      <c r="G14" s="84"/>
      <c r="H14" s="92">
        <v>14.126089190867953</v>
      </c>
      <c r="I14" s="84"/>
      <c r="J14" s="84"/>
      <c r="K14" s="93">
        <v>6.9354344934241773E-3</v>
      </c>
      <c r="L14" s="92"/>
      <c r="M14" s="94"/>
      <c r="N14" s="84"/>
      <c r="O14" s="92">
        <v>913527.62092948391</v>
      </c>
      <c r="P14" s="84"/>
      <c r="Q14" s="93">
        <f t="shared" si="0"/>
        <v>0.99999999999999978</v>
      </c>
      <c r="R14" s="93">
        <f>O14/'סכום נכסי הקרן'!$C$42</f>
        <v>0.26013576551770873</v>
      </c>
    </row>
    <row r="15" spans="2:53">
      <c r="B15" s="87" t="s">
        <v>266</v>
      </c>
      <c r="C15" s="82" t="s">
        <v>267</v>
      </c>
      <c r="D15" s="95" t="s">
        <v>131</v>
      </c>
      <c r="E15" s="82" t="s">
        <v>268</v>
      </c>
      <c r="F15" s="82"/>
      <c r="G15" s="82"/>
      <c r="H15" s="89">
        <v>2.2299999999999982</v>
      </c>
      <c r="I15" s="95" t="s">
        <v>173</v>
      </c>
      <c r="J15" s="96">
        <v>0.04</v>
      </c>
      <c r="K15" s="90">
        <v>-1.1700000000000018E-2</v>
      </c>
      <c r="L15" s="89">
        <v>18302861.160934001</v>
      </c>
      <c r="M15" s="91">
        <v>150.09</v>
      </c>
      <c r="N15" s="82"/>
      <c r="O15" s="89">
        <v>27470.764044235002</v>
      </c>
      <c r="P15" s="90">
        <v>1.1771988911962955E-3</v>
      </c>
      <c r="Q15" s="90">
        <f t="shared" si="0"/>
        <v>3.0071082050353779E-2</v>
      </c>
      <c r="R15" s="90">
        <f>O15/'סכום נכסי הקרן'!$C$42</f>
        <v>7.8225639491146127E-3</v>
      </c>
    </row>
    <row r="16" spans="2:53" ht="20.25">
      <c r="B16" s="87" t="s">
        <v>269</v>
      </c>
      <c r="C16" s="82" t="s">
        <v>270</v>
      </c>
      <c r="D16" s="95" t="s">
        <v>131</v>
      </c>
      <c r="E16" s="82" t="s">
        <v>268</v>
      </c>
      <c r="F16" s="82"/>
      <c r="G16" s="82"/>
      <c r="H16" s="89">
        <v>4.8600000000001549</v>
      </c>
      <c r="I16" s="95" t="s">
        <v>173</v>
      </c>
      <c r="J16" s="96">
        <v>0.04</v>
      </c>
      <c r="K16" s="90">
        <v>-4.7000000000003315E-3</v>
      </c>
      <c r="L16" s="89">
        <v>7497118.3899060003</v>
      </c>
      <c r="M16" s="91">
        <v>156.80000000000001</v>
      </c>
      <c r="N16" s="82"/>
      <c r="O16" s="89">
        <v>11755.481994862999</v>
      </c>
      <c r="P16" s="90">
        <v>6.4530786646065119E-4</v>
      </c>
      <c r="Q16" s="90">
        <f t="shared" si="0"/>
        <v>1.2868228311369705E-2</v>
      </c>
      <c r="R16" s="90">
        <f>O16/'סכום נכסי הקרן'!$C$42</f>
        <v>3.3474864226348115E-3</v>
      </c>
      <c r="AU16" s="4"/>
    </row>
    <row r="17" spans="2:48" ht="20.25">
      <c r="B17" s="87" t="s">
        <v>271</v>
      </c>
      <c r="C17" s="82" t="s">
        <v>272</v>
      </c>
      <c r="D17" s="95" t="s">
        <v>131</v>
      </c>
      <c r="E17" s="82" t="s">
        <v>268</v>
      </c>
      <c r="F17" s="82"/>
      <c r="G17" s="82"/>
      <c r="H17" s="89">
        <v>7.9200000000000239</v>
      </c>
      <c r="I17" s="95" t="s">
        <v>173</v>
      </c>
      <c r="J17" s="96">
        <v>7.4999999999999997E-3</v>
      </c>
      <c r="K17" s="90">
        <v>-3.9999999999997221E-4</v>
      </c>
      <c r="L17" s="89">
        <v>53073617.729194</v>
      </c>
      <c r="M17" s="91">
        <v>108.29</v>
      </c>
      <c r="N17" s="82"/>
      <c r="O17" s="89">
        <v>57473.421585653996</v>
      </c>
      <c r="P17" s="90">
        <v>3.8077368165586024E-3</v>
      </c>
      <c r="Q17" s="90">
        <f t="shared" si="0"/>
        <v>6.2913720689886404E-2</v>
      </c>
      <c r="R17" s="90">
        <f>O17/'סכום נכסי הקרן'!$C$42</f>
        <v>1.6366108893230917E-2</v>
      </c>
      <c r="AV17" s="4"/>
    </row>
    <row r="18" spans="2:48">
      <c r="B18" s="87" t="s">
        <v>273</v>
      </c>
      <c r="C18" s="82" t="s">
        <v>274</v>
      </c>
      <c r="D18" s="95" t="s">
        <v>131</v>
      </c>
      <c r="E18" s="82" t="s">
        <v>268</v>
      </c>
      <c r="F18" s="82"/>
      <c r="G18" s="82"/>
      <c r="H18" s="89">
        <v>13.359999999999978</v>
      </c>
      <c r="I18" s="95" t="s">
        <v>173</v>
      </c>
      <c r="J18" s="96">
        <v>0.04</v>
      </c>
      <c r="K18" s="90">
        <v>8.6999999999999925E-3</v>
      </c>
      <c r="L18" s="89">
        <v>199671196.460639</v>
      </c>
      <c r="M18" s="91">
        <v>182.1</v>
      </c>
      <c r="N18" s="82"/>
      <c r="O18" s="89">
        <v>363601.23910939106</v>
      </c>
      <c r="P18" s="90">
        <v>1.230896826045114E-2</v>
      </c>
      <c r="Q18" s="90">
        <f t="shared" si="0"/>
        <v>0.39801887844336753</v>
      </c>
      <c r="R18" s="90">
        <f>O18/'סכום נכסי הקרן'!$C$42</f>
        <v>0.10353894563436529</v>
      </c>
      <c r="AU18" s="3"/>
    </row>
    <row r="19" spans="2:48">
      <c r="B19" s="87" t="s">
        <v>275</v>
      </c>
      <c r="C19" s="82" t="s">
        <v>276</v>
      </c>
      <c r="D19" s="95" t="s">
        <v>131</v>
      </c>
      <c r="E19" s="82" t="s">
        <v>268</v>
      </c>
      <c r="F19" s="82"/>
      <c r="G19" s="82"/>
      <c r="H19" s="89">
        <v>17.589999999999868</v>
      </c>
      <c r="I19" s="95" t="s">
        <v>173</v>
      </c>
      <c r="J19" s="96">
        <v>2.75E-2</v>
      </c>
      <c r="K19" s="90">
        <v>1.1999999999999979E-2</v>
      </c>
      <c r="L19" s="89">
        <v>77736479.961578995</v>
      </c>
      <c r="M19" s="91">
        <v>141.22999999999999</v>
      </c>
      <c r="N19" s="82"/>
      <c r="O19" s="89">
        <v>109787.23680964101</v>
      </c>
      <c r="P19" s="90">
        <v>4.3980868622211728E-3</v>
      </c>
      <c r="Q19" s="90">
        <f t="shared" si="0"/>
        <v>0.1201794387978506</v>
      </c>
      <c r="R19" s="90">
        <f>O19/'סכום נכסי הקרן'!$C$42</f>
        <v>3.1262970311167503E-2</v>
      </c>
      <c r="AV19" s="3"/>
    </row>
    <row r="20" spans="2:48">
      <c r="B20" s="87" t="s">
        <v>277</v>
      </c>
      <c r="C20" s="82" t="s">
        <v>278</v>
      </c>
      <c r="D20" s="95" t="s">
        <v>131</v>
      </c>
      <c r="E20" s="82" t="s">
        <v>268</v>
      </c>
      <c r="F20" s="82"/>
      <c r="G20" s="82"/>
      <c r="H20" s="89">
        <v>4.3399999999999483</v>
      </c>
      <c r="I20" s="95" t="s">
        <v>173</v>
      </c>
      <c r="J20" s="96">
        <v>1.7500000000000002E-2</v>
      </c>
      <c r="K20" s="90">
        <v>-6.3000000000000504E-3</v>
      </c>
      <c r="L20" s="89">
        <v>12549170.896392999</v>
      </c>
      <c r="M20" s="91">
        <v>113.75</v>
      </c>
      <c r="N20" s="82"/>
      <c r="O20" s="89">
        <v>14274.682053211</v>
      </c>
      <c r="P20" s="90">
        <v>8.7627266214510349E-4</v>
      </c>
      <c r="Q20" s="90">
        <f t="shared" si="0"/>
        <v>1.5625889930604379E-2</v>
      </c>
      <c r="R20" s="90">
        <f>O20/'סכום נכסי הקרן'!$C$42</f>
        <v>4.0648528389932272E-3</v>
      </c>
    </row>
    <row r="21" spans="2:48">
      <c r="B21" s="87" t="s">
        <v>279</v>
      </c>
      <c r="C21" s="82" t="s">
        <v>280</v>
      </c>
      <c r="D21" s="95" t="s">
        <v>131</v>
      </c>
      <c r="E21" s="82" t="s">
        <v>268</v>
      </c>
      <c r="F21" s="82"/>
      <c r="G21" s="82"/>
      <c r="H21" s="89">
        <v>0.57999999999993013</v>
      </c>
      <c r="I21" s="95" t="s">
        <v>173</v>
      </c>
      <c r="J21" s="96">
        <v>0.03</v>
      </c>
      <c r="K21" s="90">
        <v>-2.059999999999914E-2</v>
      </c>
      <c r="L21" s="89">
        <v>6479664.3600049997</v>
      </c>
      <c r="M21" s="91">
        <v>114.9</v>
      </c>
      <c r="N21" s="82"/>
      <c r="O21" s="89">
        <v>7445.1339220939999</v>
      </c>
      <c r="P21" s="90">
        <v>4.2267155173340512E-4</v>
      </c>
      <c r="Q21" s="90">
        <f t="shared" si="0"/>
        <v>8.1498728133899464E-3</v>
      </c>
      <c r="R21" s="90">
        <f>O21/'סכום נכסי הקרן'!$C$42</f>
        <v>2.1200734031831571E-3</v>
      </c>
    </row>
    <row r="22" spans="2:48">
      <c r="B22" s="87" t="s">
        <v>281</v>
      </c>
      <c r="C22" s="82" t="s">
        <v>282</v>
      </c>
      <c r="D22" s="95" t="s">
        <v>131</v>
      </c>
      <c r="E22" s="82" t="s">
        <v>268</v>
      </c>
      <c r="F22" s="82"/>
      <c r="G22" s="82"/>
      <c r="H22" s="89">
        <v>1.5799999999999939</v>
      </c>
      <c r="I22" s="95" t="s">
        <v>173</v>
      </c>
      <c r="J22" s="96">
        <v>1E-3</v>
      </c>
      <c r="K22" s="90">
        <v>-1.35000000000001E-2</v>
      </c>
      <c r="L22" s="89">
        <v>34540627.561476998</v>
      </c>
      <c r="M22" s="91">
        <v>103.3</v>
      </c>
      <c r="N22" s="82"/>
      <c r="O22" s="89">
        <v>35680.468116958997</v>
      </c>
      <c r="P22" s="90">
        <v>2.2790911936946862E-3</v>
      </c>
      <c r="Q22" s="90">
        <f t="shared" si="0"/>
        <v>3.9057897429149759E-2</v>
      </c>
      <c r="R22" s="90">
        <f>O22/'סכום נכסי הקרן'!$C$42</f>
        <v>1.0160356047244024E-2</v>
      </c>
    </row>
    <row r="23" spans="2:48">
      <c r="B23" s="87" t="s">
        <v>283</v>
      </c>
      <c r="C23" s="82" t="s">
        <v>284</v>
      </c>
      <c r="D23" s="95" t="s">
        <v>131</v>
      </c>
      <c r="E23" s="82" t="s">
        <v>268</v>
      </c>
      <c r="F23" s="82"/>
      <c r="G23" s="82"/>
      <c r="H23" s="89">
        <v>6.4399999999998938</v>
      </c>
      <c r="I23" s="95" t="s">
        <v>173</v>
      </c>
      <c r="J23" s="96">
        <v>7.4999999999999997E-3</v>
      </c>
      <c r="K23" s="90">
        <v>-2.7000000000001034E-3</v>
      </c>
      <c r="L23" s="89">
        <v>15321295.618696999</v>
      </c>
      <c r="M23" s="91">
        <v>107.6</v>
      </c>
      <c r="N23" s="82"/>
      <c r="O23" s="89">
        <v>16485.715054229</v>
      </c>
      <c r="P23" s="90">
        <v>1.1068364986113115E-3</v>
      </c>
      <c r="Q23" s="90">
        <f t="shared" si="0"/>
        <v>1.8046214122628641E-2</v>
      </c>
      <c r="R23" s="90">
        <f>O23/'סכום נכסי הקרן'!$C$42</f>
        <v>4.6944657254864887E-3</v>
      </c>
    </row>
    <row r="24" spans="2:48">
      <c r="B24" s="87" t="s">
        <v>285</v>
      </c>
      <c r="C24" s="82" t="s">
        <v>286</v>
      </c>
      <c r="D24" s="95" t="s">
        <v>131</v>
      </c>
      <c r="E24" s="82" t="s">
        <v>268</v>
      </c>
      <c r="F24" s="82"/>
      <c r="G24" s="82"/>
      <c r="H24" s="89">
        <v>9.9399999999996034</v>
      </c>
      <c r="I24" s="95" t="s">
        <v>173</v>
      </c>
      <c r="J24" s="96">
        <v>5.0000000000000001E-3</v>
      </c>
      <c r="K24" s="90">
        <v>2.6000000000001278E-3</v>
      </c>
      <c r="L24" s="89">
        <v>6099572.2577729998</v>
      </c>
      <c r="M24" s="91">
        <v>102.54</v>
      </c>
      <c r="N24" s="82"/>
      <c r="O24" s="89">
        <v>6254.5009045919996</v>
      </c>
      <c r="P24" s="90">
        <v>2.9266137365560646E-3</v>
      </c>
      <c r="Q24" s="90">
        <f t="shared" si="0"/>
        <v>6.8465372707923727E-3</v>
      </c>
      <c r="R24" s="90">
        <f>O24/'סכום נכסי הקרן'!$C$42</f>
        <v>1.7810292140830986E-3</v>
      </c>
    </row>
    <row r="25" spans="2:48">
      <c r="B25" s="87" t="s">
        <v>287</v>
      </c>
      <c r="C25" s="82" t="s">
        <v>288</v>
      </c>
      <c r="D25" s="95" t="s">
        <v>131</v>
      </c>
      <c r="E25" s="82" t="s">
        <v>268</v>
      </c>
      <c r="F25" s="82"/>
      <c r="G25" s="82"/>
      <c r="H25" s="89">
        <v>22.74000000000008</v>
      </c>
      <c r="I25" s="95" t="s">
        <v>173</v>
      </c>
      <c r="J25" s="96">
        <v>0.01</v>
      </c>
      <c r="K25" s="90">
        <v>1.4800000000000035E-2</v>
      </c>
      <c r="L25" s="89">
        <v>246641729.40053099</v>
      </c>
      <c r="M25" s="91">
        <v>91.35</v>
      </c>
      <c r="N25" s="82"/>
      <c r="O25" s="89">
        <v>225307.21935606099</v>
      </c>
      <c r="P25" s="90">
        <v>2.0715460265300412E-2</v>
      </c>
      <c r="Q25" s="90">
        <f t="shared" si="0"/>
        <v>0.24663427157989853</v>
      </c>
      <c r="R25" s="90">
        <f>O25/'סכום נכסי הקרן'!$C$42</f>
        <v>6.4158395040339392E-2</v>
      </c>
    </row>
    <row r="26" spans="2:48">
      <c r="B26" s="87" t="s">
        <v>289</v>
      </c>
      <c r="C26" s="82" t="s">
        <v>290</v>
      </c>
      <c r="D26" s="95" t="s">
        <v>131</v>
      </c>
      <c r="E26" s="82" t="s">
        <v>268</v>
      </c>
      <c r="F26" s="82"/>
      <c r="G26" s="82"/>
      <c r="H26" s="89">
        <v>3.3600000000000407</v>
      </c>
      <c r="I26" s="95" t="s">
        <v>173</v>
      </c>
      <c r="J26" s="96">
        <v>2.75E-2</v>
      </c>
      <c r="K26" s="90">
        <v>-8.6000000000001457E-3</v>
      </c>
      <c r="L26" s="89">
        <v>32065967.297738999</v>
      </c>
      <c r="M26" s="91">
        <v>118.48</v>
      </c>
      <c r="N26" s="82"/>
      <c r="O26" s="89">
        <v>37991.757978554</v>
      </c>
      <c r="P26" s="90">
        <v>1.933870283388878E-3</v>
      </c>
      <c r="Q26" s="90">
        <f t="shared" si="0"/>
        <v>4.1587968560708261E-2</v>
      </c>
      <c r="R26" s="90">
        <f>O26/'סכום נכסי הקרן'!$C$42</f>
        <v>1.0818518037866249E-2</v>
      </c>
    </row>
    <row r="27" spans="2:48">
      <c r="B27" s="88"/>
      <c r="C27" s="82"/>
      <c r="D27" s="82"/>
      <c r="E27" s="82"/>
      <c r="F27" s="82"/>
      <c r="G27" s="82"/>
      <c r="H27" s="82"/>
      <c r="I27" s="82"/>
      <c r="J27" s="82"/>
      <c r="K27" s="90"/>
      <c r="L27" s="89"/>
      <c r="M27" s="91"/>
      <c r="N27" s="82"/>
      <c r="O27" s="82"/>
      <c r="P27" s="82"/>
      <c r="Q27" s="90"/>
      <c r="R27" s="82"/>
    </row>
    <row r="28" spans="2:48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2:48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2:48">
      <c r="B30" s="97" t="s">
        <v>122</v>
      </c>
      <c r="C30" s="98"/>
      <c r="D30" s="98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2:48">
      <c r="B31" s="97" t="s">
        <v>245</v>
      </c>
      <c r="C31" s="98"/>
      <c r="D31" s="98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2:48">
      <c r="B32" s="167" t="s">
        <v>253</v>
      </c>
      <c r="C32" s="167"/>
      <c r="D32" s="167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2:D32"/>
  </mergeCells>
  <phoneticPr fontId="5" type="noConversion"/>
  <dataValidations count="1">
    <dataValidation allowBlank="1" showInputMessage="1" showErrorMessage="1" sqref="N10:Q10 N9 N1:N7 N32:N1048576 C5:C29 O1:Q9 O11:Q1048576 B33:B1048576 J1:M1048576 E1:I30 B30:B32 D1:D29 R1:AF1048576 AJ1:XFD1048576 AG1:AI27 AG31:AI1048576 C30:D31 A1:A1048576 B1:B29 E32:I1048576 C3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188</v>
      </c>
      <c r="C1" s="80" t="s" vm="1">
        <v>263</v>
      </c>
    </row>
    <row r="2" spans="2:67">
      <c r="B2" s="58" t="s">
        <v>187</v>
      </c>
      <c r="C2" s="80" t="s">
        <v>264</v>
      </c>
    </row>
    <row r="3" spans="2:67">
      <c r="B3" s="58" t="s">
        <v>189</v>
      </c>
      <c r="C3" s="80" t="s">
        <v>265</v>
      </c>
    </row>
    <row r="4" spans="2:67">
      <c r="B4" s="58" t="s">
        <v>190</v>
      </c>
      <c r="C4" s="80">
        <v>2207</v>
      </c>
    </row>
    <row r="6" spans="2:67" ht="26.25" customHeight="1">
      <c r="B6" s="164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BO6" s="3"/>
    </row>
    <row r="7" spans="2:67" ht="26.25" customHeight="1">
      <c r="B7" s="164" t="s">
        <v>96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45"/>
      <c r="BJ7" s="3"/>
      <c r="BO7" s="3"/>
    </row>
    <row r="8" spans="2:67" s="3" customFormat="1" ht="78.75">
      <c r="B8" s="39" t="s">
        <v>125</v>
      </c>
      <c r="C8" s="14" t="s">
        <v>47</v>
      </c>
      <c r="D8" s="14" t="s">
        <v>130</v>
      </c>
      <c r="E8" s="14" t="s">
        <v>234</v>
      </c>
      <c r="F8" s="14" t="s">
        <v>127</v>
      </c>
      <c r="G8" s="14" t="s">
        <v>67</v>
      </c>
      <c r="H8" s="14" t="s">
        <v>15</v>
      </c>
      <c r="I8" s="14" t="s">
        <v>68</v>
      </c>
      <c r="J8" s="14" t="s">
        <v>111</v>
      </c>
      <c r="K8" s="14" t="s">
        <v>18</v>
      </c>
      <c r="L8" s="14" t="s">
        <v>110</v>
      </c>
      <c r="M8" s="14" t="s">
        <v>17</v>
      </c>
      <c r="N8" s="14" t="s">
        <v>19</v>
      </c>
      <c r="O8" s="14" t="s">
        <v>247</v>
      </c>
      <c r="P8" s="14" t="s">
        <v>246</v>
      </c>
      <c r="Q8" s="14" t="s">
        <v>64</v>
      </c>
      <c r="R8" s="14" t="s">
        <v>61</v>
      </c>
      <c r="S8" s="14" t="s">
        <v>191</v>
      </c>
      <c r="T8" s="40" t="s">
        <v>193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254</v>
      </c>
      <c r="P9" s="17"/>
      <c r="Q9" s="17" t="s">
        <v>250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0" t="s">
        <v>124</v>
      </c>
      <c r="S10" s="47" t="s">
        <v>194</v>
      </c>
      <c r="T10" s="75" t="s">
        <v>235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262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122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245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253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L830"/>
  <sheetViews>
    <sheetView rightToLeft="1" zoomScale="90" zoomScaleNormal="90" workbookViewId="0">
      <selection activeCell="N164" sqref="N164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4">
      <c r="B1" s="58" t="s">
        <v>188</v>
      </c>
      <c r="C1" s="80" t="s" vm="1">
        <v>263</v>
      </c>
    </row>
    <row r="2" spans="2:64">
      <c r="B2" s="58" t="s">
        <v>187</v>
      </c>
      <c r="C2" s="80" t="s">
        <v>264</v>
      </c>
    </row>
    <row r="3" spans="2:64">
      <c r="B3" s="58" t="s">
        <v>189</v>
      </c>
      <c r="C3" s="80" t="s">
        <v>265</v>
      </c>
    </row>
    <row r="4" spans="2:64">
      <c r="B4" s="58" t="s">
        <v>190</v>
      </c>
      <c r="C4" s="80">
        <v>2207</v>
      </c>
    </row>
    <row r="6" spans="2:64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2"/>
    </row>
    <row r="7" spans="2:64" ht="26.25" customHeight="1">
      <c r="B7" s="170" t="s">
        <v>97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2"/>
      <c r="BL7" s="3"/>
    </row>
    <row r="8" spans="2:64" s="3" customFormat="1" ht="78.75">
      <c r="B8" s="23" t="s">
        <v>125</v>
      </c>
      <c r="C8" s="31" t="s">
        <v>47</v>
      </c>
      <c r="D8" s="31" t="s">
        <v>130</v>
      </c>
      <c r="E8" s="31" t="s">
        <v>234</v>
      </c>
      <c r="F8" s="31" t="s">
        <v>127</v>
      </c>
      <c r="G8" s="31" t="s">
        <v>67</v>
      </c>
      <c r="H8" s="31" t="s">
        <v>15</v>
      </c>
      <c r="I8" s="31" t="s">
        <v>68</v>
      </c>
      <c r="J8" s="31" t="s">
        <v>111</v>
      </c>
      <c r="K8" s="31" t="s">
        <v>18</v>
      </c>
      <c r="L8" s="31" t="s">
        <v>110</v>
      </c>
      <c r="M8" s="31" t="s">
        <v>17</v>
      </c>
      <c r="N8" s="31" t="s">
        <v>19</v>
      </c>
      <c r="O8" s="14" t="s">
        <v>247</v>
      </c>
      <c r="P8" s="31" t="s">
        <v>246</v>
      </c>
      <c r="Q8" s="31" t="s">
        <v>261</v>
      </c>
      <c r="R8" s="31" t="s">
        <v>64</v>
      </c>
      <c r="S8" s="14" t="s">
        <v>61</v>
      </c>
      <c r="T8" s="31" t="s">
        <v>191</v>
      </c>
      <c r="U8" s="15" t="s">
        <v>193</v>
      </c>
      <c r="BH8" s="1"/>
      <c r="BI8" s="1"/>
    </row>
    <row r="9" spans="2:6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254</v>
      </c>
      <c r="P9" s="33"/>
      <c r="Q9" s="17" t="s">
        <v>250</v>
      </c>
      <c r="R9" s="33" t="s">
        <v>250</v>
      </c>
      <c r="S9" s="17" t="s">
        <v>20</v>
      </c>
      <c r="T9" s="33" t="s">
        <v>250</v>
      </c>
      <c r="U9" s="18" t="s">
        <v>20</v>
      </c>
      <c r="BG9" s="1"/>
      <c r="BH9" s="1"/>
      <c r="BI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123</v>
      </c>
      <c r="R10" s="20" t="s">
        <v>124</v>
      </c>
      <c r="S10" s="20" t="s">
        <v>194</v>
      </c>
      <c r="T10" s="21" t="s">
        <v>235</v>
      </c>
      <c r="U10" s="21" t="s">
        <v>256</v>
      </c>
      <c r="BG10" s="1"/>
      <c r="BH10" s="3"/>
      <c r="BI10" s="1"/>
    </row>
    <row r="11" spans="2:64" s="4" customFormat="1" ht="18" customHeight="1">
      <c r="B11" s="99" t="s">
        <v>33</v>
      </c>
      <c r="C11" s="100"/>
      <c r="D11" s="100"/>
      <c r="E11" s="100"/>
      <c r="F11" s="100"/>
      <c r="G11" s="100"/>
      <c r="H11" s="100"/>
      <c r="I11" s="100"/>
      <c r="J11" s="100"/>
      <c r="K11" s="102">
        <v>3.9276676877057106</v>
      </c>
      <c r="L11" s="100"/>
      <c r="M11" s="100"/>
      <c r="N11" s="103">
        <v>9.5863500165287927E-3</v>
      </c>
      <c r="O11" s="102"/>
      <c r="P11" s="104"/>
      <c r="Q11" s="102">
        <v>244.05645126999997</v>
      </c>
      <c r="R11" s="102">
        <v>126049.586861884</v>
      </c>
      <c r="S11" s="100"/>
      <c r="T11" s="105">
        <f>R11/$R$11</f>
        <v>1</v>
      </c>
      <c r="U11" s="105">
        <f>R11/'סכום נכסי הקרן'!$C$42</f>
        <v>3.5893830706666949E-2</v>
      </c>
      <c r="BG11" s="1"/>
      <c r="BH11" s="3"/>
      <c r="BI11" s="1"/>
      <c r="BL11" s="1"/>
    </row>
    <row r="12" spans="2:64" s="137" customFormat="1">
      <c r="B12" s="83" t="s">
        <v>241</v>
      </c>
      <c r="C12" s="84"/>
      <c r="D12" s="84"/>
      <c r="E12" s="84"/>
      <c r="F12" s="84"/>
      <c r="G12" s="84"/>
      <c r="H12" s="84"/>
      <c r="I12" s="84"/>
      <c r="J12" s="84"/>
      <c r="K12" s="92">
        <v>3.9276676877057115</v>
      </c>
      <c r="L12" s="84"/>
      <c r="M12" s="84"/>
      <c r="N12" s="106">
        <v>9.5863500165287909E-3</v>
      </c>
      <c r="O12" s="92"/>
      <c r="P12" s="94"/>
      <c r="Q12" s="92">
        <v>244.05645126999997</v>
      </c>
      <c r="R12" s="92">
        <v>126049.58686188399</v>
      </c>
      <c r="S12" s="84"/>
      <c r="T12" s="93">
        <f t="shared" ref="T12:T75" si="0">R12/$R$11</f>
        <v>0.99999999999999989</v>
      </c>
      <c r="U12" s="93">
        <f>R12/'סכום נכסי הקרן'!$C$42</f>
        <v>3.5893830706666949E-2</v>
      </c>
      <c r="BH12" s="142"/>
    </row>
    <row r="13" spans="2:64" s="137" customFormat="1" ht="20.25">
      <c r="B13" s="101" t="s">
        <v>32</v>
      </c>
      <c r="C13" s="84"/>
      <c r="D13" s="84"/>
      <c r="E13" s="84"/>
      <c r="F13" s="84"/>
      <c r="G13" s="84"/>
      <c r="H13" s="84"/>
      <c r="I13" s="84"/>
      <c r="J13" s="84"/>
      <c r="K13" s="92">
        <v>3.9263087745306211</v>
      </c>
      <c r="L13" s="84"/>
      <c r="M13" s="84"/>
      <c r="N13" s="106">
        <v>4.9393643246686755E-3</v>
      </c>
      <c r="O13" s="92"/>
      <c r="P13" s="94"/>
      <c r="Q13" s="92">
        <v>222.26241734999999</v>
      </c>
      <c r="R13" s="92">
        <v>99617.245096806044</v>
      </c>
      <c r="S13" s="84"/>
      <c r="T13" s="93">
        <f t="shared" si="0"/>
        <v>0.79030203570567348</v>
      </c>
      <c r="U13" s="93">
        <f>R13/'סכום נכסי הקרן'!$C$42</f>
        <v>2.8366967476753706E-2</v>
      </c>
      <c r="BH13" s="143"/>
    </row>
    <row r="14" spans="2:64" s="137" customFormat="1">
      <c r="B14" s="88" t="s">
        <v>291</v>
      </c>
      <c r="C14" s="82" t="s">
        <v>292</v>
      </c>
      <c r="D14" s="95" t="s">
        <v>131</v>
      </c>
      <c r="E14" s="95" t="s">
        <v>293</v>
      </c>
      <c r="F14" s="82" t="s">
        <v>294</v>
      </c>
      <c r="G14" s="95" t="s">
        <v>295</v>
      </c>
      <c r="H14" s="82" t="s">
        <v>296</v>
      </c>
      <c r="I14" s="82" t="s">
        <v>297</v>
      </c>
      <c r="J14" s="82"/>
      <c r="K14" s="89">
        <v>3.550000000000467</v>
      </c>
      <c r="L14" s="95" t="s">
        <v>173</v>
      </c>
      <c r="M14" s="96">
        <v>6.1999999999999998E-3</v>
      </c>
      <c r="N14" s="96">
        <v>-6.9999999999875522E-4</v>
      </c>
      <c r="O14" s="89">
        <v>2479938.8852329999</v>
      </c>
      <c r="P14" s="91">
        <v>103.66</v>
      </c>
      <c r="Q14" s="82"/>
      <c r="R14" s="89">
        <v>2570.7045192760002</v>
      </c>
      <c r="S14" s="90">
        <v>5.2610519504197272E-4</v>
      </c>
      <c r="T14" s="90">
        <f t="shared" si="0"/>
        <v>2.0394390678112984E-2</v>
      </c>
      <c r="U14" s="90">
        <f>R14/'סכום נכסי הקרן'!$C$42</f>
        <v>7.3203280636581405E-4</v>
      </c>
    </row>
    <row r="15" spans="2:64" s="137" customFormat="1">
      <c r="B15" s="88" t="s">
        <v>298</v>
      </c>
      <c r="C15" s="82" t="s">
        <v>299</v>
      </c>
      <c r="D15" s="95" t="s">
        <v>131</v>
      </c>
      <c r="E15" s="95" t="s">
        <v>293</v>
      </c>
      <c r="F15" s="82" t="s">
        <v>300</v>
      </c>
      <c r="G15" s="95" t="s">
        <v>301</v>
      </c>
      <c r="H15" s="82" t="s">
        <v>296</v>
      </c>
      <c r="I15" s="82" t="s">
        <v>171</v>
      </c>
      <c r="J15" s="82"/>
      <c r="K15" s="89">
        <v>1.2400000000000262</v>
      </c>
      <c r="L15" s="95" t="s">
        <v>173</v>
      </c>
      <c r="M15" s="96">
        <v>5.8999999999999999E-3</v>
      </c>
      <c r="N15" s="96">
        <v>-9.8999999999994405E-3</v>
      </c>
      <c r="O15" s="89">
        <v>2972676.862282</v>
      </c>
      <c r="P15" s="91">
        <v>102.33</v>
      </c>
      <c r="Q15" s="82"/>
      <c r="R15" s="89">
        <v>3041.9401927829999</v>
      </c>
      <c r="S15" s="90">
        <v>5.568738805406591E-4</v>
      </c>
      <c r="T15" s="90">
        <f t="shared" si="0"/>
        <v>2.4132885069398421E-2</v>
      </c>
      <c r="U15" s="90">
        <f>R15/'סכום נכסי הקרן'!$C$42</f>
        <v>8.662216911444375E-4</v>
      </c>
    </row>
    <row r="16" spans="2:64" s="137" customFormat="1">
      <c r="B16" s="88" t="s">
        <v>302</v>
      </c>
      <c r="C16" s="82" t="s">
        <v>303</v>
      </c>
      <c r="D16" s="95" t="s">
        <v>131</v>
      </c>
      <c r="E16" s="95" t="s">
        <v>293</v>
      </c>
      <c r="F16" s="82" t="s">
        <v>300</v>
      </c>
      <c r="G16" s="95" t="s">
        <v>301</v>
      </c>
      <c r="H16" s="82" t="s">
        <v>296</v>
      </c>
      <c r="I16" s="82" t="s">
        <v>171</v>
      </c>
      <c r="J16" s="82"/>
      <c r="K16" s="89">
        <v>6.0799999999974004</v>
      </c>
      <c r="L16" s="95" t="s">
        <v>173</v>
      </c>
      <c r="M16" s="96">
        <v>8.3000000000000001E-3</v>
      </c>
      <c r="N16" s="96">
        <v>4.29999999999486E-3</v>
      </c>
      <c r="O16" s="89">
        <v>999881.60707499995</v>
      </c>
      <c r="P16" s="91">
        <v>103.11</v>
      </c>
      <c r="Q16" s="82"/>
      <c r="R16" s="89">
        <v>1030.977917771</v>
      </c>
      <c r="S16" s="90">
        <v>7.7753105210463694E-4</v>
      </c>
      <c r="T16" s="90">
        <f t="shared" si="0"/>
        <v>8.1791455524615943E-3</v>
      </c>
      <c r="U16" s="90">
        <f>R16/'סכום נכסי הקרן'!$C$42</f>
        <v>2.9358086578524438E-4</v>
      </c>
    </row>
    <row r="17" spans="2:59" s="137" customFormat="1" ht="20.25">
      <c r="B17" s="88" t="s">
        <v>304</v>
      </c>
      <c r="C17" s="82" t="s">
        <v>305</v>
      </c>
      <c r="D17" s="95" t="s">
        <v>131</v>
      </c>
      <c r="E17" s="95" t="s">
        <v>293</v>
      </c>
      <c r="F17" s="82" t="s">
        <v>306</v>
      </c>
      <c r="G17" s="95" t="s">
        <v>301</v>
      </c>
      <c r="H17" s="82" t="s">
        <v>296</v>
      </c>
      <c r="I17" s="82" t="s">
        <v>171</v>
      </c>
      <c r="J17" s="82"/>
      <c r="K17" s="89">
        <v>2.2299999999996643</v>
      </c>
      <c r="L17" s="95" t="s">
        <v>173</v>
      </c>
      <c r="M17" s="96">
        <v>0.04</v>
      </c>
      <c r="N17" s="96">
        <v>-4.6999999999964128E-3</v>
      </c>
      <c r="O17" s="89">
        <v>1504279.7226869999</v>
      </c>
      <c r="P17" s="91">
        <v>114.9</v>
      </c>
      <c r="Q17" s="82"/>
      <c r="R17" s="89">
        <v>1728.417381746</v>
      </c>
      <c r="S17" s="90">
        <v>7.2611026071730601E-4</v>
      </c>
      <c r="T17" s="90">
        <f t="shared" si="0"/>
        <v>1.3712201878454981E-2</v>
      </c>
      <c r="U17" s="90">
        <f>R17/'סכום נכסי הקרן'!$C$42</f>
        <v>4.9218345284090365E-4</v>
      </c>
      <c r="BG17" s="143"/>
    </row>
    <row r="18" spans="2:59" s="137" customFormat="1">
      <c r="B18" s="88" t="s">
        <v>307</v>
      </c>
      <c r="C18" s="82" t="s">
        <v>308</v>
      </c>
      <c r="D18" s="95" t="s">
        <v>131</v>
      </c>
      <c r="E18" s="95" t="s">
        <v>293</v>
      </c>
      <c r="F18" s="82" t="s">
        <v>306</v>
      </c>
      <c r="G18" s="95" t="s">
        <v>301</v>
      </c>
      <c r="H18" s="82" t="s">
        <v>296</v>
      </c>
      <c r="I18" s="82" t="s">
        <v>171</v>
      </c>
      <c r="J18" s="82"/>
      <c r="K18" s="89">
        <v>3.4300000000001964</v>
      </c>
      <c r="L18" s="95" t="s">
        <v>173</v>
      </c>
      <c r="M18" s="96">
        <v>9.8999999999999991E-3</v>
      </c>
      <c r="N18" s="96">
        <v>-2.2000000000006723E-3</v>
      </c>
      <c r="O18" s="89">
        <v>1970213.2733750001</v>
      </c>
      <c r="P18" s="91">
        <v>105.7</v>
      </c>
      <c r="Q18" s="82"/>
      <c r="R18" s="89">
        <v>2082.5154841130002</v>
      </c>
      <c r="S18" s="90">
        <v>6.5371454592162779E-4</v>
      </c>
      <c r="T18" s="90">
        <f t="shared" si="0"/>
        <v>1.6521398728540616E-2</v>
      </c>
      <c r="U18" s="90">
        <f>R18/'סכום נכסי הקרן'!$C$42</f>
        <v>5.930162889995794E-4</v>
      </c>
    </row>
    <row r="19" spans="2:59" s="137" customFormat="1">
      <c r="B19" s="88" t="s">
        <v>309</v>
      </c>
      <c r="C19" s="82" t="s">
        <v>310</v>
      </c>
      <c r="D19" s="95" t="s">
        <v>131</v>
      </c>
      <c r="E19" s="95" t="s">
        <v>293</v>
      </c>
      <c r="F19" s="82" t="s">
        <v>306</v>
      </c>
      <c r="G19" s="95" t="s">
        <v>301</v>
      </c>
      <c r="H19" s="82" t="s">
        <v>296</v>
      </c>
      <c r="I19" s="82" t="s">
        <v>171</v>
      </c>
      <c r="J19" s="82"/>
      <c r="K19" s="89">
        <v>5.3800000000007184</v>
      </c>
      <c r="L19" s="95" t="s">
        <v>173</v>
      </c>
      <c r="M19" s="96">
        <v>8.6E-3</v>
      </c>
      <c r="N19" s="96">
        <v>3.7000000000015059E-3</v>
      </c>
      <c r="O19" s="89">
        <v>1657275.2976629999</v>
      </c>
      <c r="P19" s="91">
        <v>104.15</v>
      </c>
      <c r="Q19" s="82"/>
      <c r="R19" s="89">
        <v>1726.0521542020001</v>
      </c>
      <c r="S19" s="90">
        <v>6.6255207592337095E-4</v>
      </c>
      <c r="T19" s="90">
        <f t="shared" si="0"/>
        <v>1.3693437615890664E-2</v>
      </c>
      <c r="U19" s="90">
        <f>R19/'סכום נכסי הקרן'!$C$42</f>
        <v>4.9150993157708457E-4</v>
      </c>
      <c r="BG19" s="142"/>
    </row>
    <row r="20" spans="2:59" s="137" customFormat="1">
      <c r="B20" s="88" t="s">
        <v>311</v>
      </c>
      <c r="C20" s="82" t="s">
        <v>312</v>
      </c>
      <c r="D20" s="95" t="s">
        <v>131</v>
      </c>
      <c r="E20" s="95" t="s">
        <v>293</v>
      </c>
      <c r="F20" s="82" t="s">
        <v>306</v>
      </c>
      <c r="G20" s="95" t="s">
        <v>301</v>
      </c>
      <c r="H20" s="82" t="s">
        <v>296</v>
      </c>
      <c r="I20" s="82" t="s">
        <v>171</v>
      </c>
      <c r="J20" s="82"/>
      <c r="K20" s="89">
        <v>8.0799999999413217</v>
      </c>
      <c r="L20" s="95" t="s">
        <v>173</v>
      </c>
      <c r="M20" s="96">
        <v>1.2199999999999999E-2</v>
      </c>
      <c r="N20" s="96">
        <v>8.8999999999663827E-3</v>
      </c>
      <c r="O20" s="89">
        <v>62730.67</v>
      </c>
      <c r="P20" s="91">
        <v>104.32</v>
      </c>
      <c r="Q20" s="82"/>
      <c r="R20" s="89">
        <v>65.440632497999999</v>
      </c>
      <c r="S20" s="90">
        <v>7.8256042853863732E-5</v>
      </c>
      <c r="T20" s="90">
        <f t="shared" si="0"/>
        <v>5.1916578330165491E-4</v>
      </c>
      <c r="U20" s="90">
        <f>R20/'סכום נכסי הקרן'!$C$42</f>
        <v>1.8634848734523741E-5</v>
      </c>
    </row>
    <row r="21" spans="2:59" s="137" customFormat="1">
      <c r="B21" s="88" t="s">
        <v>313</v>
      </c>
      <c r="C21" s="82" t="s">
        <v>314</v>
      </c>
      <c r="D21" s="95" t="s">
        <v>131</v>
      </c>
      <c r="E21" s="95" t="s">
        <v>293</v>
      </c>
      <c r="F21" s="82" t="s">
        <v>306</v>
      </c>
      <c r="G21" s="95" t="s">
        <v>301</v>
      </c>
      <c r="H21" s="82" t="s">
        <v>296</v>
      </c>
      <c r="I21" s="82" t="s">
        <v>171</v>
      </c>
      <c r="J21" s="82"/>
      <c r="K21" s="89">
        <v>10.85000000000146</v>
      </c>
      <c r="L21" s="95" t="s">
        <v>173</v>
      </c>
      <c r="M21" s="96">
        <v>5.6000000000000008E-3</v>
      </c>
      <c r="N21" s="96">
        <v>4.4999999999994602E-3</v>
      </c>
      <c r="O21" s="89">
        <v>905357.83536400006</v>
      </c>
      <c r="P21" s="91">
        <v>102.17</v>
      </c>
      <c r="Q21" s="82"/>
      <c r="R21" s="89">
        <v>925.004084229</v>
      </c>
      <c r="S21" s="90">
        <v>1.2898176524966272E-3</v>
      </c>
      <c r="T21" s="90">
        <f t="shared" si="0"/>
        <v>7.3384142483747476E-3</v>
      </c>
      <c r="U21" s="90">
        <f>R21/'סכום נכסי הקרן'!$C$42</f>
        <v>2.634037986865558E-4</v>
      </c>
    </row>
    <row r="22" spans="2:59" s="137" customFormat="1">
      <c r="B22" s="88" t="s">
        <v>315</v>
      </c>
      <c r="C22" s="82" t="s">
        <v>316</v>
      </c>
      <c r="D22" s="95" t="s">
        <v>131</v>
      </c>
      <c r="E22" s="95" t="s">
        <v>293</v>
      </c>
      <c r="F22" s="82" t="s">
        <v>306</v>
      </c>
      <c r="G22" s="95" t="s">
        <v>301</v>
      </c>
      <c r="H22" s="82" t="s">
        <v>296</v>
      </c>
      <c r="I22" s="82" t="s">
        <v>171</v>
      </c>
      <c r="J22" s="82"/>
      <c r="K22" s="89">
        <v>1.4499999999991944</v>
      </c>
      <c r="L22" s="95" t="s">
        <v>173</v>
      </c>
      <c r="M22" s="96">
        <v>4.0999999999999995E-3</v>
      </c>
      <c r="N22" s="96">
        <v>-8.8999999999983884E-3</v>
      </c>
      <c r="O22" s="89">
        <v>304759.87010200002</v>
      </c>
      <c r="P22" s="91">
        <v>101.83</v>
      </c>
      <c r="Q22" s="82"/>
      <c r="R22" s="89">
        <v>310.33698824500004</v>
      </c>
      <c r="S22" s="90">
        <v>2.4720207109253943E-4</v>
      </c>
      <c r="T22" s="90">
        <f t="shared" si="0"/>
        <v>2.4620230495879755E-3</v>
      </c>
      <c r="U22" s="90">
        <f>R22/'סכום נכסי הקרן'!$C$42</f>
        <v>8.8371438537822672E-5</v>
      </c>
    </row>
    <row r="23" spans="2:59" s="137" customFormat="1">
      <c r="B23" s="88" t="s">
        <v>317</v>
      </c>
      <c r="C23" s="82" t="s">
        <v>318</v>
      </c>
      <c r="D23" s="95" t="s">
        <v>131</v>
      </c>
      <c r="E23" s="95" t="s">
        <v>293</v>
      </c>
      <c r="F23" s="82" t="s">
        <v>306</v>
      </c>
      <c r="G23" s="95" t="s">
        <v>301</v>
      </c>
      <c r="H23" s="82" t="s">
        <v>296</v>
      </c>
      <c r="I23" s="82" t="s">
        <v>171</v>
      </c>
      <c r="J23" s="82"/>
      <c r="K23" s="89">
        <v>0.83999999999977604</v>
      </c>
      <c r="L23" s="95" t="s">
        <v>173</v>
      </c>
      <c r="M23" s="96">
        <v>6.4000000000000003E-3</v>
      </c>
      <c r="N23" s="96">
        <v>-1.1399999999999627E-2</v>
      </c>
      <c r="O23" s="89">
        <v>2108430.6255029999</v>
      </c>
      <c r="P23" s="91">
        <v>101.61</v>
      </c>
      <c r="Q23" s="82"/>
      <c r="R23" s="89">
        <v>2142.3762935219997</v>
      </c>
      <c r="S23" s="90">
        <v>6.6932286978741904E-4</v>
      </c>
      <c r="T23" s="90">
        <f t="shared" si="0"/>
        <v>1.6996297622692412E-2</v>
      </c>
      <c r="U23" s="90">
        <f>R23/'סכום נכסי הקרן'!$C$42</f>
        <v>6.1006222950904737E-4</v>
      </c>
    </row>
    <row r="24" spans="2:59" s="137" customFormat="1">
      <c r="B24" s="88" t="s">
        <v>319</v>
      </c>
      <c r="C24" s="82" t="s">
        <v>320</v>
      </c>
      <c r="D24" s="95" t="s">
        <v>131</v>
      </c>
      <c r="E24" s="95" t="s">
        <v>293</v>
      </c>
      <c r="F24" s="82" t="s">
        <v>321</v>
      </c>
      <c r="G24" s="95" t="s">
        <v>301</v>
      </c>
      <c r="H24" s="82" t="s">
        <v>296</v>
      </c>
      <c r="I24" s="82" t="s">
        <v>171</v>
      </c>
      <c r="J24" s="82"/>
      <c r="K24" s="89">
        <v>3.1499999999996882</v>
      </c>
      <c r="L24" s="95" t="s">
        <v>173</v>
      </c>
      <c r="M24" s="96">
        <v>0.05</v>
      </c>
      <c r="N24" s="96">
        <v>-3.0999999999993767E-3</v>
      </c>
      <c r="O24" s="89">
        <v>2615957.3598870002</v>
      </c>
      <c r="P24" s="91">
        <v>122.55</v>
      </c>
      <c r="Q24" s="82"/>
      <c r="R24" s="89">
        <v>3205.8557874200001</v>
      </c>
      <c r="S24" s="90">
        <v>8.3003920218701135E-4</v>
      </c>
      <c r="T24" s="90">
        <f t="shared" si="0"/>
        <v>2.5433290717031421E-2</v>
      </c>
      <c r="U24" s="90">
        <f>R24/'סכום נכסי הקרן'!$C$42</f>
        <v>9.1289823131056986E-4</v>
      </c>
    </row>
    <row r="25" spans="2:59" s="137" customFormat="1">
      <c r="B25" s="88" t="s">
        <v>322</v>
      </c>
      <c r="C25" s="82" t="s">
        <v>323</v>
      </c>
      <c r="D25" s="95" t="s">
        <v>131</v>
      </c>
      <c r="E25" s="95" t="s">
        <v>293</v>
      </c>
      <c r="F25" s="82" t="s">
        <v>321</v>
      </c>
      <c r="G25" s="95" t="s">
        <v>301</v>
      </c>
      <c r="H25" s="82" t="s">
        <v>296</v>
      </c>
      <c r="I25" s="82" t="s">
        <v>171</v>
      </c>
      <c r="J25" s="82"/>
      <c r="K25" s="89">
        <v>0.9599999999997294</v>
      </c>
      <c r="L25" s="95" t="s">
        <v>173</v>
      </c>
      <c r="M25" s="96">
        <v>1.6E-2</v>
      </c>
      <c r="N25" s="96">
        <v>-1.050000000002028E-2</v>
      </c>
      <c r="O25" s="89">
        <v>143442.56670600001</v>
      </c>
      <c r="P25" s="91">
        <v>103.13</v>
      </c>
      <c r="Q25" s="82"/>
      <c r="R25" s="89">
        <v>147.93232057400002</v>
      </c>
      <c r="S25" s="90">
        <v>6.8331692676066509E-5</v>
      </c>
      <c r="T25" s="90">
        <f t="shared" si="0"/>
        <v>1.1736041684618412E-3</v>
      </c>
      <c r="U25" s="90">
        <f>R25/'סכום נכסי הקרן'!$C$42</f>
        <v>4.2125149339407974E-5</v>
      </c>
    </row>
    <row r="26" spans="2:59" s="137" customFormat="1">
      <c r="B26" s="88" t="s">
        <v>324</v>
      </c>
      <c r="C26" s="82" t="s">
        <v>325</v>
      </c>
      <c r="D26" s="95" t="s">
        <v>131</v>
      </c>
      <c r="E26" s="95" t="s">
        <v>293</v>
      </c>
      <c r="F26" s="82" t="s">
        <v>321</v>
      </c>
      <c r="G26" s="95" t="s">
        <v>301</v>
      </c>
      <c r="H26" s="82" t="s">
        <v>296</v>
      </c>
      <c r="I26" s="82" t="s">
        <v>171</v>
      </c>
      <c r="J26" s="82"/>
      <c r="K26" s="89">
        <v>2.4799999999997087</v>
      </c>
      <c r="L26" s="95" t="s">
        <v>173</v>
      </c>
      <c r="M26" s="96">
        <v>6.9999999999999993E-3</v>
      </c>
      <c r="N26" s="96">
        <v>-3.3000000000025453E-3</v>
      </c>
      <c r="O26" s="89">
        <v>1055503.0848940001</v>
      </c>
      <c r="P26" s="91">
        <v>104.24</v>
      </c>
      <c r="Q26" s="82"/>
      <c r="R26" s="89">
        <v>1100.2564058840001</v>
      </c>
      <c r="S26" s="90">
        <v>3.7121368372554418E-4</v>
      </c>
      <c r="T26" s="90">
        <f t="shared" si="0"/>
        <v>8.728758524925443E-3</v>
      </c>
      <c r="U26" s="90">
        <f>R26/'סכום נכסי הקרן'!$C$42</f>
        <v>3.1330858077304976E-4</v>
      </c>
    </row>
    <row r="27" spans="2:59" s="137" customFormat="1">
      <c r="B27" s="88" t="s">
        <v>326</v>
      </c>
      <c r="C27" s="82" t="s">
        <v>327</v>
      </c>
      <c r="D27" s="95" t="s">
        <v>131</v>
      </c>
      <c r="E27" s="95" t="s">
        <v>293</v>
      </c>
      <c r="F27" s="82" t="s">
        <v>321</v>
      </c>
      <c r="G27" s="95" t="s">
        <v>301</v>
      </c>
      <c r="H27" s="82" t="s">
        <v>296</v>
      </c>
      <c r="I27" s="82" t="s">
        <v>171</v>
      </c>
      <c r="J27" s="82"/>
      <c r="K27" s="89">
        <v>4.5299999999999994</v>
      </c>
      <c r="L27" s="95" t="s">
        <v>173</v>
      </c>
      <c r="M27" s="96">
        <v>6.0000000000000001E-3</v>
      </c>
      <c r="N27" s="96">
        <v>1.3999999999999998E-3</v>
      </c>
      <c r="O27" s="89">
        <v>219243.69164999999</v>
      </c>
      <c r="P27" s="91">
        <v>103.49</v>
      </c>
      <c r="Q27" s="82"/>
      <c r="R27" s="89">
        <v>226.89530640000001</v>
      </c>
      <c r="S27" s="90">
        <v>9.8574369769057315E-5</v>
      </c>
      <c r="T27" s="90">
        <f t="shared" si="0"/>
        <v>1.8000479973696022E-3</v>
      </c>
      <c r="U27" s="90">
        <f>R27/'סכום נכסי הקרן'!$C$42</f>
        <v>6.4610618081459379E-5</v>
      </c>
    </row>
    <row r="28" spans="2:59" s="137" customFormat="1">
      <c r="B28" s="88" t="s">
        <v>328</v>
      </c>
      <c r="C28" s="82" t="s">
        <v>329</v>
      </c>
      <c r="D28" s="95" t="s">
        <v>131</v>
      </c>
      <c r="E28" s="95" t="s">
        <v>293</v>
      </c>
      <c r="F28" s="82" t="s">
        <v>321</v>
      </c>
      <c r="G28" s="95" t="s">
        <v>301</v>
      </c>
      <c r="H28" s="82" t="s">
        <v>296</v>
      </c>
      <c r="I28" s="82" t="s">
        <v>171</v>
      </c>
      <c r="J28" s="82"/>
      <c r="K28" s="89">
        <v>5.929999999998973</v>
      </c>
      <c r="L28" s="95" t="s">
        <v>173</v>
      </c>
      <c r="M28" s="96">
        <v>1.7500000000000002E-2</v>
      </c>
      <c r="N28" s="96">
        <v>4.9000000000012237E-3</v>
      </c>
      <c r="O28" s="89">
        <v>1976016.105</v>
      </c>
      <c r="P28" s="91">
        <v>107.52</v>
      </c>
      <c r="Q28" s="82"/>
      <c r="R28" s="89">
        <v>2124.6126091260003</v>
      </c>
      <c r="S28" s="90">
        <v>9.8714578066059306E-4</v>
      </c>
      <c r="T28" s="90">
        <f t="shared" si="0"/>
        <v>1.685537146150266E-2</v>
      </c>
      <c r="U28" s="90">
        <f>R28/'סכום נכסי הקרן'!$C$42</f>
        <v>6.0500384973716194E-4</v>
      </c>
    </row>
    <row r="29" spans="2:59" s="137" customFormat="1">
      <c r="B29" s="88" t="s">
        <v>330</v>
      </c>
      <c r="C29" s="82" t="s">
        <v>331</v>
      </c>
      <c r="D29" s="95" t="s">
        <v>131</v>
      </c>
      <c r="E29" s="95" t="s">
        <v>293</v>
      </c>
      <c r="F29" s="82" t="s">
        <v>332</v>
      </c>
      <c r="G29" s="95" t="s">
        <v>301</v>
      </c>
      <c r="H29" s="82" t="s">
        <v>333</v>
      </c>
      <c r="I29" s="82" t="s">
        <v>171</v>
      </c>
      <c r="J29" s="82"/>
      <c r="K29" s="89">
        <v>1.5</v>
      </c>
      <c r="L29" s="95" t="s">
        <v>173</v>
      </c>
      <c r="M29" s="96">
        <v>8.0000000000000002E-3</v>
      </c>
      <c r="N29" s="96">
        <v>-5.3999999999999994E-3</v>
      </c>
      <c r="O29" s="89">
        <v>588564.25721499999</v>
      </c>
      <c r="P29" s="91">
        <v>103.67</v>
      </c>
      <c r="Q29" s="82"/>
      <c r="R29" s="89">
        <v>610.16455240000005</v>
      </c>
      <c r="S29" s="90">
        <v>1.3697302646373457E-3</v>
      </c>
      <c r="T29" s="90">
        <f t="shared" si="0"/>
        <v>4.8406707835430994E-3</v>
      </c>
      <c r="U29" s="90">
        <f>R29/'סכום נכסי הקרן'!$C$42</f>
        <v>1.7375021761120488E-4</v>
      </c>
    </row>
    <row r="30" spans="2:59" s="137" customFormat="1">
      <c r="B30" s="88" t="s">
        <v>334</v>
      </c>
      <c r="C30" s="82" t="s">
        <v>335</v>
      </c>
      <c r="D30" s="95" t="s">
        <v>131</v>
      </c>
      <c r="E30" s="95" t="s">
        <v>293</v>
      </c>
      <c r="F30" s="82" t="s">
        <v>300</v>
      </c>
      <c r="G30" s="95" t="s">
        <v>301</v>
      </c>
      <c r="H30" s="82" t="s">
        <v>333</v>
      </c>
      <c r="I30" s="82" t="s">
        <v>171</v>
      </c>
      <c r="J30" s="82"/>
      <c r="K30" s="89">
        <v>1.5800000000004366</v>
      </c>
      <c r="L30" s="95" t="s">
        <v>173</v>
      </c>
      <c r="M30" s="96">
        <v>3.4000000000000002E-2</v>
      </c>
      <c r="N30" s="96">
        <v>-6.4000000000037412E-3</v>
      </c>
      <c r="O30" s="89">
        <v>863756.03705399996</v>
      </c>
      <c r="P30" s="91">
        <v>111.42</v>
      </c>
      <c r="Q30" s="82"/>
      <c r="R30" s="89">
        <v>962.39700995099986</v>
      </c>
      <c r="S30" s="90">
        <v>4.6171767774549709E-4</v>
      </c>
      <c r="T30" s="90">
        <f t="shared" si="0"/>
        <v>7.6350667535747237E-3</v>
      </c>
      <c r="U30" s="90">
        <f>R30/'סכום נכסי הקרן'!$C$42</f>
        <v>2.7405179348691239E-4</v>
      </c>
    </row>
    <row r="31" spans="2:59" s="137" customFormat="1">
      <c r="B31" s="88" t="s">
        <v>336</v>
      </c>
      <c r="C31" s="82" t="s">
        <v>337</v>
      </c>
      <c r="D31" s="95" t="s">
        <v>131</v>
      </c>
      <c r="E31" s="95" t="s">
        <v>293</v>
      </c>
      <c r="F31" s="82" t="s">
        <v>306</v>
      </c>
      <c r="G31" s="95" t="s">
        <v>301</v>
      </c>
      <c r="H31" s="82" t="s">
        <v>333</v>
      </c>
      <c r="I31" s="82" t="s">
        <v>171</v>
      </c>
      <c r="J31" s="82"/>
      <c r="K31" s="89">
        <v>0.46999999999985875</v>
      </c>
      <c r="L31" s="95" t="s">
        <v>173</v>
      </c>
      <c r="M31" s="96">
        <v>0.03</v>
      </c>
      <c r="N31" s="96">
        <v>-1.950000000000706E-2</v>
      </c>
      <c r="O31" s="89">
        <v>639051.58939199999</v>
      </c>
      <c r="P31" s="91">
        <v>110.81</v>
      </c>
      <c r="Q31" s="82"/>
      <c r="R31" s="89">
        <v>708.13303632999998</v>
      </c>
      <c r="S31" s="90">
        <v>1.3313574779E-3</v>
      </c>
      <c r="T31" s="90">
        <f t="shared" si="0"/>
        <v>5.6178925608532208E-3</v>
      </c>
      <c r="U31" s="90">
        <f>R31/'סכום נכסי הקרן'!$C$42</f>
        <v>2.0164768450750916E-4</v>
      </c>
    </row>
    <row r="32" spans="2:59" s="137" customFormat="1">
      <c r="B32" s="88" t="s">
        <v>338</v>
      </c>
      <c r="C32" s="82" t="s">
        <v>339</v>
      </c>
      <c r="D32" s="95" t="s">
        <v>131</v>
      </c>
      <c r="E32" s="95" t="s">
        <v>293</v>
      </c>
      <c r="F32" s="82" t="s">
        <v>340</v>
      </c>
      <c r="G32" s="95" t="s">
        <v>341</v>
      </c>
      <c r="H32" s="82" t="s">
        <v>333</v>
      </c>
      <c r="I32" s="82" t="s">
        <v>171</v>
      </c>
      <c r="J32" s="82"/>
      <c r="K32" s="89">
        <v>6.2200000000022708</v>
      </c>
      <c r="L32" s="95" t="s">
        <v>173</v>
      </c>
      <c r="M32" s="96">
        <v>8.3000000000000001E-3</v>
      </c>
      <c r="N32" s="96">
        <v>4.7000000000006117E-3</v>
      </c>
      <c r="O32" s="89">
        <v>1422210.9566569999</v>
      </c>
      <c r="P32" s="91">
        <v>103.4</v>
      </c>
      <c r="Q32" s="82"/>
      <c r="R32" s="89">
        <v>1470.5660794530002</v>
      </c>
      <c r="S32" s="90">
        <v>9.2868651270322608E-4</v>
      </c>
      <c r="T32" s="90">
        <f t="shared" si="0"/>
        <v>1.1666568023458418E-2</v>
      </c>
      <c r="U32" s="90">
        <f>R32/'סכום נכסי הקרן'!$C$42</f>
        <v>4.1875781756183048E-4</v>
      </c>
    </row>
    <row r="33" spans="2:21" s="137" customFormat="1">
      <c r="B33" s="88" t="s">
        <v>342</v>
      </c>
      <c r="C33" s="82" t="s">
        <v>343</v>
      </c>
      <c r="D33" s="95" t="s">
        <v>131</v>
      </c>
      <c r="E33" s="95" t="s">
        <v>293</v>
      </c>
      <c r="F33" s="82" t="s">
        <v>340</v>
      </c>
      <c r="G33" s="95" t="s">
        <v>341</v>
      </c>
      <c r="H33" s="82" t="s">
        <v>333</v>
      </c>
      <c r="I33" s="82" t="s">
        <v>171</v>
      </c>
      <c r="J33" s="82"/>
      <c r="K33" s="89">
        <v>9.869999999987412</v>
      </c>
      <c r="L33" s="95" t="s">
        <v>173</v>
      </c>
      <c r="M33" s="96">
        <v>1.6500000000000001E-2</v>
      </c>
      <c r="N33" s="96">
        <v>1.3999999999991042E-2</v>
      </c>
      <c r="O33" s="89">
        <v>214903.41125</v>
      </c>
      <c r="P33" s="91">
        <v>103.87</v>
      </c>
      <c r="Q33" s="82"/>
      <c r="R33" s="89">
        <v>223.220173163</v>
      </c>
      <c r="S33" s="90">
        <v>5.0820808354912325E-4</v>
      </c>
      <c r="T33" s="90">
        <f t="shared" si="0"/>
        <v>1.7708917476071419E-3</v>
      </c>
      <c r="U33" s="90">
        <f>R33/'סכום נכסי הקרן'!$C$42</f>
        <v>6.3564088588444336E-5</v>
      </c>
    </row>
    <row r="34" spans="2:21" s="137" customFormat="1">
      <c r="B34" s="88" t="s">
        <v>344</v>
      </c>
      <c r="C34" s="82" t="s">
        <v>345</v>
      </c>
      <c r="D34" s="95" t="s">
        <v>131</v>
      </c>
      <c r="E34" s="95" t="s">
        <v>293</v>
      </c>
      <c r="F34" s="82" t="s">
        <v>346</v>
      </c>
      <c r="G34" s="95" t="s">
        <v>347</v>
      </c>
      <c r="H34" s="82" t="s">
        <v>333</v>
      </c>
      <c r="I34" s="82" t="s">
        <v>171</v>
      </c>
      <c r="J34" s="82"/>
      <c r="K34" s="89">
        <v>9.5399999998662519</v>
      </c>
      <c r="L34" s="95" t="s">
        <v>173</v>
      </c>
      <c r="M34" s="96">
        <v>2.6499999999999999E-2</v>
      </c>
      <c r="N34" s="96">
        <v>1.4099999999777089E-2</v>
      </c>
      <c r="O34" s="89">
        <v>29588.759509</v>
      </c>
      <c r="P34" s="91">
        <v>113.71</v>
      </c>
      <c r="Q34" s="82"/>
      <c r="R34" s="89">
        <v>33.645378675000003</v>
      </c>
      <c r="S34" s="90">
        <v>2.5191956889212042E-5</v>
      </c>
      <c r="T34" s="90">
        <f t="shared" si="0"/>
        <v>2.6692176874697866E-4</v>
      </c>
      <c r="U34" s="90">
        <f>R34/'סכום נכסי הקרן'!$C$42</f>
        <v>9.5808447793281572E-6</v>
      </c>
    </row>
    <row r="35" spans="2:21" s="137" customFormat="1">
      <c r="B35" s="88" t="s">
        <v>348</v>
      </c>
      <c r="C35" s="82" t="s">
        <v>349</v>
      </c>
      <c r="D35" s="95" t="s">
        <v>131</v>
      </c>
      <c r="E35" s="95" t="s">
        <v>293</v>
      </c>
      <c r="F35" s="82" t="s">
        <v>350</v>
      </c>
      <c r="G35" s="95" t="s">
        <v>351</v>
      </c>
      <c r="H35" s="82" t="s">
        <v>333</v>
      </c>
      <c r="I35" s="82" t="s">
        <v>297</v>
      </c>
      <c r="J35" s="82"/>
      <c r="K35" s="89">
        <v>3.479999999999658</v>
      </c>
      <c r="L35" s="95" t="s">
        <v>173</v>
      </c>
      <c r="M35" s="96">
        <v>6.5000000000000006E-3</v>
      </c>
      <c r="N35" s="90">
        <v>-1E-4</v>
      </c>
      <c r="O35" s="89">
        <v>488452.22175999999</v>
      </c>
      <c r="P35" s="91">
        <v>102.25</v>
      </c>
      <c r="Q35" s="89">
        <v>83.260749722</v>
      </c>
      <c r="R35" s="89">
        <v>584.53484226499995</v>
      </c>
      <c r="S35" s="90">
        <v>6.2913701797861045E-4</v>
      </c>
      <c r="T35" s="90">
        <f t="shared" si="0"/>
        <v>4.6373404056095071E-3</v>
      </c>
      <c r="U35" s="90">
        <f>R35/'סכום נכסי הקרן'!$C$42</f>
        <v>1.664519114481339E-4</v>
      </c>
    </row>
    <row r="36" spans="2:21" s="137" customFormat="1">
      <c r="B36" s="88" t="s">
        <v>352</v>
      </c>
      <c r="C36" s="82" t="s">
        <v>353</v>
      </c>
      <c r="D36" s="95" t="s">
        <v>131</v>
      </c>
      <c r="E36" s="95" t="s">
        <v>293</v>
      </c>
      <c r="F36" s="82" t="s">
        <v>350</v>
      </c>
      <c r="G36" s="95" t="s">
        <v>351</v>
      </c>
      <c r="H36" s="82" t="s">
        <v>333</v>
      </c>
      <c r="I36" s="82" t="s">
        <v>297</v>
      </c>
      <c r="J36" s="82"/>
      <c r="K36" s="89">
        <v>4.1499999999982249</v>
      </c>
      <c r="L36" s="95" t="s">
        <v>173</v>
      </c>
      <c r="M36" s="96">
        <v>1.6399999999999998E-2</v>
      </c>
      <c r="N36" s="96">
        <v>3.0000000000009104E-3</v>
      </c>
      <c r="O36" s="89">
        <v>1035961.8571669998</v>
      </c>
      <c r="P36" s="91">
        <v>106.03</v>
      </c>
      <c r="Q36" s="82"/>
      <c r="R36" s="89">
        <v>1098.430357213</v>
      </c>
      <c r="S36" s="90">
        <v>9.7206409850918705E-4</v>
      </c>
      <c r="T36" s="90">
        <f t="shared" si="0"/>
        <v>8.7142717763651241E-3</v>
      </c>
      <c r="U36" s="90">
        <f>R36/'סכום נכסי הקרן'!$C$42</f>
        <v>3.1278859587273569E-4</v>
      </c>
    </row>
    <row r="37" spans="2:21" s="137" customFormat="1">
      <c r="B37" s="88" t="s">
        <v>354</v>
      </c>
      <c r="C37" s="82" t="s">
        <v>355</v>
      </c>
      <c r="D37" s="95" t="s">
        <v>131</v>
      </c>
      <c r="E37" s="95" t="s">
        <v>293</v>
      </c>
      <c r="F37" s="82" t="s">
        <v>350</v>
      </c>
      <c r="G37" s="95" t="s">
        <v>351</v>
      </c>
      <c r="H37" s="82" t="s">
        <v>333</v>
      </c>
      <c r="I37" s="82" t="s">
        <v>171</v>
      </c>
      <c r="J37" s="82"/>
      <c r="K37" s="89">
        <v>5.5499999999995593</v>
      </c>
      <c r="L37" s="95" t="s">
        <v>173</v>
      </c>
      <c r="M37" s="96">
        <v>1.34E-2</v>
      </c>
      <c r="N37" s="96">
        <v>7.6999999999998901E-3</v>
      </c>
      <c r="O37" s="89">
        <v>3460664.8033050001</v>
      </c>
      <c r="P37" s="91">
        <v>104.85</v>
      </c>
      <c r="Q37" s="82"/>
      <c r="R37" s="89">
        <v>3628.5069532519997</v>
      </c>
      <c r="S37" s="90">
        <v>8.276818469617409E-4</v>
      </c>
      <c r="T37" s="90">
        <f t="shared" si="0"/>
        <v>2.8786345465993908E-2</v>
      </c>
      <c r="U37" s="90">
        <f>R37/'סכום נכסי הקרן'!$C$42</f>
        <v>1.033252210820015E-3</v>
      </c>
    </row>
    <row r="38" spans="2:21" s="137" customFormat="1">
      <c r="B38" s="88" t="s">
        <v>356</v>
      </c>
      <c r="C38" s="82" t="s">
        <v>357</v>
      </c>
      <c r="D38" s="95" t="s">
        <v>131</v>
      </c>
      <c r="E38" s="95" t="s">
        <v>293</v>
      </c>
      <c r="F38" s="82" t="s">
        <v>350</v>
      </c>
      <c r="G38" s="95" t="s">
        <v>351</v>
      </c>
      <c r="H38" s="82" t="s">
        <v>333</v>
      </c>
      <c r="I38" s="82" t="s">
        <v>171</v>
      </c>
      <c r="J38" s="82"/>
      <c r="K38" s="89">
        <v>6.88</v>
      </c>
      <c r="L38" s="95" t="s">
        <v>173</v>
      </c>
      <c r="M38" s="96">
        <v>1.77E-2</v>
      </c>
      <c r="N38" s="96">
        <v>1.1899999999999999E-2</v>
      </c>
      <c r="O38" s="89">
        <v>827687.10123899998</v>
      </c>
      <c r="P38" s="91">
        <v>104.39</v>
      </c>
      <c r="Q38" s="82"/>
      <c r="R38" s="89">
        <v>864.02256269999998</v>
      </c>
      <c r="S38" s="90">
        <v>6.8068668535616744E-4</v>
      </c>
      <c r="T38" s="90">
        <f t="shared" si="0"/>
        <v>6.8546243126265324E-3</v>
      </c>
      <c r="U38" s="90">
        <f>R38/'סכום נכסי הקרן'!$C$42</f>
        <v>2.4603872463522007E-4</v>
      </c>
    </row>
    <row r="39" spans="2:21" s="137" customFormat="1">
      <c r="B39" s="88" t="s">
        <v>358</v>
      </c>
      <c r="C39" s="82" t="s">
        <v>359</v>
      </c>
      <c r="D39" s="95" t="s">
        <v>131</v>
      </c>
      <c r="E39" s="95" t="s">
        <v>293</v>
      </c>
      <c r="F39" s="82" t="s">
        <v>350</v>
      </c>
      <c r="G39" s="95" t="s">
        <v>351</v>
      </c>
      <c r="H39" s="82" t="s">
        <v>333</v>
      </c>
      <c r="I39" s="82" t="s">
        <v>171</v>
      </c>
      <c r="J39" s="82"/>
      <c r="K39" s="89">
        <v>10.040000000007202</v>
      </c>
      <c r="L39" s="95" t="s">
        <v>173</v>
      </c>
      <c r="M39" s="96">
        <v>2.4799999999999999E-2</v>
      </c>
      <c r="N39" s="96">
        <v>1.8799999999933998E-2</v>
      </c>
      <c r="O39" s="89">
        <v>62483.025659999999</v>
      </c>
      <c r="P39" s="91">
        <v>106.69</v>
      </c>
      <c r="Q39" s="82"/>
      <c r="R39" s="89">
        <v>66.663138162999999</v>
      </c>
      <c r="S39" s="90">
        <v>2.3723256876867526E-4</v>
      </c>
      <c r="T39" s="90">
        <f t="shared" si="0"/>
        <v>5.2886439236048133E-4</v>
      </c>
      <c r="U39" s="90">
        <f>R39/'סכום נכסי הקרן'!$C$42</f>
        <v>1.8982968966171404E-5</v>
      </c>
    </row>
    <row r="40" spans="2:21" s="137" customFormat="1">
      <c r="B40" s="88" t="s">
        <v>360</v>
      </c>
      <c r="C40" s="82" t="s">
        <v>361</v>
      </c>
      <c r="D40" s="95" t="s">
        <v>131</v>
      </c>
      <c r="E40" s="95" t="s">
        <v>293</v>
      </c>
      <c r="F40" s="82" t="s">
        <v>321</v>
      </c>
      <c r="G40" s="95" t="s">
        <v>301</v>
      </c>
      <c r="H40" s="82" t="s">
        <v>333</v>
      </c>
      <c r="I40" s="82" t="s">
        <v>171</v>
      </c>
      <c r="J40" s="82"/>
      <c r="K40" s="89">
        <v>2.9599999999981326</v>
      </c>
      <c r="L40" s="95" t="s">
        <v>173</v>
      </c>
      <c r="M40" s="96">
        <v>4.2000000000000003E-2</v>
      </c>
      <c r="N40" s="96">
        <v>-3.2000000000035013E-3</v>
      </c>
      <c r="O40" s="89">
        <v>284998.26850499999</v>
      </c>
      <c r="P40" s="91">
        <v>120.26</v>
      </c>
      <c r="Q40" s="82"/>
      <c r="R40" s="89">
        <v>342.73890810900002</v>
      </c>
      <c r="S40" s="90">
        <v>2.8564554130158939E-4</v>
      </c>
      <c r="T40" s="90">
        <f t="shared" si="0"/>
        <v>2.719079979885602E-3</v>
      </c>
      <c r="U40" s="90">
        <f>R40/'סכום נכסי הקרן'!$C$42</f>
        <v>9.7598196475901178E-5</v>
      </c>
    </row>
    <row r="41" spans="2:21" s="137" customFormat="1">
      <c r="B41" s="88" t="s">
        <v>362</v>
      </c>
      <c r="C41" s="82" t="s">
        <v>363</v>
      </c>
      <c r="D41" s="95" t="s">
        <v>131</v>
      </c>
      <c r="E41" s="95" t="s">
        <v>293</v>
      </c>
      <c r="F41" s="82" t="s">
        <v>321</v>
      </c>
      <c r="G41" s="95" t="s">
        <v>301</v>
      </c>
      <c r="H41" s="82" t="s">
        <v>333</v>
      </c>
      <c r="I41" s="82" t="s">
        <v>171</v>
      </c>
      <c r="J41" s="82"/>
      <c r="K41" s="89">
        <v>1.4899999999997919</v>
      </c>
      <c r="L41" s="95" t="s">
        <v>173</v>
      </c>
      <c r="M41" s="96">
        <v>4.0999999999999995E-2</v>
      </c>
      <c r="N41" s="96">
        <v>-4.3999999999990757E-3</v>
      </c>
      <c r="O41" s="89">
        <v>1335602.124268</v>
      </c>
      <c r="P41" s="91">
        <v>129.65</v>
      </c>
      <c r="Q41" s="82"/>
      <c r="R41" s="89">
        <v>1731.6081333640002</v>
      </c>
      <c r="S41" s="90">
        <v>8.5713167864569814E-4</v>
      </c>
      <c r="T41" s="90">
        <f t="shared" si="0"/>
        <v>1.3737515341969117E-2</v>
      </c>
      <c r="U41" s="90">
        <f>R41/'סכום נכסי הקרן'!$C$42</f>
        <v>4.9309205001487938E-4</v>
      </c>
    </row>
    <row r="42" spans="2:21" s="137" customFormat="1">
      <c r="B42" s="88" t="s">
        <v>364</v>
      </c>
      <c r="C42" s="82" t="s">
        <v>365</v>
      </c>
      <c r="D42" s="95" t="s">
        <v>131</v>
      </c>
      <c r="E42" s="95" t="s">
        <v>293</v>
      </c>
      <c r="F42" s="82" t="s">
        <v>321</v>
      </c>
      <c r="G42" s="95" t="s">
        <v>301</v>
      </c>
      <c r="H42" s="82" t="s">
        <v>333</v>
      </c>
      <c r="I42" s="82" t="s">
        <v>171</v>
      </c>
      <c r="J42" s="82"/>
      <c r="K42" s="89">
        <v>2.1200000000002261</v>
      </c>
      <c r="L42" s="95" t="s">
        <v>173</v>
      </c>
      <c r="M42" s="96">
        <v>0.04</v>
      </c>
      <c r="N42" s="96">
        <v>-4.6000000000004249E-3</v>
      </c>
      <c r="O42" s="89">
        <v>1200409.931726</v>
      </c>
      <c r="P42" s="91">
        <v>117.75</v>
      </c>
      <c r="Q42" s="82"/>
      <c r="R42" s="89">
        <v>1413.4827076890001</v>
      </c>
      <c r="S42" s="90">
        <v>4.1326966508220401E-4</v>
      </c>
      <c r="T42" s="90">
        <f t="shared" si="0"/>
        <v>1.1213703613624629E-2</v>
      </c>
      <c r="U42" s="90">
        <f>R42/'סכום נכסי הקרן'!$C$42</f>
        <v>4.0250277910218181E-4</v>
      </c>
    </row>
    <row r="43" spans="2:21" s="137" customFormat="1">
      <c r="B43" s="88" t="s">
        <v>366</v>
      </c>
      <c r="C43" s="82" t="s">
        <v>367</v>
      </c>
      <c r="D43" s="95" t="s">
        <v>131</v>
      </c>
      <c r="E43" s="95" t="s">
        <v>293</v>
      </c>
      <c r="F43" s="82" t="s">
        <v>368</v>
      </c>
      <c r="G43" s="95" t="s">
        <v>351</v>
      </c>
      <c r="H43" s="82" t="s">
        <v>369</v>
      </c>
      <c r="I43" s="82" t="s">
        <v>297</v>
      </c>
      <c r="J43" s="82"/>
      <c r="K43" s="89">
        <v>0.8800000000010435</v>
      </c>
      <c r="L43" s="95" t="s">
        <v>173</v>
      </c>
      <c r="M43" s="96">
        <v>1.6399999999999998E-2</v>
      </c>
      <c r="N43" s="96">
        <v>-6.599999999986084E-3</v>
      </c>
      <c r="O43" s="89">
        <v>225494.339106</v>
      </c>
      <c r="P43" s="91">
        <v>101.98</v>
      </c>
      <c r="Q43" s="82"/>
      <c r="R43" s="89">
        <v>229.95913205200003</v>
      </c>
      <c r="S43" s="90">
        <v>4.5779708684524201E-4</v>
      </c>
      <c r="T43" s="90">
        <f t="shared" si="0"/>
        <v>1.8243545082299443E-3</v>
      </c>
      <c r="U43" s="90">
        <f>R43/'סכום נכסי הקרן'!$C$42</f>
        <v>6.5483071867350256E-5</v>
      </c>
    </row>
    <row r="44" spans="2:21" s="137" customFormat="1">
      <c r="B44" s="88" t="s">
        <v>370</v>
      </c>
      <c r="C44" s="82" t="s">
        <v>371</v>
      </c>
      <c r="D44" s="95" t="s">
        <v>131</v>
      </c>
      <c r="E44" s="95" t="s">
        <v>293</v>
      </c>
      <c r="F44" s="82" t="s">
        <v>368</v>
      </c>
      <c r="G44" s="95" t="s">
        <v>351</v>
      </c>
      <c r="H44" s="82" t="s">
        <v>369</v>
      </c>
      <c r="I44" s="82" t="s">
        <v>297</v>
      </c>
      <c r="J44" s="82"/>
      <c r="K44" s="89">
        <v>5.2500000000012266</v>
      </c>
      <c r="L44" s="95" t="s">
        <v>173</v>
      </c>
      <c r="M44" s="96">
        <v>2.3399999999999997E-2</v>
      </c>
      <c r="N44" s="96">
        <v>8.1000000000002719E-3</v>
      </c>
      <c r="O44" s="89">
        <v>1695565.0354490001</v>
      </c>
      <c r="P44" s="91">
        <v>108.15</v>
      </c>
      <c r="Q44" s="82"/>
      <c r="R44" s="89">
        <v>1833.7535974950001</v>
      </c>
      <c r="S44" s="90">
        <v>7.1403909272030591E-4</v>
      </c>
      <c r="T44" s="90">
        <f t="shared" si="0"/>
        <v>1.454787471460969E-2</v>
      </c>
      <c r="U44" s="90">
        <f>R44/'סכום נכסי הקרן'!$C$42</f>
        <v>5.2217895214800106E-4</v>
      </c>
    </row>
    <row r="45" spans="2:21" s="137" customFormat="1">
      <c r="B45" s="88" t="s">
        <v>372</v>
      </c>
      <c r="C45" s="82" t="s">
        <v>373</v>
      </c>
      <c r="D45" s="95" t="s">
        <v>131</v>
      </c>
      <c r="E45" s="95" t="s">
        <v>293</v>
      </c>
      <c r="F45" s="82" t="s">
        <v>368</v>
      </c>
      <c r="G45" s="95" t="s">
        <v>351</v>
      </c>
      <c r="H45" s="82" t="s">
        <v>369</v>
      </c>
      <c r="I45" s="82" t="s">
        <v>297</v>
      </c>
      <c r="J45" s="82"/>
      <c r="K45" s="89">
        <v>2.0800000000001986</v>
      </c>
      <c r="L45" s="95" t="s">
        <v>173</v>
      </c>
      <c r="M45" s="96">
        <v>0.03</v>
      </c>
      <c r="N45" s="96">
        <v>-4.2999999999961888E-3</v>
      </c>
      <c r="O45" s="89">
        <v>553727.13716899999</v>
      </c>
      <c r="P45" s="91">
        <v>109</v>
      </c>
      <c r="Q45" s="82"/>
      <c r="R45" s="89">
        <v>603.56257206100008</v>
      </c>
      <c r="S45" s="90">
        <v>1.1507387987209051E-3</v>
      </c>
      <c r="T45" s="90">
        <f t="shared" si="0"/>
        <v>4.7882947266010495E-3</v>
      </c>
      <c r="U45" s="90">
        <f>R45/'סכום נכסי הקרן'!$C$42</f>
        <v>1.7187024029024418E-4</v>
      </c>
    </row>
    <row r="46" spans="2:21" s="137" customFormat="1">
      <c r="B46" s="88" t="s">
        <v>374</v>
      </c>
      <c r="C46" s="82" t="s">
        <v>375</v>
      </c>
      <c r="D46" s="95" t="s">
        <v>131</v>
      </c>
      <c r="E46" s="95" t="s">
        <v>293</v>
      </c>
      <c r="F46" s="82" t="s">
        <v>376</v>
      </c>
      <c r="G46" s="95" t="s">
        <v>351</v>
      </c>
      <c r="H46" s="82" t="s">
        <v>369</v>
      </c>
      <c r="I46" s="82" t="s">
        <v>171</v>
      </c>
      <c r="J46" s="82"/>
      <c r="K46" s="89">
        <v>0.25999999999909362</v>
      </c>
      <c r="L46" s="95" t="s">
        <v>173</v>
      </c>
      <c r="M46" s="96">
        <v>4.9500000000000002E-2</v>
      </c>
      <c r="N46" s="96">
        <v>-2.5800000000154082E-2</v>
      </c>
      <c r="O46" s="89">
        <v>17554.564396999998</v>
      </c>
      <c r="P46" s="91">
        <v>125.7</v>
      </c>
      <c r="Q46" s="82"/>
      <c r="R46" s="89">
        <v>22.066087927000002</v>
      </c>
      <c r="S46" s="90">
        <v>1.3609838461047644E-4</v>
      </c>
      <c r="T46" s="90">
        <f t="shared" si="0"/>
        <v>1.7505878818292693E-4</v>
      </c>
      <c r="U46" s="90">
        <f>R46/'סכום נכסי הקרן'!$C$42</f>
        <v>6.2835305067522487E-6</v>
      </c>
    </row>
    <row r="47" spans="2:21" s="137" customFormat="1">
      <c r="B47" s="88" t="s">
        <v>377</v>
      </c>
      <c r="C47" s="82" t="s">
        <v>378</v>
      </c>
      <c r="D47" s="95" t="s">
        <v>131</v>
      </c>
      <c r="E47" s="95" t="s">
        <v>293</v>
      </c>
      <c r="F47" s="82" t="s">
        <v>376</v>
      </c>
      <c r="G47" s="95" t="s">
        <v>351</v>
      </c>
      <c r="H47" s="82" t="s">
        <v>369</v>
      </c>
      <c r="I47" s="82" t="s">
        <v>171</v>
      </c>
      <c r="J47" s="82"/>
      <c r="K47" s="89">
        <v>1.9700000000001627</v>
      </c>
      <c r="L47" s="95" t="s">
        <v>173</v>
      </c>
      <c r="M47" s="96">
        <v>4.8000000000000001E-2</v>
      </c>
      <c r="N47" s="96">
        <v>-4.6999999999990036E-3</v>
      </c>
      <c r="O47" s="89">
        <v>1633106.4431050001</v>
      </c>
      <c r="P47" s="91">
        <v>116.78</v>
      </c>
      <c r="Q47" s="82"/>
      <c r="R47" s="89">
        <v>1907.1416853769999</v>
      </c>
      <c r="S47" s="90">
        <v>1.2012145547888782E-3</v>
      </c>
      <c r="T47" s="90">
        <f t="shared" si="0"/>
        <v>1.5130090727442903E-2</v>
      </c>
      <c r="U47" s="90">
        <f>R47/'סכום נכסי הקרן'!$C$42</f>
        <v>5.4307691514734698E-4</v>
      </c>
    </row>
    <row r="48" spans="2:21" s="137" customFormat="1">
      <c r="B48" s="88" t="s">
        <v>379</v>
      </c>
      <c r="C48" s="82" t="s">
        <v>380</v>
      </c>
      <c r="D48" s="95" t="s">
        <v>131</v>
      </c>
      <c r="E48" s="95" t="s">
        <v>293</v>
      </c>
      <c r="F48" s="82" t="s">
        <v>376</v>
      </c>
      <c r="G48" s="95" t="s">
        <v>351</v>
      </c>
      <c r="H48" s="82" t="s">
        <v>369</v>
      </c>
      <c r="I48" s="82" t="s">
        <v>171</v>
      </c>
      <c r="J48" s="82"/>
      <c r="K48" s="89">
        <v>5.9499999999994655</v>
      </c>
      <c r="L48" s="95" t="s">
        <v>173</v>
      </c>
      <c r="M48" s="96">
        <v>3.2000000000000001E-2</v>
      </c>
      <c r="N48" s="96">
        <v>1.0199999999999763E-2</v>
      </c>
      <c r="O48" s="89">
        <v>1453331.6408579999</v>
      </c>
      <c r="P48" s="91">
        <v>115.87</v>
      </c>
      <c r="Q48" s="82"/>
      <c r="R48" s="89">
        <v>1683.9754399019998</v>
      </c>
      <c r="S48" s="90">
        <v>8.8101209060654107E-4</v>
      </c>
      <c r="T48" s="90">
        <f t="shared" si="0"/>
        <v>1.3359626808988894E-2</v>
      </c>
      <c r="U48" s="90">
        <f>R48/'סכום נכסי הקרן'!$C$42</f>
        <v>4.7952818298609661E-4</v>
      </c>
    </row>
    <row r="49" spans="2:21" s="137" customFormat="1">
      <c r="B49" s="88" t="s">
        <v>381</v>
      </c>
      <c r="C49" s="82" t="s">
        <v>382</v>
      </c>
      <c r="D49" s="95" t="s">
        <v>131</v>
      </c>
      <c r="E49" s="95" t="s">
        <v>293</v>
      </c>
      <c r="F49" s="82" t="s">
        <v>376</v>
      </c>
      <c r="G49" s="95" t="s">
        <v>351</v>
      </c>
      <c r="H49" s="82" t="s">
        <v>369</v>
      </c>
      <c r="I49" s="82" t="s">
        <v>171</v>
      </c>
      <c r="J49" s="82"/>
      <c r="K49" s="89">
        <v>1.2399999999958695</v>
      </c>
      <c r="L49" s="95" t="s">
        <v>173</v>
      </c>
      <c r="M49" s="96">
        <v>4.9000000000000002E-2</v>
      </c>
      <c r="N49" s="96">
        <v>-1.059999999997845E-2</v>
      </c>
      <c r="O49" s="89">
        <v>189040.705357</v>
      </c>
      <c r="P49" s="91">
        <v>117.82</v>
      </c>
      <c r="Q49" s="82"/>
      <c r="R49" s="89">
        <v>222.72775155799999</v>
      </c>
      <c r="S49" s="90">
        <v>9.5425110596604001E-4</v>
      </c>
      <c r="T49" s="90">
        <f t="shared" si="0"/>
        <v>1.7669851770482114E-3</v>
      </c>
      <c r="U49" s="90">
        <f>R49/'סכום נכסי הקרן'!$C$42</f>
        <v>6.3423866806158432E-5</v>
      </c>
    </row>
    <row r="50" spans="2:21" s="137" customFormat="1">
      <c r="B50" s="88" t="s">
        <v>383</v>
      </c>
      <c r="C50" s="82" t="s">
        <v>384</v>
      </c>
      <c r="D50" s="95" t="s">
        <v>131</v>
      </c>
      <c r="E50" s="95" t="s">
        <v>293</v>
      </c>
      <c r="F50" s="82" t="s">
        <v>385</v>
      </c>
      <c r="G50" s="95" t="s">
        <v>386</v>
      </c>
      <c r="H50" s="82" t="s">
        <v>369</v>
      </c>
      <c r="I50" s="82" t="s">
        <v>171</v>
      </c>
      <c r="J50" s="82"/>
      <c r="K50" s="89">
        <v>2.1099999999994075</v>
      </c>
      <c r="L50" s="95" t="s">
        <v>173</v>
      </c>
      <c r="M50" s="96">
        <v>3.7000000000000005E-2</v>
      </c>
      <c r="N50" s="96">
        <v>-4.0000000000000001E-3</v>
      </c>
      <c r="O50" s="89">
        <v>1108093.571178</v>
      </c>
      <c r="P50" s="91">
        <v>114.22</v>
      </c>
      <c r="Q50" s="82"/>
      <c r="R50" s="89">
        <v>1265.6645086250001</v>
      </c>
      <c r="S50" s="90">
        <v>4.6170848512289234E-4</v>
      </c>
      <c r="T50" s="90">
        <f t="shared" si="0"/>
        <v>1.0041004815127427E-2</v>
      </c>
      <c r="U50" s="90">
        <f>R50/'סכום נכסי הקרן'!$C$42</f>
        <v>3.6041012695901153E-4</v>
      </c>
    </row>
    <row r="51" spans="2:21" s="137" customFormat="1">
      <c r="B51" s="88" t="s">
        <v>387</v>
      </c>
      <c r="C51" s="82" t="s">
        <v>388</v>
      </c>
      <c r="D51" s="95" t="s">
        <v>131</v>
      </c>
      <c r="E51" s="95" t="s">
        <v>293</v>
      </c>
      <c r="F51" s="82" t="s">
        <v>385</v>
      </c>
      <c r="G51" s="95" t="s">
        <v>386</v>
      </c>
      <c r="H51" s="82" t="s">
        <v>369</v>
      </c>
      <c r="I51" s="82" t="s">
        <v>171</v>
      </c>
      <c r="J51" s="82"/>
      <c r="K51" s="89">
        <v>5.159999999998262</v>
      </c>
      <c r="L51" s="95" t="s">
        <v>173</v>
      </c>
      <c r="M51" s="96">
        <v>2.2000000000000002E-2</v>
      </c>
      <c r="N51" s="96">
        <v>1.1099999999995457E-2</v>
      </c>
      <c r="O51" s="89">
        <v>948710.14259099995</v>
      </c>
      <c r="P51" s="91">
        <v>106.68</v>
      </c>
      <c r="Q51" s="82"/>
      <c r="R51" s="89">
        <v>1012.0839754859999</v>
      </c>
      <c r="S51" s="90">
        <v>1.0760208296702665E-3</v>
      </c>
      <c r="T51" s="90">
        <f t="shared" si="0"/>
        <v>8.0292526194073767E-3</v>
      </c>
      <c r="U51" s="90">
        <f>R51/'סכום נכסי הקרן'!$C$42</f>
        <v>2.8820063422207054E-4</v>
      </c>
    </row>
    <row r="52" spans="2:21" s="137" customFormat="1">
      <c r="B52" s="88" t="s">
        <v>389</v>
      </c>
      <c r="C52" s="82" t="s">
        <v>390</v>
      </c>
      <c r="D52" s="95" t="s">
        <v>131</v>
      </c>
      <c r="E52" s="95" t="s">
        <v>293</v>
      </c>
      <c r="F52" s="82" t="s">
        <v>391</v>
      </c>
      <c r="G52" s="95" t="s">
        <v>351</v>
      </c>
      <c r="H52" s="82" t="s">
        <v>369</v>
      </c>
      <c r="I52" s="82" t="s">
        <v>297</v>
      </c>
      <c r="J52" s="82"/>
      <c r="K52" s="89">
        <v>6.5399999999920659</v>
      </c>
      <c r="L52" s="95" t="s">
        <v>173</v>
      </c>
      <c r="M52" s="96">
        <v>1.8200000000000001E-2</v>
      </c>
      <c r="N52" s="96">
        <v>1.309999999998308E-2</v>
      </c>
      <c r="O52" s="89">
        <v>329295.10187499999</v>
      </c>
      <c r="P52" s="91">
        <v>104.11</v>
      </c>
      <c r="Q52" s="82"/>
      <c r="R52" s="89">
        <v>342.82912691799999</v>
      </c>
      <c r="S52" s="90">
        <v>1.2520726307034221E-3</v>
      </c>
      <c r="T52" s="90">
        <f t="shared" si="0"/>
        <v>2.7197957205020219E-3</v>
      </c>
      <c r="U52" s="90">
        <f>R52/'סכום נכסי הקרן'!$C$42</f>
        <v>9.7623887148416832E-5</v>
      </c>
    </row>
    <row r="53" spans="2:21" s="137" customFormat="1">
      <c r="B53" s="88" t="s">
        <v>392</v>
      </c>
      <c r="C53" s="82" t="s">
        <v>393</v>
      </c>
      <c r="D53" s="95" t="s">
        <v>131</v>
      </c>
      <c r="E53" s="95" t="s">
        <v>293</v>
      </c>
      <c r="F53" s="82" t="s">
        <v>332</v>
      </c>
      <c r="G53" s="95" t="s">
        <v>301</v>
      </c>
      <c r="H53" s="82" t="s">
        <v>369</v>
      </c>
      <c r="I53" s="82" t="s">
        <v>171</v>
      </c>
      <c r="J53" s="82"/>
      <c r="K53" s="89">
        <v>1.3199999999986767</v>
      </c>
      <c r="L53" s="95" t="s">
        <v>173</v>
      </c>
      <c r="M53" s="96">
        <v>3.1E-2</v>
      </c>
      <c r="N53" s="96">
        <v>-9.3000000000005092E-3</v>
      </c>
      <c r="O53" s="89">
        <v>350242.24700199999</v>
      </c>
      <c r="P53" s="91">
        <v>112.2</v>
      </c>
      <c r="Q53" s="82"/>
      <c r="R53" s="89">
        <v>392.97178028600001</v>
      </c>
      <c r="S53" s="90">
        <v>1.0180430787873785E-3</v>
      </c>
      <c r="T53" s="90">
        <f t="shared" si="0"/>
        <v>3.1175967337091709E-3</v>
      </c>
      <c r="U53" s="90">
        <f>R53/'סכום נכסי הקרן'!$C$42</f>
        <v>1.1190248937141484E-4</v>
      </c>
    </row>
    <row r="54" spans="2:21" s="137" customFormat="1">
      <c r="B54" s="88" t="s">
        <v>394</v>
      </c>
      <c r="C54" s="82" t="s">
        <v>395</v>
      </c>
      <c r="D54" s="95" t="s">
        <v>131</v>
      </c>
      <c r="E54" s="95" t="s">
        <v>293</v>
      </c>
      <c r="F54" s="82" t="s">
        <v>332</v>
      </c>
      <c r="G54" s="95" t="s">
        <v>301</v>
      </c>
      <c r="H54" s="82" t="s">
        <v>369</v>
      </c>
      <c r="I54" s="82" t="s">
        <v>171</v>
      </c>
      <c r="J54" s="82"/>
      <c r="K54" s="89">
        <v>0.26999999999992891</v>
      </c>
      <c r="L54" s="95" t="s">
        <v>173</v>
      </c>
      <c r="M54" s="96">
        <v>2.7999999999999997E-2</v>
      </c>
      <c r="N54" s="96">
        <v>-2.3000000000000007E-2</v>
      </c>
      <c r="O54" s="89">
        <v>1331837.0956349999</v>
      </c>
      <c r="P54" s="91">
        <v>105.52</v>
      </c>
      <c r="Q54" s="82"/>
      <c r="R54" s="89">
        <v>1405.3544304299996</v>
      </c>
      <c r="S54" s="90">
        <v>1.3541356473397435E-3</v>
      </c>
      <c r="T54" s="90">
        <f t="shared" si="0"/>
        <v>1.1149218854401205E-2</v>
      </c>
      <c r="U54" s="90">
        <f>R54/'סכום נכסי הקרן'!$C$42</f>
        <v>4.0018817407145614E-4</v>
      </c>
    </row>
    <row r="55" spans="2:21" s="137" customFormat="1">
      <c r="B55" s="88" t="s">
        <v>396</v>
      </c>
      <c r="C55" s="82" t="s">
        <v>397</v>
      </c>
      <c r="D55" s="95" t="s">
        <v>131</v>
      </c>
      <c r="E55" s="95" t="s">
        <v>293</v>
      </c>
      <c r="F55" s="82" t="s">
        <v>332</v>
      </c>
      <c r="G55" s="95" t="s">
        <v>301</v>
      </c>
      <c r="H55" s="82" t="s">
        <v>369</v>
      </c>
      <c r="I55" s="82" t="s">
        <v>171</v>
      </c>
      <c r="J55" s="82"/>
      <c r="K55" s="89">
        <v>1.4500000000342554</v>
      </c>
      <c r="L55" s="95" t="s">
        <v>173</v>
      </c>
      <c r="M55" s="96">
        <v>4.2000000000000003E-2</v>
      </c>
      <c r="N55" s="96">
        <v>-2.1999999998629778E-3</v>
      </c>
      <c r="O55" s="89">
        <v>20303.794320000001</v>
      </c>
      <c r="P55" s="91">
        <v>129.4</v>
      </c>
      <c r="Q55" s="82"/>
      <c r="R55" s="89">
        <v>26.273108437999998</v>
      </c>
      <c r="S55" s="90">
        <v>3.8921508875512786E-4</v>
      </c>
      <c r="T55" s="90">
        <f t="shared" si="0"/>
        <v>2.0843470488156511E-4</v>
      </c>
      <c r="U55" s="90">
        <f>R55/'סכום נכסי הקרן'!$C$42</f>
        <v>7.4815200104129851E-6</v>
      </c>
    </row>
    <row r="56" spans="2:21" s="137" customFormat="1">
      <c r="B56" s="88" t="s">
        <v>398</v>
      </c>
      <c r="C56" s="82" t="s">
        <v>399</v>
      </c>
      <c r="D56" s="95" t="s">
        <v>131</v>
      </c>
      <c r="E56" s="95" t="s">
        <v>293</v>
      </c>
      <c r="F56" s="82" t="s">
        <v>300</v>
      </c>
      <c r="G56" s="95" t="s">
        <v>301</v>
      </c>
      <c r="H56" s="82" t="s">
        <v>369</v>
      </c>
      <c r="I56" s="82" t="s">
        <v>171</v>
      </c>
      <c r="J56" s="82"/>
      <c r="K56" s="89">
        <v>1.7799999999996681</v>
      </c>
      <c r="L56" s="95" t="s">
        <v>173</v>
      </c>
      <c r="M56" s="96">
        <v>0.04</v>
      </c>
      <c r="N56" s="96">
        <v>-3.1999999999997985E-3</v>
      </c>
      <c r="O56" s="89">
        <v>1688243.7598649999</v>
      </c>
      <c r="P56" s="91">
        <v>117.66</v>
      </c>
      <c r="Q56" s="82"/>
      <c r="R56" s="89">
        <v>1986.3875877970002</v>
      </c>
      <c r="S56" s="90">
        <v>1.2505527859041272E-3</v>
      </c>
      <c r="T56" s="90">
        <f t="shared" si="0"/>
        <v>1.5758779042834466E-2</v>
      </c>
      <c r="U56" s="90">
        <f>R56/'סכום נכסי הקרן'!$C$42</f>
        <v>5.656429471072714E-4</v>
      </c>
    </row>
    <row r="57" spans="2:21" s="137" customFormat="1">
      <c r="B57" s="88" t="s">
        <v>400</v>
      </c>
      <c r="C57" s="82" t="s">
        <v>401</v>
      </c>
      <c r="D57" s="95" t="s">
        <v>131</v>
      </c>
      <c r="E57" s="95" t="s">
        <v>293</v>
      </c>
      <c r="F57" s="82" t="s">
        <v>402</v>
      </c>
      <c r="G57" s="95" t="s">
        <v>351</v>
      </c>
      <c r="H57" s="82" t="s">
        <v>369</v>
      </c>
      <c r="I57" s="82" t="s">
        <v>171</v>
      </c>
      <c r="J57" s="82"/>
      <c r="K57" s="89">
        <v>4.1899999999994595</v>
      </c>
      <c r="L57" s="95" t="s">
        <v>173</v>
      </c>
      <c r="M57" s="96">
        <v>4.7500000000000001E-2</v>
      </c>
      <c r="N57" s="96">
        <v>4.5000000000010813E-3</v>
      </c>
      <c r="O57" s="89">
        <v>1599764.3505009999</v>
      </c>
      <c r="P57" s="91">
        <v>144.5</v>
      </c>
      <c r="Q57" s="82"/>
      <c r="R57" s="89">
        <v>2311.6594931750001</v>
      </c>
      <c r="S57" s="90">
        <v>8.4764708869867003E-4</v>
      </c>
      <c r="T57" s="90">
        <f t="shared" si="0"/>
        <v>1.8339286551632642E-2</v>
      </c>
      <c r="U57" s="90">
        <f>R57/'סכום נכסי הקרן'!$C$42</f>
        <v>6.5826724676535601E-4</v>
      </c>
    </row>
    <row r="58" spans="2:21" s="137" customFormat="1">
      <c r="B58" s="88" t="s">
        <v>403</v>
      </c>
      <c r="C58" s="82" t="s">
        <v>404</v>
      </c>
      <c r="D58" s="95" t="s">
        <v>131</v>
      </c>
      <c r="E58" s="95" t="s">
        <v>293</v>
      </c>
      <c r="F58" s="82" t="s">
        <v>405</v>
      </c>
      <c r="G58" s="95" t="s">
        <v>301</v>
      </c>
      <c r="H58" s="82" t="s">
        <v>369</v>
      </c>
      <c r="I58" s="82" t="s">
        <v>171</v>
      </c>
      <c r="J58" s="82"/>
      <c r="K58" s="89">
        <v>1.6699999999993467</v>
      </c>
      <c r="L58" s="95" t="s">
        <v>173</v>
      </c>
      <c r="M58" s="96">
        <v>3.85E-2</v>
      </c>
      <c r="N58" s="96">
        <v>-8.5000000000000006E-3</v>
      </c>
      <c r="O58" s="89">
        <v>259609.745005</v>
      </c>
      <c r="P58" s="91">
        <v>117.89</v>
      </c>
      <c r="Q58" s="82"/>
      <c r="R58" s="89">
        <v>306.05394215999996</v>
      </c>
      <c r="S58" s="90">
        <v>6.0950840861121347E-4</v>
      </c>
      <c r="T58" s="90">
        <f t="shared" si="0"/>
        <v>2.4280439926816395E-3</v>
      </c>
      <c r="U58" s="90">
        <f>R58/'סכום נכסי הקרן'!$C$42</f>
        <v>8.7151800021654453E-5</v>
      </c>
    </row>
    <row r="59" spans="2:21" s="137" customFormat="1">
      <c r="B59" s="88" t="s">
        <v>406</v>
      </c>
      <c r="C59" s="82" t="s">
        <v>407</v>
      </c>
      <c r="D59" s="95" t="s">
        <v>131</v>
      </c>
      <c r="E59" s="95" t="s">
        <v>293</v>
      </c>
      <c r="F59" s="82" t="s">
        <v>405</v>
      </c>
      <c r="G59" s="95" t="s">
        <v>301</v>
      </c>
      <c r="H59" s="82" t="s">
        <v>369</v>
      </c>
      <c r="I59" s="82" t="s">
        <v>171</v>
      </c>
      <c r="J59" s="82"/>
      <c r="K59" s="89">
        <v>2.0400000000017418</v>
      </c>
      <c r="L59" s="95" t="s">
        <v>173</v>
      </c>
      <c r="M59" s="96">
        <v>4.7500000000000001E-2</v>
      </c>
      <c r="N59" s="96">
        <v>-7.6000000000261162E-3</v>
      </c>
      <c r="O59" s="89">
        <v>171199.54035</v>
      </c>
      <c r="P59" s="91">
        <v>134.19999999999999</v>
      </c>
      <c r="Q59" s="82"/>
      <c r="R59" s="89">
        <v>229.74978103999996</v>
      </c>
      <c r="S59" s="90">
        <v>5.8985752542389228E-4</v>
      </c>
      <c r="T59" s="90">
        <f t="shared" si="0"/>
        <v>1.8226936458882893E-3</v>
      </c>
      <c r="U59" s="90">
        <f>R59/'סכום נכסי הקרן'!$C$42</f>
        <v>6.5423457155631818E-5</v>
      </c>
    </row>
    <row r="60" spans="2:21" s="137" customFormat="1">
      <c r="B60" s="88" t="s">
        <v>408</v>
      </c>
      <c r="C60" s="82" t="s">
        <v>409</v>
      </c>
      <c r="D60" s="95" t="s">
        <v>131</v>
      </c>
      <c r="E60" s="95" t="s">
        <v>293</v>
      </c>
      <c r="F60" s="82" t="s">
        <v>410</v>
      </c>
      <c r="G60" s="95" t="s">
        <v>301</v>
      </c>
      <c r="H60" s="82" t="s">
        <v>369</v>
      </c>
      <c r="I60" s="82" t="s">
        <v>297</v>
      </c>
      <c r="J60" s="82"/>
      <c r="K60" s="89">
        <v>2.2800000000031253</v>
      </c>
      <c r="L60" s="95" t="s">
        <v>173</v>
      </c>
      <c r="M60" s="96">
        <v>3.5499999999999997E-2</v>
      </c>
      <c r="N60" s="96">
        <v>-4.8000000000150873E-3</v>
      </c>
      <c r="O60" s="89">
        <v>307467.00702199998</v>
      </c>
      <c r="P60" s="91">
        <v>120.71</v>
      </c>
      <c r="Q60" s="82"/>
      <c r="R60" s="89">
        <v>371.14341150300004</v>
      </c>
      <c r="S60" s="90">
        <v>8.6278222975129208E-4</v>
      </c>
      <c r="T60" s="90">
        <f t="shared" si="0"/>
        <v>2.9444238632029161E-3</v>
      </c>
      <c r="U60" s="90">
        <f>R60/'סכום נכסי הקרן'!$C$42</f>
        <v>1.0568665167447577E-4</v>
      </c>
    </row>
    <row r="61" spans="2:21" s="137" customFormat="1">
      <c r="B61" s="88" t="s">
        <v>411</v>
      </c>
      <c r="C61" s="82" t="s">
        <v>412</v>
      </c>
      <c r="D61" s="95" t="s">
        <v>131</v>
      </c>
      <c r="E61" s="95" t="s">
        <v>293</v>
      </c>
      <c r="F61" s="82" t="s">
        <v>410</v>
      </c>
      <c r="G61" s="95" t="s">
        <v>301</v>
      </c>
      <c r="H61" s="82" t="s">
        <v>369</v>
      </c>
      <c r="I61" s="82" t="s">
        <v>297</v>
      </c>
      <c r="J61" s="82"/>
      <c r="K61" s="89">
        <v>1.1799999999989377</v>
      </c>
      <c r="L61" s="95" t="s">
        <v>173</v>
      </c>
      <c r="M61" s="96">
        <v>4.6500000000000007E-2</v>
      </c>
      <c r="N61" s="96">
        <v>-1.089999999999469E-2</v>
      </c>
      <c r="O61" s="89">
        <v>158772.52386300001</v>
      </c>
      <c r="P61" s="91">
        <v>130.41</v>
      </c>
      <c r="Q61" s="82"/>
      <c r="R61" s="89">
        <v>207.05524077899997</v>
      </c>
      <c r="S61" s="90">
        <v>7.2583962605530746E-4</v>
      </c>
      <c r="T61" s="90">
        <f t="shared" si="0"/>
        <v>1.6426491028953239E-3</v>
      </c>
      <c r="U61" s="90">
        <f>R61/'סכום נכסי הקרן'!$C$42</f>
        <v>5.8960968809783101E-5</v>
      </c>
    </row>
    <row r="62" spans="2:21" s="137" customFormat="1">
      <c r="B62" s="88" t="s">
        <v>413</v>
      </c>
      <c r="C62" s="82" t="s">
        <v>414</v>
      </c>
      <c r="D62" s="95" t="s">
        <v>131</v>
      </c>
      <c r="E62" s="95" t="s">
        <v>293</v>
      </c>
      <c r="F62" s="82" t="s">
        <v>410</v>
      </c>
      <c r="G62" s="95" t="s">
        <v>301</v>
      </c>
      <c r="H62" s="82" t="s">
        <v>369</v>
      </c>
      <c r="I62" s="82" t="s">
        <v>297</v>
      </c>
      <c r="J62" s="82"/>
      <c r="K62" s="89">
        <v>5.6599999999982868</v>
      </c>
      <c r="L62" s="95" t="s">
        <v>173</v>
      </c>
      <c r="M62" s="96">
        <v>1.4999999999999999E-2</v>
      </c>
      <c r="N62" s="96">
        <v>4.9999999999936042E-3</v>
      </c>
      <c r="O62" s="89">
        <v>738094.01925699995</v>
      </c>
      <c r="P62" s="91">
        <v>105.93</v>
      </c>
      <c r="Q62" s="82"/>
      <c r="R62" s="89">
        <v>781.86299459899999</v>
      </c>
      <c r="S62" s="90">
        <v>1.4439132618859986E-3</v>
      </c>
      <c r="T62" s="90">
        <f t="shared" si="0"/>
        <v>6.2028207633533046E-3</v>
      </c>
      <c r="U62" s="90">
        <f>R62/'סכום נכסי הקרן'!$C$42</f>
        <v>2.2264299838360216E-4</v>
      </c>
    </row>
    <row r="63" spans="2:21" s="137" customFormat="1">
      <c r="B63" s="88" t="s">
        <v>415</v>
      </c>
      <c r="C63" s="82" t="s">
        <v>416</v>
      </c>
      <c r="D63" s="95" t="s">
        <v>131</v>
      </c>
      <c r="E63" s="95" t="s">
        <v>293</v>
      </c>
      <c r="F63" s="82" t="s">
        <v>417</v>
      </c>
      <c r="G63" s="95" t="s">
        <v>418</v>
      </c>
      <c r="H63" s="82" t="s">
        <v>369</v>
      </c>
      <c r="I63" s="82" t="s">
        <v>297</v>
      </c>
      <c r="J63" s="82"/>
      <c r="K63" s="89">
        <v>1.7300000000043174</v>
      </c>
      <c r="L63" s="95" t="s">
        <v>173</v>
      </c>
      <c r="M63" s="96">
        <v>4.6500000000000007E-2</v>
      </c>
      <c r="N63" s="96">
        <v>-6.1000000003022291E-3</v>
      </c>
      <c r="O63" s="89">
        <v>3477.9282089999997</v>
      </c>
      <c r="P63" s="91">
        <v>133.19</v>
      </c>
      <c r="Q63" s="82"/>
      <c r="R63" s="89">
        <v>4.6322525260000003</v>
      </c>
      <c r="S63" s="90">
        <v>4.5763300756857457E-5</v>
      </c>
      <c r="T63" s="90">
        <f t="shared" si="0"/>
        <v>3.6749446319690729E-5</v>
      </c>
      <c r="U63" s="90">
        <f>R63/'סכום נכסי הקרן'!$C$42</f>
        <v>1.319078404762724E-6</v>
      </c>
    </row>
    <row r="64" spans="2:21" s="137" customFormat="1">
      <c r="B64" s="88" t="s">
        <v>419</v>
      </c>
      <c r="C64" s="82" t="s">
        <v>420</v>
      </c>
      <c r="D64" s="95" t="s">
        <v>131</v>
      </c>
      <c r="E64" s="95" t="s">
        <v>293</v>
      </c>
      <c r="F64" s="82" t="s">
        <v>421</v>
      </c>
      <c r="G64" s="95" t="s">
        <v>351</v>
      </c>
      <c r="H64" s="82" t="s">
        <v>369</v>
      </c>
      <c r="I64" s="82" t="s">
        <v>297</v>
      </c>
      <c r="J64" s="82"/>
      <c r="K64" s="89">
        <v>1.9000000000152411</v>
      </c>
      <c r="L64" s="95" t="s">
        <v>173</v>
      </c>
      <c r="M64" s="96">
        <v>3.6400000000000002E-2</v>
      </c>
      <c r="N64" s="96">
        <v>-2.5000000001270091E-3</v>
      </c>
      <c r="O64" s="89">
        <v>33492.714916999998</v>
      </c>
      <c r="P64" s="91">
        <v>117.54</v>
      </c>
      <c r="Q64" s="82"/>
      <c r="R64" s="89">
        <v>39.367334966000001</v>
      </c>
      <c r="S64" s="90">
        <v>4.5568319614965985E-4</v>
      </c>
      <c r="T64" s="90">
        <f t="shared" si="0"/>
        <v>3.1231625542046297E-4</v>
      </c>
      <c r="U64" s="90">
        <f>R64/'סכום נכסי הקרן'!$C$42</f>
        <v>1.1210226799002253E-5</v>
      </c>
    </row>
    <row r="65" spans="2:21" s="137" customFormat="1">
      <c r="B65" s="88" t="s">
        <v>422</v>
      </c>
      <c r="C65" s="82" t="s">
        <v>423</v>
      </c>
      <c r="D65" s="95" t="s">
        <v>131</v>
      </c>
      <c r="E65" s="95" t="s">
        <v>293</v>
      </c>
      <c r="F65" s="82" t="s">
        <v>424</v>
      </c>
      <c r="G65" s="95" t="s">
        <v>425</v>
      </c>
      <c r="H65" s="82" t="s">
        <v>369</v>
      </c>
      <c r="I65" s="82" t="s">
        <v>171</v>
      </c>
      <c r="J65" s="82"/>
      <c r="K65" s="89">
        <v>7.7399999999993678</v>
      </c>
      <c r="L65" s="95" t="s">
        <v>173</v>
      </c>
      <c r="M65" s="96">
        <v>3.85E-2</v>
      </c>
      <c r="N65" s="96">
        <v>1.18000000000009E-2</v>
      </c>
      <c r="O65" s="89">
        <v>1053806.1629089999</v>
      </c>
      <c r="P65" s="91">
        <v>122.99</v>
      </c>
      <c r="Q65" s="89">
        <v>31.576192991000003</v>
      </c>
      <c r="R65" s="89">
        <v>1330.0748046159999</v>
      </c>
      <c r="S65" s="90">
        <v>3.9120961781808819E-4</v>
      </c>
      <c r="T65" s="90">
        <f t="shared" si="0"/>
        <v>1.0551996541435708E-2</v>
      </c>
      <c r="U65" s="90">
        <f>R65/'סכום נכסי הקרן'!$C$42</f>
        <v>3.7875157747562849E-4</v>
      </c>
    </row>
    <row r="66" spans="2:21" s="137" customFormat="1">
      <c r="B66" s="88" t="s">
        <v>426</v>
      </c>
      <c r="C66" s="82" t="s">
        <v>427</v>
      </c>
      <c r="D66" s="95" t="s">
        <v>131</v>
      </c>
      <c r="E66" s="95" t="s">
        <v>293</v>
      </c>
      <c r="F66" s="82" t="s">
        <v>424</v>
      </c>
      <c r="G66" s="95" t="s">
        <v>425</v>
      </c>
      <c r="H66" s="82" t="s">
        <v>369</v>
      </c>
      <c r="I66" s="82" t="s">
        <v>171</v>
      </c>
      <c r="J66" s="82"/>
      <c r="K66" s="89">
        <v>5.7200000000005282</v>
      </c>
      <c r="L66" s="95" t="s">
        <v>173</v>
      </c>
      <c r="M66" s="96">
        <v>4.4999999999999998E-2</v>
      </c>
      <c r="N66" s="96">
        <v>7.5000000000007179E-3</v>
      </c>
      <c r="O66" s="89">
        <v>2771962.664349</v>
      </c>
      <c r="P66" s="91">
        <v>125.6</v>
      </c>
      <c r="Q66" s="82"/>
      <c r="R66" s="89">
        <v>3481.5849857529997</v>
      </c>
      <c r="S66" s="90">
        <v>9.4236877179988058E-4</v>
      </c>
      <c r="T66" s="90">
        <f t="shared" si="0"/>
        <v>2.7620756818250172E-2</v>
      </c>
      <c r="U66" s="90">
        <f>R66/'סכום נכסי הקרן'!$C$42</f>
        <v>9.9141476922428857E-4</v>
      </c>
    </row>
    <row r="67" spans="2:21" s="137" customFormat="1">
      <c r="B67" s="88" t="s">
        <v>428</v>
      </c>
      <c r="C67" s="82" t="s">
        <v>429</v>
      </c>
      <c r="D67" s="95" t="s">
        <v>131</v>
      </c>
      <c r="E67" s="95" t="s">
        <v>293</v>
      </c>
      <c r="F67" s="82" t="s">
        <v>424</v>
      </c>
      <c r="G67" s="95" t="s">
        <v>425</v>
      </c>
      <c r="H67" s="82" t="s">
        <v>369</v>
      </c>
      <c r="I67" s="82" t="s">
        <v>171</v>
      </c>
      <c r="J67" s="82"/>
      <c r="K67" s="89">
        <v>10.330000000004617</v>
      </c>
      <c r="L67" s="95" t="s">
        <v>173</v>
      </c>
      <c r="M67" s="96">
        <v>2.3900000000000001E-2</v>
      </c>
      <c r="N67" s="96">
        <v>1.9600000000006106E-2</v>
      </c>
      <c r="O67" s="89">
        <v>1067690</v>
      </c>
      <c r="P67" s="91">
        <v>104.32</v>
      </c>
      <c r="Q67" s="82"/>
      <c r="R67" s="89">
        <v>1113.8141961419999</v>
      </c>
      <c r="S67" s="90">
        <v>8.6160383928520997E-4</v>
      </c>
      <c r="T67" s="90">
        <f t="shared" si="0"/>
        <v>8.8363177053681005E-3</v>
      </c>
      <c r="U67" s="90">
        <f>R67/'סכום נכסי הקרן'!$C$42</f>
        <v>3.1716929178680637E-4</v>
      </c>
    </row>
    <row r="68" spans="2:21" s="137" customFormat="1">
      <c r="B68" s="88" t="s">
        <v>430</v>
      </c>
      <c r="C68" s="82" t="s">
        <v>431</v>
      </c>
      <c r="D68" s="95" t="s">
        <v>131</v>
      </c>
      <c r="E68" s="95" t="s">
        <v>293</v>
      </c>
      <c r="F68" s="82" t="s">
        <v>432</v>
      </c>
      <c r="G68" s="95" t="s">
        <v>418</v>
      </c>
      <c r="H68" s="82" t="s">
        <v>369</v>
      </c>
      <c r="I68" s="82" t="s">
        <v>171</v>
      </c>
      <c r="J68" s="82"/>
      <c r="K68" s="89">
        <v>1.1399999999757402</v>
      </c>
      <c r="L68" s="95" t="s">
        <v>173</v>
      </c>
      <c r="M68" s="96">
        <v>4.8899999999999999E-2</v>
      </c>
      <c r="N68" s="96">
        <v>-7.1999999993824755E-3</v>
      </c>
      <c r="O68" s="89">
        <v>6886.7568549999987</v>
      </c>
      <c r="P68" s="91">
        <v>131.68</v>
      </c>
      <c r="Q68" s="82"/>
      <c r="R68" s="89">
        <v>9.0684812230000009</v>
      </c>
      <c r="S68" s="90">
        <v>1.2338804640622177E-4</v>
      </c>
      <c r="T68" s="90">
        <f t="shared" si="0"/>
        <v>7.1943759981828309E-5</v>
      </c>
      <c r="U68" s="90">
        <f>R68/'סכום נכסי הקרן'!$C$42</f>
        <v>2.5823371411888259E-6</v>
      </c>
    </row>
    <row r="69" spans="2:21" s="137" customFormat="1">
      <c r="B69" s="88" t="s">
        <v>433</v>
      </c>
      <c r="C69" s="82" t="s">
        <v>434</v>
      </c>
      <c r="D69" s="95" t="s">
        <v>131</v>
      </c>
      <c r="E69" s="95" t="s">
        <v>293</v>
      </c>
      <c r="F69" s="82" t="s">
        <v>300</v>
      </c>
      <c r="G69" s="95" t="s">
        <v>301</v>
      </c>
      <c r="H69" s="82" t="s">
        <v>369</v>
      </c>
      <c r="I69" s="82" t="s">
        <v>297</v>
      </c>
      <c r="J69" s="82"/>
      <c r="K69" s="89">
        <v>4.1800000000025213</v>
      </c>
      <c r="L69" s="95" t="s">
        <v>173</v>
      </c>
      <c r="M69" s="96">
        <v>1.6399999999999998E-2</v>
      </c>
      <c r="N69" s="96">
        <v>1.2300000000005439E-2</v>
      </c>
      <c r="O69" s="89">
        <f>793542.9755/50000</f>
        <v>15.870859509999999</v>
      </c>
      <c r="P69" s="91">
        <v>5100544</v>
      </c>
      <c r="Q69" s="82"/>
      <c r="R69" s="89">
        <v>809.50016207199985</v>
      </c>
      <c r="S69" s="90">
        <f>6464.18194444444%/50000</f>
        <v>1.2928363888888878E-3</v>
      </c>
      <c r="T69" s="90">
        <f t="shared" si="0"/>
        <v>6.4220770747863811E-3</v>
      </c>
      <c r="U69" s="90">
        <f>R69/'סכום נכסי הקרן'!$C$42</f>
        <v>2.3051294730754926E-4</v>
      </c>
    </row>
    <row r="70" spans="2:21" s="137" customFormat="1">
      <c r="B70" s="88" t="s">
        <v>435</v>
      </c>
      <c r="C70" s="82" t="s">
        <v>436</v>
      </c>
      <c r="D70" s="95" t="s">
        <v>131</v>
      </c>
      <c r="E70" s="95" t="s">
        <v>293</v>
      </c>
      <c r="F70" s="82" t="s">
        <v>300</v>
      </c>
      <c r="G70" s="95" t="s">
        <v>301</v>
      </c>
      <c r="H70" s="82" t="s">
        <v>369</v>
      </c>
      <c r="I70" s="82" t="s">
        <v>297</v>
      </c>
      <c r="J70" s="82"/>
      <c r="K70" s="89">
        <v>8.2299999999962168</v>
      </c>
      <c r="L70" s="95" t="s">
        <v>173</v>
      </c>
      <c r="M70" s="96">
        <v>2.7799999999999998E-2</v>
      </c>
      <c r="N70" s="96">
        <v>2.7199999999992171E-2</v>
      </c>
      <c r="O70" s="89">
        <f>302989.1361/50000</f>
        <v>6.0597827220000005</v>
      </c>
      <c r="P70" s="91">
        <v>5060000</v>
      </c>
      <c r="Q70" s="82"/>
      <c r="R70" s="89">
        <v>306.62501489200002</v>
      </c>
      <c r="S70" s="90">
        <f>7245.07738163558%/50000</f>
        <v>1.4490154763271161E-3</v>
      </c>
      <c r="T70" s="90">
        <f t="shared" si="0"/>
        <v>2.4325745329731026E-3</v>
      </c>
      <c r="U70" s="90">
        <f>R70/'סכום נכסי הקרן'!$C$42</f>
        <v>8.7314418467885978E-5</v>
      </c>
    </row>
    <row r="71" spans="2:21" s="137" customFormat="1">
      <c r="B71" s="88" t="s">
        <v>437</v>
      </c>
      <c r="C71" s="82" t="s">
        <v>438</v>
      </c>
      <c r="D71" s="95" t="s">
        <v>131</v>
      </c>
      <c r="E71" s="95" t="s">
        <v>293</v>
      </c>
      <c r="F71" s="82" t="s">
        <v>300</v>
      </c>
      <c r="G71" s="95" t="s">
        <v>301</v>
      </c>
      <c r="H71" s="82" t="s">
        <v>369</v>
      </c>
      <c r="I71" s="82" t="s">
        <v>297</v>
      </c>
      <c r="J71" s="82"/>
      <c r="K71" s="89">
        <v>5.5699999999991805</v>
      </c>
      <c r="L71" s="95" t="s">
        <v>173</v>
      </c>
      <c r="M71" s="96">
        <v>2.4199999999999999E-2</v>
      </c>
      <c r="N71" s="96">
        <v>1.9800000000002337E-2</v>
      </c>
      <c r="O71" s="89">
        <f>332472.551/50000</f>
        <v>6.6494510199999999</v>
      </c>
      <c r="P71" s="91">
        <v>5140250</v>
      </c>
      <c r="Q71" s="82"/>
      <c r="R71" s="89">
        <v>341.79839200400005</v>
      </c>
      <c r="S71" s="90">
        <f>1153.49738403358%/50000</f>
        <v>2.30699476806716E-4</v>
      </c>
      <c r="T71" s="90">
        <f t="shared" si="0"/>
        <v>2.7116185027922222E-3</v>
      </c>
      <c r="U71" s="90">
        <f>R71/'סכום נכסי הקרן'!$C$42</f>
        <v>9.7330375480289728E-5</v>
      </c>
    </row>
    <row r="72" spans="2:21" s="137" customFormat="1">
      <c r="B72" s="88" t="s">
        <v>439</v>
      </c>
      <c r="C72" s="82" t="s">
        <v>440</v>
      </c>
      <c r="D72" s="95" t="s">
        <v>131</v>
      </c>
      <c r="E72" s="95" t="s">
        <v>293</v>
      </c>
      <c r="F72" s="82" t="s">
        <v>300</v>
      </c>
      <c r="G72" s="95" t="s">
        <v>301</v>
      </c>
      <c r="H72" s="82" t="s">
        <v>369</v>
      </c>
      <c r="I72" s="82" t="s">
        <v>171</v>
      </c>
      <c r="J72" s="82"/>
      <c r="K72" s="89">
        <v>1.3200000000004142</v>
      </c>
      <c r="L72" s="95" t="s">
        <v>173</v>
      </c>
      <c r="M72" s="96">
        <v>0.05</v>
      </c>
      <c r="N72" s="96">
        <v>-6.9000000000007181E-3</v>
      </c>
      <c r="O72" s="89">
        <v>1049407.6247930001</v>
      </c>
      <c r="P72" s="91">
        <v>119.55</v>
      </c>
      <c r="Q72" s="82"/>
      <c r="R72" s="89">
        <v>1254.5668528390001</v>
      </c>
      <c r="S72" s="90">
        <v>1.0494086742016742E-3</v>
      </c>
      <c r="T72" s="90">
        <f t="shared" si="0"/>
        <v>9.9529628305221138E-3</v>
      </c>
      <c r="U72" s="90">
        <f>R72/'סכום נכסי הקרן'!$C$42</f>
        <v>3.572499628685095E-4</v>
      </c>
    </row>
    <row r="73" spans="2:21" s="137" customFormat="1">
      <c r="B73" s="88" t="s">
        <v>441</v>
      </c>
      <c r="C73" s="82" t="s">
        <v>442</v>
      </c>
      <c r="D73" s="95" t="s">
        <v>131</v>
      </c>
      <c r="E73" s="95" t="s">
        <v>293</v>
      </c>
      <c r="F73" s="82" t="s">
        <v>443</v>
      </c>
      <c r="G73" s="95" t="s">
        <v>351</v>
      </c>
      <c r="H73" s="82" t="s">
        <v>369</v>
      </c>
      <c r="I73" s="82" t="s">
        <v>297</v>
      </c>
      <c r="J73" s="82"/>
      <c r="K73" s="89">
        <v>1.2200000000012465</v>
      </c>
      <c r="L73" s="95" t="s">
        <v>173</v>
      </c>
      <c r="M73" s="96">
        <v>5.0999999999999997E-2</v>
      </c>
      <c r="N73" s="96">
        <v>-1.1499999999989612E-2</v>
      </c>
      <c r="O73" s="89">
        <v>277825.56117599999</v>
      </c>
      <c r="P73" s="91">
        <v>121.27</v>
      </c>
      <c r="Q73" s="82"/>
      <c r="R73" s="89">
        <v>336.91906258900002</v>
      </c>
      <c r="S73" s="90">
        <v>6.0994208034196391E-4</v>
      </c>
      <c r="T73" s="90">
        <f t="shared" si="0"/>
        <v>2.6729089001947424E-3</v>
      </c>
      <c r="U73" s="90">
        <f>R73/'סכום נכסי הקרן'!$C$42</f>
        <v>9.5940939557933428E-5</v>
      </c>
    </row>
    <row r="74" spans="2:21" s="137" customFormat="1">
      <c r="B74" s="88" t="s">
        <v>444</v>
      </c>
      <c r="C74" s="82" t="s">
        <v>445</v>
      </c>
      <c r="D74" s="95" t="s">
        <v>131</v>
      </c>
      <c r="E74" s="95" t="s">
        <v>293</v>
      </c>
      <c r="F74" s="82" t="s">
        <v>443</v>
      </c>
      <c r="G74" s="95" t="s">
        <v>351</v>
      </c>
      <c r="H74" s="82" t="s">
        <v>369</v>
      </c>
      <c r="I74" s="82" t="s">
        <v>297</v>
      </c>
      <c r="J74" s="82"/>
      <c r="K74" s="89">
        <v>2.5900000000011909</v>
      </c>
      <c r="L74" s="95" t="s">
        <v>173</v>
      </c>
      <c r="M74" s="96">
        <v>2.5499999999999998E-2</v>
      </c>
      <c r="N74" s="96">
        <v>-3.9999999999981396E-3</v>
      </c>
      <c r="O74" s="89">
        <v>978808.27903199999</v>
      </c>
      <c r="P74" s="91">
        <v>109.84</v>
      </c>
      <c r="Q74" s="82"/>
      <c r="R74" s="89">
        <v>1075.123033308</v>
      </c>
      <c r="S74" s="90">
        <v>1.1286491980015551E-3</v>
      </c>
      <c r="T74" s="90">
        <f t="shared" si="0"/>
        <v>8.5293657843245607E-3</v>
      </c>
      <c r="U74" s="90">
        <f>R74/'סכום נכסי הקרן'!$C$42</f>
        <v>3.0615161149778335E-4</v>
      </c>
    </row>
    <row r="75" spans="2:21" s="137" customFormat="1">
      <c r="B75" s="88" t="s">
        <v>446</v>
      </c>
      <c r="C75" s="82" t="s">
        <v>447</v>
      </c>
      <c r="D75" s="95" t="s">
        <v>131</v>
      </c>
      <c r="E75" s="95" t="s">
        <v>293</v>
      </c>
      <c r="F75" s="82" t="s">
        <v>443</v>
      </c>
      <c r="G75" s="95" t="s">
        <v>351</v>
      </c>
      <c r="H75" s="82" t="s">
        <v>369</v>
      </c>
      <c r="I75" s="82" t="s">
        <v>297</v>
      </c>
      <c r="J75" s="82"/>
      <c r="K75" s="89">
        <v>6.8300000000016921</v>
      </c>
      <c r="L75" s="95" t="s">
        <v>173</v>
      </c>
      <c r="M75" s="96">
        <v>2.35E-2</v>
      </c>
      <c r="N75" s="96">
        <v>1.3400000000000691E-2</v>
      </c>
      <c r="O75" s="89">
        <v>784625.58761800011</v>
      </c>
      <c r="P75" s="91">
        <v>108.37</v>
      </c>
      <c r="Q75" s="89">
        <v>17.786880446000001</v>
      </c>
      <c r="R75" s="89">
        <v>868.67764449100002</v>
      </c>
      <c r="S75" s="90">
        <v>9.8895733151063703E-4</v>
      </c>
      <c r="T75" s="90">
        <f t="shared" si="0"/>
        <v>6.8915548723125445E-3</v>
      </c>
      <c r="U75" s="90">
        <f>R75/'סכום נכסי הקרן'!$C$42</f>
        <v>2.4736430389249225E-4</v>
      </c>
    </row>
    <row r="76" spans="2:21" s="137" customFormat="1">
      <c r="B76" s="88" t="s">
        <v>448</v>
      </c>
      <c r="C76" s="82" t="s">
        <v>449</v>
      </c>
      <c r="D76" s="95" t="s">
        <v>131</v>
      </c>
      <c r="E76" s="95" t="s">
        <v>293</v>
      </c>
      <c r="F76" s="82" t="s">
        <v>443</v>
      </c>
      <c r="G76" s="95" t="s">
        <v>351</v>
      </c>
      <c r="H76" s="82" t="s">
        <v>369</v>
      </c>
      <c r="I76" s="82" t="s">
        <v>297</v>
      </c>
      <c r="J76" s="82"/>
      <c r="K76" s="89">
        <v>5.5799999999989192</v>
      </c>
      <c r="L76" s="95" t="s">
        <v>173</v>
      </c>
      <c r="M76" s="96">
        <v>1.7600000000000001E-2</v>
      </c>
      <c r="N76" s="96">
        <v>1.0199999999998276E-2</v>
      </c>
      <c r="O76" s="89">
        <v>1200531.3828080001</v>
      </c>
      <c r="P76" s="91">
        <v>106.3</v>
      </c>
      <c r="Q76" s="82"/>
      <c r="R76" s="89">
        <v>1276.164830511</v>
      </c>
      <c r="S76" s="90">
        <v>9.1925993028107577E-4</v>
      </c>
      <c r="T76" s="90">
        <f t="shared" ref="T76:T139" si="1">R76/$R$11</f>
        <v>1.0124307919464495E-2</v>
      </c>
      <c r="U76" s="90">
        <f>R76/'סכום נכסי הקרן'!$C$42</f>
        <v>3.6340019448342611E-4</v>
      </c>
    </row>
    <row r="77" spans="2:21" s="137" customFormat="1">
      <c r="B77" s="88" t="s">
        <v>450</v>
      </c>
      <c r="C77" s="82" t="s">
        <v>451</v>
      </c>
      <c r="D77" s="95" t="s">
        <v>131</v>
      </c>
      <c r="E77" s="95" t="s">
        <v>293</v>
      </c>
      <c r="F77" s="82" t="s">
        <v>443</v>
      </c>
      <c r="G77" s="95" t="s">
        <v>351</v>
      </c>
      <c r="H77" s="82" t="s">
        <v>369</v>
      </c>
      <c r="I77" s="82" t="s">
        <v>297</v>
      </c>
      <c r="J77" s="82"/>
      <c r="K77" s="89">
        <v>6.0900000000008889</v>
      </c>
      <c r="L77" s="95" t="s">
        <v>173</v>
      </c>
      <c r="M77" s="96">
        <v>2.1499999999999998E-2</v>
      </c>
      <c r="N77" s="96">
        <v>1.0800000000000847E-2</v>
      </c>
      <c r="O77" s="89">
        <v>863100.84953500004</v>
      </c>
      <c r="P77" s="91">
        <v>109.58</v>
      </c>
      <c r="Q77" s="82"/>
      <c r="R77" s="89">
        <v>945.78589752399989</v>
      </c>
      <c r="S77" s="90">
        <v>1.0892474073552012E-3</v>
      </c>
      <c r="T77" s="90">
        <f t="shared" si="1"/>
        <v>7.5032843904543969E-3</v>
      </c>
      <c r="U77" s="90">
        <f>R77/'סכום נכסי הקרן'!$C$42</f>
        <v>2.6932161965494687E-4</v>
      </c>
    </row>
    <row r="78" spans="2:21" s="137" customFormat="1">
      <c r="B78" s="88" t="s">
        <v>452</v>
      </c>
      <c r="C78" s="82" t="s">
        <v>453</v>
      </c>
      <c r="D78" s="95" t="s">
        <v>131</v>
      </c>
      <c r="E78" s="95" t="s">
        <v>293</v>
      </c>
      <c r="F78" s="82" t="s">
        <v>454</v>
      </c>
      <c r="G78" s="95" t="s">
        <v>418</v>
      </c>
      <c r="H78" s="82" t="s">
        <v>369</v>
      </c>
      <c r="I78" s="82" t="s">
        <v>171</v>
      </c>
      <c r="J78" s="82"/>
      <c r="K78" s="89">
        <v>0.28000000000980013</v>
      </c>
      <c r="L78" s="95" t="s">
        <v>173</v>
      </c>
      <c r="M78" s="96">
        <v>4.2800000000000005E-2</v>
      </c>
      <c r="N78" s="96">
        <v>-8.1999999999370007E-3</v>
      </c>
      <c r="O78" s="89">
        <v>22686.323421000001</v>
      </c>
      <c r="P78" s="91">
        <v>125.94</v>
      </c>
      <c r="Q78" s="82"/>
      <c r="R78" s="89">
        <v>28.571156848999998</v>
      </c>
      <c r="S78" s="90">
        <v>3.1716545283104231E-4</v>
      </c>
      <c r="T78" s="90">
        <f t="shared" si="1"/>
        <v>2.2666600946741856E-4</v>
      </c>
      <c r="U78" s="90">
        <f>R78/'סכום נכסי הקרן'!$C$42</f>
        <v>8.1359113707792905E-6</v>
      </c>
    </row>
    <row r="79" spans="2:21" s="137" customFormat="1">
      <c r="B79" s="88" t="s">
        <v>455</v>
      </c>
      <c r="C79" s="82" t="s">
        <v>456</v>
      </c>
      <c r="D79" s="95" t="s">
        <v>131</v>
      </c>
      <c r="E79" s="95" t="s">
        <v>293</v>
      </c>
      <c r="F79" s="82" t="s">
        <v>405</v>
      </c>
      <c r="G79" s="95" t="s">
        <v>301</v>
      </c>
      <c r="H79" s="82" t="s">
        <v>369</v>
      </c>
      <c r="I79" s="82" t="s">
        <v>171</v>
      </c>
      <c r="J79" s="82"/>
      <c r="K79" s="89">
        <v>0.66999999999791182</v>
      </c>
      <c r="L79" s="95" t="s">
        <v>173</v>
      </c>
      <c r="M79" s="96">
        <v>5.2499999999999998E-2</v>
      </c>
      <c r="N79" s="96">
        <v>-1.2599999999958235E-2</v>
      </c>
      <c r="O79" s="89">
        <v>91270.653262000007</v>
      </c>
      <c r="P79" s="91">
        <v>131.16999999999999</v>
      </c>
      <c r="Q79" s="82"/>
      <c r="R79" s="89">
        <v>119.719720775</v>
      </c>
      <c r="S79" s="90">
        <v>7.605887771833334E-4</v>
      </c>
      <c r="T79" s="90">
        <f t="shared" si="1"/>
        <v>9.4978273039625415E-4</v>
      </c>
      <c r="U79" s="90">
        <f>R79/'סכום נכסי הקרן'!$C$42</f>
        <v>3.4091340532959046E-5</v>
      </c>
    </row>
    <row r="80" spans="2:21" s="137" customFormat="1">
      <c r="B80" s="88" t="s">
        <v>457</v>
      </c>
      <c r="C80" s="82" t="s">
        <v>458</v>
      </c>
      <c r="D80" s="95" t="s">
        <v>131</v>
      </c>
      <c r="E80" s="95" t="s">
        <v>293</v>
      </c>
      <c r="F80" s="82" t="s">
        <v>321</v>
      </c>
      <c r="G80" s="95" t="s">
        <v>301</v>
      </c>
      <c r="H80" s="82" t="s">
        <v>369</v>
      </c>
      <c r="I80" s="82" t="s">
        <v>297</v>
      </c>
      <c r="J80" s="82"/>
      <c r="K80" s="89">
        <v>1.2100000000002678</v>
      </c>
      <c r="L80" s="95" t="s">
        <v>173</v>
      </c>
      <c r="M80" s="96">
        <v>6.5000000000000002E-2</v>
      </c>
      <c r="N80" s="96">
        <v>-8.3999999999992362E-3</v>
      </c>
      <c r="O80" s="89">
        <v>2121593.90258</v>
      </c>
      <c r="P80" s="91">
        <v>121.44</v>
      </c>
      <c r="Q80" s="89">
        <v>38.327319250999999</v>
      </c>
      <c r="R80" s="89">
        <v>2614.7911080299996</v>
      </c>
      <c r="S80" s="90">
        <v>1.3470437476698412E-3</v>
      </c>
      <c r="T80" s="90">
        <f t="shared" si="1"/>
        <v>2.0744146594427939E-2</v>
      </c>
      <c r="U80" s="90">
        <f>R80/'סכום נכסי הקרן'!$C$42</f>
        <v>7.4458688601467817E-4</v>
      </c>
    </row>
    <row r="81" spans="2:21" s="137" customFormat="1">
      <c r="B81" s="88" t="s">
        <v>459</v>
      </c>
      <c r="C81" s="82" t="s">
        <v>460</v>
      </c>
      <c r="D81" s="95" t="s">
        <v>131</v>
      </c>
      <c r="E81" s="95" t="s">
        <v>293</v>
      </c>
      <c r="F81" s="82" t="s">
        <v>461</v>
      </c>
      <c r="G81" s="95" t="s">
        <v>351</v>
      </c>
      <c r="H81" s="82" t="s">
        <v>369</v>
      </c>
      <c r="I81" s="82" t="s">
        <v>297</v>
      </c>
      <c r="J81" s="82"/>
      <c r="K81" s="89">
        <v>7.8300000000179244</v>
      </c>
      <c r="L81" s="95" t="s">
        <v>173</v>
      </c>
      <c r="M81" s="96">
        <v>3.5000000000000003E-2</v>
      </c>
      <c r="N81" s="96">
        <v>1.4800000000055814E-2</v>
      </c>
      <c r="O81" s="89">
        <v>156923.793496</v>
      </c>
      <c r="P81" s="91">
        <v>118.74</v>
      </c>
      <c r="Q81" s="82"/>
      <c r="R81" s="89">
        <v>186.33132710200002</v>
      </c>
      <c r="S81" s="90">
        <v>5.7935966095800262E-4</v>
      </c>
      <c r="T81" s="90">
        <f t="shared" si="1"/>
        <v>1.4782383008217898E-3</v>
      </c>
      <c r="U81" s="90">
        <f>R81/'סכום נכסי הקרן'!$C$42</f>
        <v>5.3059635313808338E-5</v>
      </c>
    </row>
    <row r="82" spans="2:21" s="137" customFormat="1">
      <c r="B82" s="88" t="s">
        <v>462</v>
      </c>
      <c r="C82" s="82" t="s">
        <v>463</v>
      </c>
      <c r="D82" s="95" t="s">
        <v>131</v>
      </c>
      <c r="E82" s="95" t="s">
        <v>293</v>
      </c>
      <c r="F82" s="82" t="s">
        <v>461</v>
      </c>
      <c r="G82" s="95" t="s">
        <v>351</v>
      </c>
      <c r="H82" s="82" t="s">
        <v>369</v>
      </c>
      <c r="I82" s="82" t="s">
        <v>297</v>
      </c>
      <c r="J82" s="82"/>
      <c r="K82" s="89">
        <v>1.1600000000000001</v>
      </c>
      <c r="L82" s="95" t="s">
        <v>173</v>
      </c>
      <c r="M82" s="96">
        <v>3.9E-2</v>
      </c>
      <c r="N82" s="96">
        <v>-9.9000000000000008E-3</v>
      </c>
      <c r="O82" s="89">
        <v>0.32</v>
      </c>
      <c r="P82" s="91">
        <v>113.93</v>
      </c>
      <c r="Q82" s="82"/>
      <c r="R82" s="89">
        <v>3.6999999999999999E-4</v>
      </c>
      <c r="S82" s="90">
        <v>2.9164392755419018E-9</v>
      </c>
      <c r="T82" s="90">
        <f t="shared" si="1"/>
        <v>2.9353527386441906E-9</v>
      </c>
      <c r="U82" s="90">
        <f>R82/'סכום נכסי הקרן'!$C$42</f>
        <v>1.0536105426524578E-10</v>
      </c>
    </row>
    <row r="83" spans="2:21" s="137" customFormat="1">
      <c r="B83" s="88" t="s">
        <v>464</v>
      </c>
      <c r="C83" s="82" t="s">
        <v>465</v>
      </c>
      <c r="D83" s="95" t="s">
        <v>131</v>
      </c>
      <c r="E83" s="95" t="s">
        <v>293</v>
      </c>
      <c r="F83" s="82" t="s">
        <v>461</v>
      </c>
      <c r="G83" s="95" t="s">
        <v>351</v>
      </c>
      <c r="H83" s="82" t="s">
        <v>369</v>
      </c>
      <c r="I83" s="82" t="s">
        <v>297</v>
      </c>
      <c r="J83" s="82"/>
      <c r="K83" s="89">
        <v>3.6800000000017152</v>
      </c>
      <c r="L83" s="95" t="s">
        <v>173</v>
      </c>
      <c r="M83" s="96">
        <v>0.04</v>
      </c>
      <c r="N83" s="96">
        <v>1.3999999999986803E-3</v>
      </c>
      <c r="O83" s="89">
        <v>264061.920262</v>
      </c>
      <c r="P83" s="91">
        <v>114.8</v>
      </c>
      <c r="Q83" s="82"/>
      <c r="R83" s="89">
        <v>303.143090336</v>
      </c>
      <c r="S83" s="90">
        <v>3.8614730026082433E-4</v>
      </c>
      <c r="T83" s="90">
        <f t="shared" si="1"/>
        <v>2.4049510822130834E-3</v>
      </c>
      <c r="U83" s="90">
        <f>R83/'סכום נכסי הקרן'!$C$42</f>
        <v>8.6322907002771884E-5</v>
      </c>
    </row>
    <row r="84" spans="2:21" s="137" customFormat="1">
      <c r="B84" s="88" t="s">
        <v>466</v>
      </c>
      <c r="C84" s="82" t="s">
        <v>467</v>
      </c>
      <c r="D84" s="95" t="s">
        <v>131</v>
      </c>
      <c r="E84" s="95" t="s">
        <v>293</v>
      </c>
      <c r="F84" s="82" t="s">
        <v>461</v>
      </c>
      <c r="G84" s="95" t="s">
        <v>351</v>
      </c>
      <c r="H84" s="82" t="s">
        <v>369</v>
      </c>
      <c r="I84" s="82" t="s">
        <v>297</v>
      </c>
      <c r="J84" s="82"/>
      <c r="K84" s="89">
        <v>6.4300000000012423</v>
      </c>
      <c r="L84" s="95" t="s">
        <v>173</v>
      </c>
      <c r="M84" s="96">
        <v>0.04</v>
      </c>
      <c r="N84" s="96">
        <v>1.1000000000002888E-2</v>
      </c>
      <c r="O84" s="89">
        <v>860043.41835499997</v>
      </c>
      <c r="P84" s="91">
        <v>120.78</v>
      </c>
      <c r="Q84" s="82"/>
      <c r="R84" s="89">
        <v>1038.7604322969999</v>
      </c>
      <c r="S84" s="90">
        <v>8.5474232525808048E-4</v>
      </c>
      <c r="T84" s="90">
        <f t="shared" si="1"/>
        <v>8.2408872425357351E-3</v>
      </c>
      <c r="U84" s="90">
        <f>R84/'סכום נכסי הקרן'!$C$42</f>
        <v>2.9579701155630912E-4</v>
      </c>
    </row>
    <row r="85" spans="2:21" s="137" customFormat="1">
      <c r="B85" s="88" t="s">
        <v>468</v>
      </c>
      <c r="C85" s="82" t="s">
        <v>469</v>
      </c>
      <c r="D85" s="95" t="s">
        <v>131</v>
      </c>
      <c r="E85" s="95" t="s">
        <v>293</v>
      </c>
      <c r="F85" s="82" t="s">
        <v>470</v>
      </c>
      <c r="G85" s="95" t="s">
        <v>471</v>
      </c>
      <c r="H85" s="82" t="s">
        <v>472</v>
      </c>
      <c r="I85" s="82" t="s">
        <v>297</v>
      </c>
      <c r="J85" s="82"/>
      <c r="K85" s="89">
        <v>7.9199999999988302</v>
      </c>
      <c r="L85" s="95" t="s">
        <v>173</v>
      </c>
      <c r="M85" s="96">
        <v>5.1500000000000004E-2</v>
      </c>
      <c r="N85" s="96">
        <v>2.2299999999996243E-2</v>
      </c>
      <c r="O85" s="89">
        <v>1949755.6857170002</v>
      </c>
      <c r="P85" s="91">
        <v>152.5</v>
      </c>
      <c r="Q85" s="82"/>
      <c r="R85" s="89">
        <v>2973.3773179439995</v>
      </c>
      <c r="S85" s="90">
        <v>5.4906888375149472E-4</v>
      </c>
      <c r="T85" s="90">
        <f t="shared" si="1"/>
        <v>2.3588949333106589E-2</v>
      </c>
      <c r="U85" s="90">
        <f>R85/'סכום נכסי הקרן'!$C$42</f>
        <v>8.4669775391067216E-4</v>
      </c>
    </row>
    <row r="86" spans="2:21" s="137" customFormat="1">
      <c r="B86" s="88" t="s">
        <v>473</v>
      </c>
      <c r="C86" s="82" t="s">
        <v>474</v>
      </c>
      <c r="D86" s="95" t="s">
        <v>131</v>
      </c>
      <c r="E86" s="95" t="s">
        <v>293</v>
      </c>
      <c r="F86" s="82" t="s">
        <v>391</v>
      </c>
      <c r="G86" s="95" t="s">
        <v>351</v>
      </c>
      <c r="H86" s="82" t="s">
        <v>472</v>
      </c>
      <c r="I86" s="82" t="s">
        <v>171</v>
      </c>
      <c r="J86" s="82"/>
      <c r="K86" s="89">
        <v>2.5199999999953473</v>
      </c>
      <c r="L86" s="95" t="s">
        <v>173</v>
      </c>
      <c r="M86" s="96">
        <v>2.8500000000000001E-2</v>
      </c>
      <c r="N86" s="96">
        <v>-5.0000000001090546E-4</v>
      </c>
      <c r="O86" s="89">
        <v>252192.65810199999</v>
      </c>
      <c r="P86" s="91">
        <v>109.08</v>
      </c>
      <c r="Q86" s="82"/>
      <c r="R86" s="89">
        <v>275.09174991399999</v>
      </c>
      <c r="S86" s="90">
        <v>5.4982164080357473E-4</v>
      </c>
      <c r="T86" s="90">
        <f t="shared" si="1"/>
        <v>2.1824089769958989E-3</v>
      </c>
      <c r="U86" s="90">
        <f>R86/'סכום נכסי הקרן'!$C$42</f>
        <v>7.8335018353001005E-5</v>
      </c>
    </row>
    <row r="87" spans="2:21" s="137" customFormat="1">
      <c r="B87" s="88" t="s">
        <v>475</v>
      </c>
      <c r="C87" s="82" t="s">
        <v>476</v>
      </c>
      <c r="D87" s="95" t="s">
        <v>131</v>
      </c>
      <c r="E87" s="95" t="s">
        <v>293</v>
      </c>
      <c r="F87" s="82" t="s">
        <v>391</v>
      </c>
      <c r="G87" s="95" t="s">
        <v>351</v>
      </c>
      <c r="H87" s="82" t="s">
        <v>472</v>
      </c>
      <c r="I87" s="82" t="s">
        <v>171</v>
      </c>
      <c r="J87" s="82"/>
      <c r="K87" s="89">
        <v>0.77000000000206836</v>
      </c>
      <c r="L87" s="95" t="s">
        <v>173</v>
      </c>
      <c r="M87" s="96">
        <v>3.7699999999999997E-2</v>
      </c>
      <c r="N87" s="96">
        <v>-1.5100000000041872E-2</v>
      </c>
      <c r="O87" s="89">
        <v>173137.03814300001</v>
      </c>
      <c r="P87" s="91">
        <v>114.49</v>
      </c>
      <c r="Q87" s="82"/>
      <c r="R87" s="89">
        <v>198.22459996699999</v>
      </c>
      <c r="S87" s="90">
        <v>5.0717109143225885E-4</v>
      </c>
      <c r="T87" s="90">
        <f t="shared" si="1"/>
        <v>1.5725922226480611E-3</v>
      </c>
      <c r="U87" s="90">
        <f>R87/'סכום נכסי הקרן'!$C$42</f>
        <v>5.6446359010350604E-5</v>
      </c>
    </row>
    <row r="88" spans="2:21" s="137" customFormat="1">
      <c r="B88" s="88" t="s">
        <v>477</v>
      </c>
      <c r="C88" s="82" t="s">
        <v>478</v>
      </c>
      <c r="D88" s="95" t="s">
        <v>131</v>
      </c>
      <c r="E88" s="95" t="s">
        <v>293</v>
      </c>
      <c r="F88" s="82" t="s">
        <v>391</v>
      </c>
      <c r="G88" s="95" t="s">
        <v>351</v>
      </c>
      <c r="H88" s="82" t="s">
        <v>472</v>
      </c>
      <c r="I88" s="82" t="s">
        <v>171</v>
      </c>
      <c r="J88" s="82"/>
      <c r="K88" s="89">
        <v>4.3900000000064425</v>
      </c>
      <c r="L88" s="95" t="s">
        <v>173</v>
      </c>
      <c r="M88" s="96">
        <v>2.5000000000000001E-2</v>
      </c>
      <c r="N88" s="96">
        <v>9.7000000000270186E-3</v>
      </c>
      <c r="O88" s="89">
        <v>222482.798679</v>
      </c>
      <c r="P88" s="91">
        <v>108.13</v>
      </c>
      <c r="Q88" s="82"/>
      <c r="R88" s="89">
        <v>240.57064435499998</v>
      </c>
      <c r="S88" s="90">
        <v>4.7534220095972408E-4</v>
      </c>
      <c r="T88" s="90">
        <f t="shared" si="1"/>
        <v>1.9085397290401266E-3</v>
      </c>
      <c r="U88" s="90">
        <f>R88/'סכום נכסי הקרן'!$C$42</f>
        <v>6.8504801931114321E-5</v>
      </c>
    </row>
    <row r="89" spans="2:21" s="137" customFormat="1">
      <c r="B89" s="88" t="s">
        <v>479</v>
      </c>
      <c r="C89" s="82" t="s">
        <v>480</v>
      </c>
      <c r="D89" s="95" t="s">
        <v>131</v>
      </c>
      <c r="E89" s="95" t="s">
        <v>293</v>
      </c>
      <c r="F89" s="82" t="s">
        <v>391</v>
      </c>
      <c r="G89" s="95" t="s">
        <v>351</v>
      </c>
      <c r="H89" s="82" t="s">
        <v>472</v>
      </c>
      <c r="I89" s="82" t="s">
        <v>171</v>
      </c>
      <c r="J89" s="82"/>
      <c r="K89" s="89">
        <v>5.2599999999916358</v>
      </c>
      <c r="L89" s="95" t="s">
        <v>173</v>
      </c>
      <c r="M89" s="96">
        <v>1.34E-2</v>
      </c>
      <c r="N89" s="96">
        <v>8.8000000000017439E-3</v>
      </c>
      <c r="O89" s="89">
        <v>220492.28244700001</v>
      </c>
      <c r="P89" s="91">
        <v>104.1</v>
      </c>
      <c r="Q89" s="82"/>
      <c r="R89" s="89">
        <v>229.53244894199995</v>
      </c>
      <c r="S89" s="90">
        <v>6.4402787802765767E-4</v>
      </c>
      <c r="T89" s="90">
        <f t="shared" si="1"/>
        <v>1.8209694665124523E-3</v>
      </c>
      <c r="U89" s="90">
        <f>R89/'סכום נכסי הקרן'!$C$42</f>
        <v>6.5361569753007604E-5</v>
      </c>
    </row>
    <row r="90" spans="2:21" s="137" customFormat="1">
      <c r="B90" s="88" t="s">
        <v>481</v>
      </c>
      <c r="C90" s="82" t="s">
        <v>482</v>
      </c>
      <c r="D90" s="95" t="s">
        <v>131</v>
      </c>
      <c r="E90" s="95" t="s">
        <v>293</v>
      </c>
      <c r="F90" s="82" t="s">
        <v>391</v>
      </c>
      <c r="G90" s="95" t="s">
        <v>351</v>
      </c>
      <c r="H90" s="82" t="s">
        <v>472</v>
      </c>
      <c r="I90" s="82" t="s">
        <v>171</v>
      </c>
      <c r="J90" s="82"/>
      <c r="K90" s="89">
        <v>5.4600000000019264</v>
      </c>
      <c r="L90" s="95" t="s">
        <v>173</v>
      </c>
      <c r="M90" s="96">
        <v>1.95E-2</v>
      </c>
      <c r="N90" s="96">
        <v>1.4999999999999998E-2</v>
      </c>
      <c r="O90" s="89">
        <v>379264.77589100006</v>
      </c>
      <c r="P90" s="91">
        <v>103.97</v>
      </c>
      <c r="Q90" s="82"/>
      <c r="R90" s="89">
        <v>394.32160144400001</v>
      </c>
      <c r="S90" s="90">
        <v>5.5537940679648381E-4</v>
      </c>
      <c r="T90" s="90">
        <f t="shared" si="1"/>
        <v>3.1283053856897528E-3</v>
      </c>
      <c r="U90" s="90">
        <f>R90/'סכום נכסי הקרן'!$C$42</f>
        <v>1.1228686391270245E-4</v>
      </c>
    </row>
    <row r="91" spans="2:21" s="137" customFormat="1">
      <c r="B91" s="88" t="s">
        <v>483</v>
      </c>
      <c r="C91" s="82" t="s">
        <v>484</v>
      </c>
      <c r="D91" s="95" t="s">
        <v>131</v>
      </c>
      <c r="E91" s="95" t="s">
        <v>293</v>
      </c>
      <c r="F91" s="82" t="s">
        <v>391</v>
      </c>
      <c r="G91" s="95" t="s">
        <v>351</v>
      </c>
      <c r="H91" s="82" t="s">
        <v>472</v>
      </c>
      <c r="I91" s="82" t="s">
        <v>171</v>
      </c>
      <c r="J91" s="82"/>
      <c r="K91" s="89">
        <v>6.5299999999868961</v>
      </c>
      <c r="L91" s="95" t="s">
        <v>173</v>
      </c>
      <c r="M91" s="96">
        <v>3.3500000000000002E-2</v>
      </c>
      <c r="N91" s="96">
        <v>2.1099999999943286E-2</v>
      </c>
      <c r="O91" s="89">
        <v>235983.93907399999</v>
      </c>
      <c r="P91" s="91">
        <v>108.34</v>
      </c>
      <c r="Q91" s="82"/>
      <c r="R91" s="89">
        <v>255.66501009500001</v>
      </c>
      <c r="S91" s="90">
        <v>8.7401458916296299E-4</v>
      </c>
      <c r="T91" s="90">
        <f t="shared" si="1"/>
        <v>2.0282891555617648E-3</v>
      </c>
      <c r="U91" s="90">
        <f>R91/'סכום נכסי הקרן'!$C$42</f>
        <v>7.2803067573902448E-5</v>
      </c>
    </row>
    <row r="92" spans="2:21" s="137" customFormat="1">
      <c r="B92" s="88" t="s">
        <v>485</v>
      </c>
      <c r="C92" s="82" t="s">
        <v>486</v>
      </c>
      <c r="D92" s="95" t="s">
        <v>131</v>
      </c>
      <c r="E92" s="95" t="s">
        <v>293</v>
      </c>
      <c r="F92" s="82" t="s">
        <v>487</v>
      </c>
      <c r="G92" s="95" t="s">
        <v>351</v>
      </c>
      <c r="H92" s="82" t="s">
        <v>472</v>
      </c>
      <c r="I92" s="82" t="s">
        <v>297</v>
      </c>
      <c r="J92" s="82"/>
      <c r="K92" s="89">
        <v>0.77999999999999992</v>
      </c>
      <c r="L92" s="95" t="s">
        <v>173</v>
      </c>
      <c r="M92" s="96">
        <v>4.8000000000000001E-2</v>
      </c>
      <c r="N92" s="96">
        <v>-1.1300000000000001E-2</v>
      </c>
      <c r="O92" s="89">
        <v>0.44</v>
      </c>
      <c r="P92" s="91">
        <v>111.34</v>
      </c>
      <c r="Q92" s="82"/>
      <c r="R92" s="89">
        <v>4.7999999999999996E-4</v>
      </c>
      <c r="S92" s="90">
        <v>3.8461538461538463E-9</v>
      </c>
      <c r="T92" s="90">
        <f t="shared" si="1"/>
        <v>3.8080251744573284E-9</v>
      </c>
      <c r="U92" s="90">
        <f>R92/'סכום נכסי הקרן'!$C$42</f>
        <v>1.3668461093869722E-10</v>
      </c>
    </row>
    <row r="93" spans="2:21" s="137" customFormat="1">
      <c r="B93" s="88" t="s">
        <v>488</v>
      </c>
      <c r="C93" s="82" t="s">
        <v>489</v>
      </c>
      <c r="D93" s="95" t="s">
        <v>131</v>
      </c>
      <c r="E93" s="95" t="s">
        <v>293</v>
      </c>
      <c r="F93" s="82" t="s">
        <v>487</v>
      </c>
      <c r="G93" s="95" t="s">
        <v>351</v>
      </c>
      <c r="H93" s="82" t="s">
        <v>472</v>
      </c>
      <c r="I93" s="82" t="s">
        <v>297</v>
      </c>
      <c r="J93" s="82"/>
      <c r="K93" s="89">
        <v>3.43</v>
      </c>
      <c r="L93" s="95" t="s">
        <v>173</v>
      </c>
      <c r="M93" s="96">
        <v>3.2899999999999999E-2</v>
      </c>
      <c r="N93" s="96">
        <v>3.9000000000000003E-3</v>
      </c>
      <c r="O93" s="89">
        <v>0.61</v>
      </c>
      <c r="P93" s="91">
        <v>112.44</v>
      </c>
      <c r="Q93" s="82"/>
      <c r="R93" s="89">
        <v>6.8999999999999997E-4</v>
      </c>
      <c r="S93" s="90">
        <v>3.2105263157894735E-9</v>
      </c>
      <c r="T93" s="90">
        <f t="shared" si="1"/>
        <v>5.4740361882824091E-9</v>
      </c>
      <c r="U93" s="90">
        <f>R93/'סכום נכסי הקרן'!$C$42</f>
        <v>1.9648412822437725E-10</v>
      </c>
    </row>
    <row r="94" spans="2:21" s="137" customFormat="1">
      <c r="B94" s="88" t="s">
        <v>490</v>
      </c>
      <c r="C94" s="82" t="s">
        <v>491</v>
      </c>
      <c r="D94" s="95" t="s">
        <v>131</v>
      </c>
      <c r="E94" s="95" t="s">
        <v>293</v>
      </c>
      <c r="F94" s="82" t="s">
        <v>492</v>
      </c>
      <c r="G94" s="95" t="s">
        <v>351</v>
      </c>
      <c r="H94" s="82" t="s">
        <v>472</v>
      </c>
      <c r="I94" s="82" t="s">
        <v>171</v>
      </c>
      <c r="J94" s="82"/>
      <c r="K94" s="89">
        <v>0.49999999998333278</v>
      </c>
      <c r="L94" s="95" t="s">
        <v>173</v>
      </c>
      <c r="M94" s="96">
        <v>6.5000000000000002E-2</v>
      </c>
      <c r="N94" s="96">
        <v>-2.929999999945665E-2</v>
      </c>
      <c r="O94" s="89">
        <v>25294.214608999999</v>
      </c>
      <c r="P94" s="91">
        <v>118.6</v>
      </c>
      <c r="Q94" s="82"/>
      <c r="R94" s="89">
        <v>29.998938390999999</v>
      </c>
      <c r="S94" s="90">
        <v>1.3728234534764015E-4</v>
      </c>
      <c r="T94" s="90">
        <f t="shared" si="1"/>
        <v>2.3799315124983837E-4</v>
      </c>
      <c r="U94" s="90">
        <f>R94/'סכום נכסי הקרן'!$C$42</f>
        <v>8.5424858803078799E-6</v>
      </c>
    </row>
    <row r="95" spans="2:21" s="137" customFormat="1">
      <c r="B95" s="88" t="s">
        <v>493</v>
      </c>
      <c r="C95" s="82" t="s">
        <v>494</v>
      </c>
      <c r="D95" s="95" t="s">
        <v>131</v>
      </c>
      <c r="E95" s="95" t="s">
        <v>293</v>
      </c>
      <c r="F95" s="82" t="s">
        <v>492</v>
      </c>
      <c r="G95" s="95" t="s">
        <v>351</v>
      </c>
      <c r="H95" s="82" t="s">
        <v>472</v>
      </c>
      <c r="I95" s="82" t="s">
        <v>171</v>
      </c>
      <c r="J95" s="82"/>
      <c r="K95" s="89">
        <v>6.009999999997282</v>
      </c>
      <c r="L95" s="95" t="s">
        <v>173</v>
      </c>
      <c r="M95" s="96">
        <v>0.04</v>
      </c>
      <c r="N95" s="96">
        <v>2.2999999999988516E-2</v>
      </c>
      <c r="O95" s="89">
        <v>234369.96137899999</v>
      </c>
      <c r="P95" s="91">
        <v>111.44</v>
      </c>
      <c r="Q95" s="82"/>
      <c r="R95" s="89">
        <v>261.181887571</v>
      </c>
      <c r="S95" s="90">
        <v>7.92379072760473E-5</v>
      </c>
      <c r="T95" s="90">
        <f t="shared" si="1"/>
        <v>2.0720566728805244E-3</v>
      </c>
      <c r="U95" s="90">
        <f>R95/'סכום נכסי הקרן'!$C$42</f>
        <v>7.4374051430993121E-5</v>
      </c>
    </row>
    <row r="96" spans="2:21" s="137" customFormat="1">
      <c r="B96" s="88" t="s">
        <v>495</v>
      </c>
      <c r="C96" s="82" t="s">
        <v>496</v>
      </c>
      <c r="D96" s="95" t="s">
        <v>131</v>
      </c>
      <c r="E96" s="95" t="s">
        <v>293</v>
      </c>
      <c r="F96" s="82" t="s">
        <v>492</v>
      </c>
      <c r="G96" s="95" t="s">
        <v>351</v>
      </c>
      <c r="H96" s="82" t="s">
        <v>472</v>
      </c>
      <c r="I96" s="82" t="s">
        <v>171</v>
      </c>
      <c r="J96" s="82"/>
      <c r="K96" s="89">
        <v>6.289999999999937</v>
      </c>
      <c r="L96" s="95" t="s">
        <v>173</v>
      </c>
      <c r="M96" s="96">
        <v>2.7799999999999998E-2</v>
      </c>
      <c r="N96" s="96">
        <v>2.4600000000000625E-2</v>
      </c>
      <c r="O96" s="89">
        <v>612223.08087599999</v>
      </c>
      <c r="P96" s="91">
        <v>104.14</v>
      </c>
      <c r="Q96" s="82"/>
      <c r="R96" s="89">
        <v>637.56912957600002</v>
      </c>
      <c r="S96" s="90">
        <v>3.399143199893399E-4</v>
      </c>
      <c r="T96" s="90">
        <f t="shared" si="1"/>
        <v>5.0580818664213633E-3</v>
      </c>
      <c r="U96" s="90">
        <f>R96/'סכום נכסי הקרן'!$C$42</f>
        <v>1.8155393421379043E-4</v>
      </c>
    </row>
    <row r="97" spans="2:21" s="137" customFormat="1">
      <c r="B97" s="88" t="s">
        <v>497</v>
      </c>
      <c r="C97" s="82" t="s">
        <v>498</v>
      </c>
      <c r="D97" s="95" t="s">
        <v>131</v>
      </c>
      <c r="E97" s="95" t="s">
        <v>293</v>
      </c>
      <c r="F97" s="82" t="s">
        <v>492</v>
      </c>
      <c r="G97" s="95" t="s">
        <v>351</v>
      </c>
      <c r="H97" s="82" t="s">
        <v>472</v>
      </c>
      <c r="I97" s="82" t="s">
        <v>171</v>
      </c>
      <c r="J97" s="82"/>
      <c r="K97" s="89">
        <v>1.560000000009389</v>
      </c>
      <c r="L97" s="95" t="s">
        <v>173</v>
      </c>
      <c r="M97" s="96">
        <v>5.0999999999999997E-2</v>
      </c>
      <c r="N97" s="96">
        <v>-9.9999999987704624E-5</v>
      </c>
      <c r="O97" s="89">
        <v>69747.161343999993</v>
      </c>
      <c r="P97" s="91">
        <v>128.27000000000001</v>
      </c>
      <c r="Q97" s="82"/>
      <c r="R97" s="89">
        <v>89.464683711000006</v>
      </c>
      <c r="S97" s="90">
        <v>5.8841500774082793E-5</v>
      </c>
      <c r="T97" s="90">
        <f t="shared" si="1"/>
        <v>7.0975784957573018E-4</v>
      </c>
      <c r="U97" s="90">
        <f>R97/'סכום נכסי הקרן'!$C$42</f>
        <v>2.5475928095399248E-5</v>
      </c>
    </row>
    <row r="98" spans="2:21" s="137" customFormat="1">
      <c r="B98" s="88" t="s">
        <v>499</v>
      </c>
      <c r="C98" s="82" t="s">
        <v>500</v>
      </c>
      <c r="D98" s="95" t="s">
        <v>131</v>
      </c>
      <c r="E98" s="95" t="s">
        <v>293</v>
      </c>
      <c r="F98" s="82" t="s">
        <v>405</v>
      </c>
      <c r="G98" s="95" t="s">
        <v>301</v>
      </c>
      <c r="H98" s="82" t="s">
        <v>472</v>
      </c>
      <c r="I98" s="82" t="s">
        <v>297</v>
      </c>
      <c r="J98" s="82"/>
      <c r="K98" s="89">
        <v>1.0200000000000524</v>
      </c>
      <c r="L98" s="95" t="s">
        <v>173</v>
      </c>
      <c r="M98" s="96">
        <v>6.4000000000000001E-2</v>
      </c>
      <c r="N98" s="96">
        <v>-9.3000000000003479E-3</v>
      </c>
      <c r="O98" s="89">
        <v>1855516.403432</v>
      </c>
      <c r="P98" s="91">
        <v>123.5</v>
      </c>
      <c r="Q98" s="82"/>
      <c r="R98" s="89">
        <v>2291.5628463440003</v>
      </c>
      <c r="S98" s="90">
        <v>1.4820649390561594E-3</v>
      </c>
      <c r="T98" s="90">
        <f t="shared" si="1"/>
        <v>1.8179852099435508E-2</v>
      </c>
      <c r="U98" s="90">
        <f>R98/'סכום נכסי הקרן'!$C$42</f>
        <v>6.5254453352938183E-4</v>
      </c>
    </row>
    <row r="99" spans="2:21" s="137" customFormat="1">
      <c r="B99" s="88" t="s">
        <v>501</v>
      </c>
      <c r="C99" s="82" t="s">
        <v>502</v>
      </c>
      <c r="D99" s="95" t="s">
        <v>131</v>
      </c>
      <c r="E99" s="95" t="s">
        <v>293</v>
      </c>
      <c r="F99" s="82" t="s">
        <v>417</v>
      </c>
      <c r="G99" s="95" t="s">
        <v>418</v>
      </c>
      <c r="H99" s="82" t="s">
        <v>472</v>
      </c>
      <c r="I99" s="82" t="s">
        <v>297</v>
      </c>
      <c r="J99" s="82"/>
      <c r="K99" s="89">
        <v>3.8699999999988464</v>
      </c>
      <c r="L99" s="95" t="s">
        <v>173</v>
      </c>
      <c r="M99" s="96">
        <v>3.85E-2</v>
      </c>
      <c r="N99" s="96">
        <v>-1.4999999999884626E-3</v>
      </c>
      <c r="O99" s="89">
        <v>177813.79070499996</v>
      </c>
      <c r="P99" s="91">
        <v>121.86</v>
      </c>
      <c r="Q99" s="82"/>
      <c r="R99" s="89">
        <v>216.68388457500001</v>
      </c>
      <c r="S99" s="90">
        <v>7.4229224235773791E-4</v>
      </c>
      <c r="T99" s="90">
        <f t="shared" si="1"/>
        <v>1.7190368486683458E-3</v>
      </c>
      <c r="U99" s="90">
        <f>R99/'סכום נכסי הקרן'!$C$42</f>
        <v>6.1702817624623862E-5</v>
      </c>
    </row>
    <row r="100" spans="2:21" s="137" customFormat="1">
      <c r="B100" s="88" t="s">
        <v>503</v>
      </c>
      <c r="C100" s="82" t="s">
        <v>504</v>
      </c>
      <c r="D100" s="95" t="s">
        <v>131</v>
      </c>
      <c r="E100" s="95" t="s">
        <v>293</v>
      </c>
      <c r="F100" s="82" t="s">
        <v>417</v>
      </c>
      <c r="G100" s="95" t="s">
        <v>418</v>
      </c>
      <c r="H100" s="82" t="s">
        <v>472</v>
      </c>
      <c r="I100" s="82" t="s">
        <v>297</v>
      </c>
      <c r="J100" s="82"/>
      <c r="K100" s="89">
        <v>1.1400000000020405</v>
      </c>
      <c r="L100" s="95" t="s">
        <v>173</v>
      </c>
      <c r="M100" s="96">
        <v>3.9E-2</v>
      </c>
      <c r="N100" s="96">
        <v>-9.699999999959184E-3</v>
      </c>
      <c r="O100" s="89">
        <v>118350.774615</v>
      </c>
      <c r="P100" s="91">
        <v>115.93</v>
      </c>
      <c r="Q100" s="82"/>
      <c r="R100" s="89">
        <v>137.20404704800001</v>
      </c>
      <c r="S100" s="90">
        <v>5.9463039762350375E-4</v>
      </c>
      <c r="T100" s="90">
        <f t="shared" si="1"/>
        <v>1.0884926358254411E-3</v>
      </c>
      <c r="U100" s="90">
        <f>R100/'סכום נכסי הקרן'!$C$42</f>
        <v>3.9070170395772061E-5</v>
      </c>
    </row>
    <row r="101" spans="2:21" s="137" customFormat="1">
      <c r="B101" s="88" t="s">
        <v>505</v>
      </c>
      <c r="C101" s="82" t="s">
        <v>506</v>
      </c>
      <c r="D101" s="95" t="s">
        <v>131</v>
      </c>
      <c r="E101" s="95" t="s">
        <v>293</v>
      </c>
      <c r="F101" s="82" t="s">
        <v>417</v>
      </c>
      <c r="G101" s="95" t="s">
        <v>418</v>
      </c>
      <c r="H101" s="82" t="s">
        <v>472</v>
      </c>
      <c r="I101" s="82" t="s">
        <v>297</v>
      </c>
      <c r="J101" s="82"/>
      <c r="K101" s="89">
        <v>2.0799999999961476</v>
      </c>
      <c r="L101" s="95" t="s">
        <v>173</v>
      </c>
      <c r="M101" s="96">
        <v>3.9E-2</v>
      </c>
      <c r="N101" s="96">
        <v>-2.7999999999964976E-3</v>
      </c>
      <c r="O101" s="89">
        <v>191039.63519099998</v>
      </c>
      <c r="P101" s="91">
        <v>119.58</v>
      </c>
      <c r="Q101" s="82"/>
      <c r="R101" s="89">
        <v>228.445185361</v>
      </c>
      <c r="S101" s="90">
        <v>4.7875708166878633E-4</v>
      </c>
      <c r="T101" s="90">
        <f t="shared" si="1"/>
        <v>1.8123437850797058E-3</v>
      </c>
      <c r="U101" s="90">
        <f>R101/'סכום נכסי הקרן'!$C$42</f>
        <v>6.5051961003930944E-5</v>
      </c>
    </row>
    <row r="102" spans="2:21" s="137" customFormat="1">
      <c r="B102" s="88" t="s">
        <v>507</v>
      </c>
      <c r="C102" s="82" t="s">
        <v>508</v>
      </c>
      <c r="D102" s="95" t="s">
        <v>131</v>
      </c>
      <c r="E102" s="95" t="s">
        <v>293</v>
      </c>
      <c r="F102" s="82" t="s">
        <v>417</v>
      </c>
      <c r="G102" s="95" t="s">
        <v>418</v>
      </c>
      <c r="H102" s="82" t="s">
        <v>472</v>
      </c>
      <c r="I102" s="82" t="s">
        <v>297</v>
      </c>
      <c r="J102" s="82"/>
      <c r="K102" s="89">
        <v>4.7299999999932183</v>
      </c>
      <c r="L102" s="95" t="s">
        <v>173</v>
      </c>
      <c r="M102" s="96">
        <v>3.85E-2</v>
      </c>
      <c r="N102" s="96">
        <v>3.2999999999773922E-3</v>
      </c>
      <c r="O102" s="89">
        <v>179526.57345899998</v>
      </c>
      <c r="P102" s="91">
        <v>123.19</v>
      </c>
      <c r="Q102" s="82"/>
      <c r="R102" s="89">
        <v>221.15878484999999</v>
      </c>
      <c r="S102" s="90">
        <v>7.1810629383599995E-4</v>
      </c>
      <c r="T102" s="90">
        <f t="shared" si="1"/>
        <v>1.7545379588774833E-3</v>
      </c>
      <c r="U102" s="90">
        <f>R102/'סכום נכסי הקרן'!$C$42</f>
        <v>6.2977088464369365E-5</v>
      </c>
    </row>
    <row r="103" spans="2:21" s="137" customFormat="1">
      <c r="B103" s="88" t="s">
        <v>509</v>
      </c>
      <c r="C103" s="82" t="s">
        <v>510</v>
      </c>
      <c r="D103" s="95" t="s">
        <v>131</v>
      </c>
      <c r="E103" s="95" t="s">
        <v>293</v>
      </c>
      <c r="F103" s="82" t="s">
        <v>511</v>
      </c>
      <c r="G103" s="95" t="s">
        <v>351</v>
      </c>
      <c r="H103" s="82" t="s">
        <v>472</v>
      </c>
      <c r="I103" s="82" t="s">
        <v>171</v>
      </c>
      <c r="J103" s="82"/>
      <c r="K103" s="89">
        <v>5.8300000000038281</v>
      </c>
      <c r="L103" s="95" t="s">
        <v>173</v>
      </c>
      <c r="M103" s="96">
        <v>1.5800000000000002E-2</v>
      </c>
      <c r="N103" s="96">
        <v>9.3999999999975301E-3</v>
      </c>
      <c r="O103" s="89">
        <v>384090.34293099999</v>
      </c>
      <c r="P103" s="91">
        <v>105.41</v>
      </c>
      <c r="Q103" s="82"/>
      <c r="R103" s="89">
        <v>404.86961021499997</v>
      </c>
      <c r="S103" s="90">
        <v>8.0145049897546966E-4</v>
      </c>
      <c r="T103" s="90">
        <f t="shared" si="1"/>
        <v>3.2119868084821788E-3</v>
      </c>
      <c r="U103" s="90">
        <f>R103/'סכום נכסי הקרן'!$C$42</f>
        <v>1.1529051073570681E-4</v>
      </c>
    </row>
    <row r="104" spans="2:21" s="137" customFormat="1">
      <c r="B104" s="88" t="s">
        <v>512</v>
      </c>
      <c r="C104" s="82" t="s">
        <v>513</v>
      </c>
      <c r="D104" s="95" t="s">
        <v>131</v>
      </c>
      <c r="E104" s="95" t="s">
        <v>293</v>
      </c>
      <c r="F104" s="82" t="s">
        <v>511</v>
      </c>
      <c r="G104" s="95" t="s">
        <v>351</v>
      </c>
      <c r="H104" s="82" t="s">
        <v>472</v>
      </c>
      <c r="I104" s="82" t="s">
        <v>171</v>
      </c>
      <c r="J104" s="82"/>
      <c r="K104" s="89">
        <v>7.069999999997103</v>
      </c>
      <c r="L104" s="95" t="s">
        <v>173</v>
      </c>
      <c r="M104" s="96">
        <v>2.4E-2</v>
      </c>
      <c r="N104" s="96">
        <v>1.989999999999096E-2</v>
      </c>
      <c r="O104" s="89">
        <v>519587.233129</v>
      </c>
      <c r="P104" s="91">
        <v>104.33</v>
      </c>
      <c r="Q104" s="82"/>
      <c r="R104" s="89">
        <v>542.08534585100006</v>
      </c>
      <c r="S104" s="90">
        <v>9.5463226880835802E-4</v>
      </c>
      <c r="T104" s="90">
        <f t="shared" si="1"/>
        <v>4.3005721743854496E-3</v>
      </c>
      <c r="U104" s="90">
        <f>R104/'סכום נכסי הקרן'!$C$42</f>
        <v>1.543640095691939E-4</v>
      </c>
    </row>
    <row r="105" spans="2:21" s="137" customFormat="1">
      <c r="B105" s="88" t="s">
        <v>514</v>
      </c>
      <c r="C105" s="82" t="s">
        <v>515</v>
      </c>
      <c r="D105" s="95" t="s">
        <v>131</v>
      </c>
      <c r="E105" s="95" t="s">
        <v>293</v>
      </c>
      <c r="F105" s="82" t="s">
        <v>511</v>
      </c>
      <c r="G105" s="95" t="s">
        <v>351</v>
      </c>
      <c r="H105" s="82" t="s">
        <v>472</v>
      </c>
      <c r="I105" s="82" t="s">
        <v>171</v>
      </c>
      <c r="J105" s="82"/>
      <c r="K105" s="89">
        <v>3.060000000062844</v>
      </c>
      <c r="L105" s="95" t="s">
        <v>173</v>
      </c>
      <c r="M105" s="96">
        <v>3.4799999999999998E-2</v>
      </c>
      <c r="N105" s="96">
        <v>2.7999999996408888E-3</v>
      </c>
      <c r="O105" s="89">
        <v>10082.923623000001</v>
      </c>
      <c r="P105" s="91">
        <v>110.47</v>
      </c>
      <c r="Q105" s="82"/>
      <c r="R105" s="89">
        <v>11.138605755</v>
      </c>
      <c r="S105" s="90">
        <v>2.1681410724673325E-5</v>
      </c>
      <c r="T105" s="90">
        <f t="shared" si="1"/>
        <v>8.8366856507073491E-5</v>
      </c>
      <c r="U105" s="90">
        <f>R105/'סכום נכסי הקרן'!$C$42</f>
        <v>3.171824987545227E-6</v>
      </c>
    </row>
    <row r="106" spans="2:21" s="137" customFormat="1">
      <c r="B106" s="88" t="s">
        <v>516</v>
      </c>
      <c r="C106" s="82" t="s">
        <v>517</v>
      </c>
      <c r="D106" s="95" t="s">
        <v>131</v>
      </c>
      <c r="E106" s="95" t="s">
        <v>293</v>
      </c>
      <c r="F106" s="82" t="s">
        <v>432</v>
      </c>
      <c r="G106" s="95" t="s">
        <v>418</v>
      </c>
      <c r="H106" s="82" t="s">
        <v>472</v>
      </c>
      <c r="I106" s="82" t="s">
        <v>171</v>
      </c>
      <c r="J106" s="82"/>
      <c r="K106" s="89">
        <v>2.2500000000007097</v>
      </c>
      <c r="L106" s="95" t="s">
        <v>173</v>
      </c>
      <c r="M106" s="96">
        <v>3.7499999999999999E-2</v>
      </c>
      <c r="N106" s="96">
        <v>-3.8999999999946009E-3</v>
      </c>
      <c r="O106" s="89">
        <v>592999.91786799999</v>
      </c>
      <c r="P106" s="91">
        <v>118.72</v>
      </c>
      <c r="Q106" s="82"/>
      <c r="R106" s="89">
        <v>704.00946614200018</v>
      </c>
      <c r="S106" s="90">
        <v>7.6545620104254239E-4</v>
      </c>
      <c r="T106" s="90">
        <f t="shared" si="1"/>
        <v>5.5851786877604186E-3</v>
      </c>
      <c r="U106" s="90">
        <f>R106/'סכום נכסי הקרן'!$C$42</f>
        <v>2.0047345828495673E-4</v>
      </c>
    </row>
    <row r="107" spans="2:21" s="137" customFormat="1">
      <c r="B107" s="88" t="s">
        <v>518</v>
      </c>
      <c r="C107" s="82" t="s">
        <v>519</v>
      </c>
      <c r="D107" s="95" t="s">
        <v>131</v>
      </c>
      <c r="E107" s="95" t="s">
        <v>293</v>
      </c>
      <c r="F107" s="82" t="s">
        <v>432</v>
      </c>
      <c r="G107" s="95" t="s">
        <v>418</v>
      </c>
      <c r="H107" s="82" t="s">
        <v>472</v>
      </c>
      <c r="I107" s="82" t="s">
        <v>171</v>
      </c>
      <c r="J107" s="82"/>
      <c r="K107" s="89">
        <v>5.9100000000045974</v>
      </c>
      <c r="L107" s="95" t="s">
        <v>173</v>
      </c>
      <c r="M107" s="96">
        <v>2.4799999999999999E-2</v>
      </c>
      <c r="N107" s="96">
        <v>9.6000000000139672E-3</v>
      </c>
      <c r="O107" s="89">
        <v>312603.66284800001</v>
      </c>
      <c r="P107" s="91">
        <v>109.92</v>
      </c>
      <c r="Q107" s="82"/>
      <c r="R107" s="89">
        <v>343.61396176200003</v>
      </c>
      <c r="S107" s="90">
        <v>7.3816727611941062E-4</v>
      </c>
      <c r="T107" s="90">
        <f t="shared" si="1"/>
        <v>2.726022118093154E-3</v>
      </c>
      <c r="U107" s="90">
        <f>R107/'סכום נכסי הקרן'!$C$42</f>
        <v>9.7847376409465338E-5</v>
      </c>
    </row>
    <row r="108" spans="2:21" s="137" customFormat="1">
      <c r="B108" s="88" t="s">
        <v>520</v>
      </c>
      <c r="C108" s="82" t="s">
        <v>521</v>
      </c>
      <c r="D108" s="95" t="s">
        <v>131</v>
      </c>
      <c r="E108" s="95" t="s">
        <v>293</v>
      </c>
      <c r="F108" s="82" t="s">
        <v>522</v>
      </c>
      <c r="G108" s="95" t="s">
        <v>351</v>
      </c>
      <c r="H108" s="82" t="s">
        <v>472</v>
      </c>
      <c r="I108" s="82" t="s">
        <v>297</v>
      </c>
      <c r="J108" s="82"/>
      <c r="K108" s="89">
        <v>4.4600000000020472</v>
      </c>
      <c r="L108" s="95" t="s">
        <v>173</v>
      </c>
      <c r="M108" s="96">
        <v>2.8500000000000001E-2</v>
      </c>
      <c r="N108" s="96">
        <v>6.0999999999993317E-3</v>
      </c>
      <c r="O108" s="89">
        <v>788811.84616600012</v>
      </c>
      <c r="P108" s="91">
        <v>113.92</v>
      </c>
      <c r="Q108" s="82"/>
      <c r="R108" s="89">
        <v>898.61449624600004</v>
      </c>
      <c r="S108" s="90">
        <v>1.1549221759385067E-3</v>
      </c>
      <c r="T108" s="90">
        <f t="shared" si="1"/>
        <v>7.1290554663272056E-3</v>
      </c>
      <c r="U108" s="90">
        <f>R108/'סכום נכסי הקרן'!$C$42</f>
        <v>2.5588911000678735E-4</v>
      </c>
    </row>
    <row r="109" spans="2:21" s="137" customFormat="1">
      <c r="B109" s="88" t="s">
        <v>523</v>
      </c>
      <c r="C109" s="82" t="s">
        <v>524</v>
      </c>
      <c r="D109" s="95" t="s">
        <v>131</v>
      </c>
      <c r="E109" s="95" t="s">
        <v>293</v>
      </c>
      <c r="F109" s="82" t="s">
        <v>525</v>
      </c>
      <c r="G109" s="95" t="s">
        <v>351</v>
      </c>
      <c r="H109" s="82" t="s">
        <v>472</v>
      </c>
      <c r="I109" s="82" t="s">
        <v>297</v>
      </c>
      <c r="J109" s="82"/>
      <c r="K109" s="89">
        <v>6.5100000000085325</v>
      </c>
      <c r="L109" s="95" t="s">
        <v>173</v>
      </c>
      <c r="M109" s="96">
        <v>1.3999999999999999E-2</v>
      </c>
      <c r="N109" s="96">
        <v>1.3500000000008052E-2</v>
      </c>
      <c r="O109" s="89">
        <v>307987.5</v>
      </c>
      <c r="P109" s="91">
        <v>100.83</v>
      </c>
      <c r="Q109" s="82"/>
      <c r="R109" s="89">
        <v>310.54379568500002</v>
      </c>
      <c r="S109" s="90">
        <v>1.2144617507886435E-3</v>
      </c>
      <c r="T109" s="90">
        <f t="shared" si="1"/>
        <v>2.4636637327916941E-3</v>
      </c>
      <c r="U109" s="90">
        <f>R109/'סכום נכסי הקרן'!$C$42</f>
        <v>8.8430328942980228E-5</v>
      </c>
    </row>
    <row r="110" spans="2:21" s="137" customFormat="1">
      <c r="B110" s="88" t="s">
        <v>526</v>
      </c>
      <c r="C110" s="82" t="s">
        <v>527</v>
      </c>
      <c r="D110" s="95" t="s">
        <v>131</v>
      </c>
      <c r="E110" s="95" t="s">
        <v>293</v>
      </c>
      <c r="F110" s="82" t="s">
        <v>306</v>
      </c>
      <c r="G110" s="95" t="s">
        <v>301</v>
      </c>
      <c r="H110" s="82" t="s">
        <v>472</v>
      </c>
      <c r="I110" s="82" t="s">
        <v>171</v>
      </c>
      <c r="J110" s="82"/>
      <c r="K110" s="89">
        <v>4.3900000000032868</v>
      </c>
      <c r="L110" s="95" t="s">
        <v>173</v>
      </c>
      <c r="M110" s="96">
        <v>1.8200000000000001E-2</v>
      </c>
      <c r="N110" s="96">
        <v>1.5100000000010733E-2</v>
      </c>
      <c r="O110" s="89">
        <f>585590.80445/50000</f>
        <v>11.711816089000001</v>
      </c>
      <c r="P110" s="91">
        <v>5091667</v>
      </c>
      <c r="Q110" s="82"/>
      <c r="R110" s="89">
        <v>596.32669723599997</v>
      </c>
      <c r="S110" s="90">
        <f>4120.68682323552%/50000</f>
        <v>8.2413736464710392E-4</v>
      </c>
      <c r="T110" s="90">
        <f t="shared" si="1"/>
        <v>4.7308897401576689E-3</v>
      </c>
      <c r="U110" s="90">
        <f>R110/'סכום נכסי הקרן'!$C$42</f>
        <v>1.6980975542512698E-4</v>
      </c>
    </row>
    <row r="111" spans="2:21" s="137" customFormat="1">
      <c r="B111" s="88" t="s">
        <v>528</v>
      </c>
      <c r="C111" s="82" t="s">
        <v>529</v>
      </c>
      <c r="D111" s="95" t="s">
        <v>131</v>
      </c>
      <c r="E111" s="95" t="s">
        <v>293</v>
      </c>
      <c r="F111" s="82" t="s">
        <v>306</v>
      </c>
      <c r="G111" s="95" t="s">
        <v>301</v>
      </c>
      <c r="H111" s="82" t="s">
        <v>472</v>
      </c>
      <c r="I111" s="82" t="s">
        <v>171</v>
      </c>
      <c r="J111" s="82"/>
      <c r="K111" s="89">
        <v>3.6500000000001358</v>
      </c>
      <c r="L111" s="95" t="s">
        <v>173</v>
      </c>
      <c r="M111" s="96">
        <v>1.06E-2</v>
      </c>
      <c r="N111" s="96">
        <v>1.329999999999756E-2</v>
      </c>
      <c r="O111" s="89">
        <f>736771.71915/50000</f>
        <v>14.735434383000001</v>
      </c>
      <c r="P111" s="91">
        <v>5010002</v>
      </c>
      <c r="Q111" s="82"/>
      <c r="R111" s="89">
        <v>738.24559104600007</v>
      </c>
      <c r="S111" s="90">
        <f>5425.81721150306%/50000</f>
        <v>1.085163442300612E-3</v>
      </c>
      <c r="T111" s="90">
        <f t="shared" si="1"/>
        <v>5.8567870742402038E-3</v>
      </c>
      <c r="U111" s="90">
        <f>R111/'סכום נכסי הקרן'!$C$42</f>
        <v>2.1022252372777313E-4</v>
      </c>
    </row>
    <row r="112" spans="2:21" s="137" customFormat="1">
      <c r="B112" s="88" t="s">
        <v>530</v>
      </c>
      <c r="C112" s="82" t="s">
        <v>531</v>
      </c>
      <c r="D112" s="95" t="s">
        <v>131</v>
      </c>
      <c r="E112" s="95" t="s">
        <v>293</v>
      </c>
      <c r="F112" s="82" t="s">
        <v>443</v>
      </c>
      <c r="G112" s="95" t="s">
        <v>351</v>
      </c>
      <c r="H112" s="82" t="s">
        <v>472</v>
      </c>
      <c r="I112" s="82" t="s">
        <v>297</v>
      </c>
      <c r="J112" s="82"/>
      <c r="K112" s="89">
        <v>2.4599999999984732</v>
      </c>
      <c r="L112" s="95" t="s">
        <v>173</v>
      </c>
      <c r="M112" s="96">
        <v>4.9000000000000002E-2</v>
      </c>
      <c r="N112" s="96">
        <v>-9.9999999996079584E-5</v>
      </c>
      <c r="O112" s="89">
        <v>409826.93461599998</v>
      </c>
      <c r="P112" s="91">
        <v>115.73</v>
      </c>
      <c r="Q112" s="89">
        <v>10.34904592</v>
      </c>
      <c r="R112" s="89">
        <v>484.64175251899997</v>
      </c>
      <c r="S112" s="90">
        <v>6.1626879877085881E-4</v>
      </c>
      <c r="T112" s="90">
        <f t="shared" si="1"/>
        <v>3.8448499878863964E-3</v>
      </c>
      <c r="U112" s="90">
        <f>R112/'סכום נכסי הקרן'!$C$42</f>
        <v>1.380063945577248E-4</v>
      </c>
    </row>
    <row r="113" spans="2:21" s="137" customFormat="1">
      <c r="B113" s="88" t="s">
        <v>532</v>
      </c>
      <c r="C113" s="82" t="s">
        <v>533</v>
      </c>
      <c r="D113" s="95" t="s">
        <v>131</v>
      </c>
      <c r="E113" s="95" t="s">
        <v>293</v>
      </c>
      <c r="F113" s="82" t="s">
        <v>443</v>
      </c>
      <c r="G113" s="95" t="s">
        <v>351</v>
      </c>
      <c r="H113" s="82" t="s">
        <v>472</v>
      </c>
      <c r="I113" s="82" t="s">
        <v>297</v>
      </c>
      <c r="J113" s="82"/>
      <c r="K113" s="89">
        <v>2.0899999999981533</v>
      </c>
      <c r="L113" s="95" t="s">
        <v>173</v>
      </c>
      <c r="M113" s="96">
        <v>5.8499999999999996E-2</v>
      </c>
      <c r="N113" s="96">
        <v>-1.7999999999914777E-3</v>
      </c>
      <c r="O113" s="89">
        <v>282382.98587999999</v>
      </c>
      <c r="P113" s="91">
        <v>124.66</v>
      </c>
      <c r="Q113" s="82"/>
      <c r="R113" s="89">
        <v>352.018639785</v>
      </c>
      <c r="S113" s="90">
        <v>2.6635453544014682E-4</v>
      </c>
      <c r="T113" s="90">
        <f t="shared" si="1"/>
        <v>2.7926996712073042E-3</v>
      </c>
      <c r="U113" s="90">
        <f>R113/'סכום נכסי הקרן'!$C$42</f>
        <v>1.0024068921287944E-4</v>
      </c>
    </row>
    <row r="114" spans="2:21" s="137" customFormat="1">
      <c r="B114" s="88" t="s">
        <v>534</v>
      </c>
      <c r="C114" s="82" t="s">
        <v>535</v>
      </c>
      <c r="D114" s="95" t="s">
        <v>131</v>
      </c>
      <c r="E114" s="95" t="s">
        <v>293</v>
      </c>
      <c r="F114" s="82" t="s">
        <v>443</v>
      </c>
      <c r="G114" s="95" t="s">
        <v>351</v>
      </c>
      <c r="H114" s="82" t="s">
        <v>472</v>
      </c>
      <c r="I114" s="82" t="s">
        <v>297</v>
      </c>
      <c r="J114" s="82"/>
      <c r="K114" s="89">
        <v>6.9999999999876001</v>
      </c>
      <c r="L114" s="95" t="s">
        <v>173</v>
      </c>
      <c r="M114" s="96">
        <v>2.2499999999999999E-2</v>
      </c>
      <c r="N114" s="96">
        <v>1.9899999999944615E-2</v>
      </c>
      <c r="O114" s="89">
        <v>233183.57299699998</v>
      </c>
      <c r="P114" s="91">
        <v>103.76</v>
      </c>
      <c r="Q114" s="82"/>
      <c r="R114" s="89">
        <v>241.95127896600002</v>
      </c>
      <c r="S114" s="90">
        <v>1.2590055568710114E-3</v>
      </c>
      <c r="T114" s="90">
        <f t="shared" si="1"/>
        <v>1.9194928360305749E-3</v>
      </c>
      <c r="U114" s="90">
        <f>R114/'סכום נכסי הקרן'!$C$42</f>
        <v>6.8897950899141479E-5</v>
      </c>
    </row>
    <row r="115" spans="2:21" s="137" customFormat="1">
      <c r="B115" s="88" t="s">
        <v>536</v>
      </c>
      <c r="C115" s="82" t="s">
        <v>537</v>
      </c>
      <c r="D115" s="95" t="s">
        <v>131</v>
      </c>
      <c r="E115" s="95" t="s">
        <v>293</v>
      </c>
      <c r="F115" s="82" t="s">
        <v>454</v>
      </c>
      <c r="G115" s="95" t="s">
        <v>418</v>
      </c>
      <c r="H115" s="82" t="s">
        <v>472</v>
      </c>
      <c r="I115" s="82" t="s">
        <v>171</v>
      </c>
      <c r="J115" s="82"/>
      <c r="K115" s="89">
        <v>1.7200000000039877</v>
      </c>
      <c r="L115" s="95" t="s">
        <v>173</v>
      </c>
      <c r="M115" s="96">
        <v>4.0500000000000001E-2</v>
      </c>
      <c r="N115" s="96">
        <v>-1.0699999999969257E-2</v>
      </c>
      <c r="O115" s="89">
        <v>89047.176882999993</v>
      </c>
      <c r="P115" s="91">
        <v>135.16</v>
      </c>
      <c r="Q115" s="82"/>
      <c r="R115" s="89">
        <v>120.35616849100002</v>
      </c>
      <c r="S115" s="90">
        <v>6.1219826972365291E-4</v>
      </c>
      <c r="T115" s="90">
        <f t="shared" si="1"/>
        <v>9.5483191565615827E-4</v>
      </c>
      <c r="U115" s="90">
        <f>R115/'סכום נכסי הקרן'!$C$42</f>
        <v>3.4272575133884643E-5</v>
      </c>
    </row>
    <row r="116" spans="2:21" s="137" customFormat="1">
      <c r="B116" s="88" t="s">
        <v>538</v>
      </c>
      <c r="C116" s="82" t="s">
        <v>539</v>
      </c>
      <c r="D116" s="95" t="s">
        <v>131</v>
      </c>
      <c r="E116" s="95" t="s">
        <v>293</v>
      </c>
      <c r="F116" s="82" t="s">
        <v>540</v>
      </c>
      <c r="G116" s="95" t="s">
        <v>351</v>
      </c>
      <c r="H116" s="82" t="s">
        <v>472</v>
      </c>
      <c r="I116" s="82" t="s">
        <v>171</v>
      </c>
      <c r="J116" s="82"/>
      <c r="K116" s="89">
        <v>6.5200000000049076</v>
      </c>
      <c r="L116" s="95" t="s">
        <v>173</v>
      </c>
      <c r="M116" s="96">
        <v>1.9599999999999999E-2</v>
      </c>
      <c r="N116" s="96">
        <v>1.4400000000023172E-2</v>
      </c>
      <c r="O116" s="89">
        <v>279503.120016</v>
      </c>
      <c r="P116" s="91">
        <v>105</v>
      </c>
      <c r="Q116" s="82"/>
      <c r="R116" s="89">
        <v>293.478285153</v>
      </c>
      <c r="S116" s="90">
        <v>4.3394865895990734E-4</v>
      </c>
      <c r="T116" s="90">
        <f t="shared" si="1"/>
        <v>2.3282764542066465E-3</v>
      </c>
      <c r="U116" s="90">
        <f>R116/'סכום נכסי הקרן'!$C$42</f>
        <v>8.3570760885612181E-5</v>
      </c>
    </row>
    <row r="117" spans="2:21" s="137" customFormat="1">
      <c r="B117" s="88" t="s">
        <v>541</v>
      </c>
      <c r="C117" s="82" t="s">
        <v>542</v>
      </c>
      <c r="D117" s="95" t="s">
        <v>131</v>
      </c>
      <c r="E117" s="95" t="s">
        <v>293</v>
      </c>
      <c r="F117" s="82" t="s">
        <v>540</v>
      </c>
      <c r="G117" s="95" t="s">
        <v>351</v>
      </c>
      <c r="H117" s="82" t="s">
        <v>472</v>
      </c>
      <c r="I117" s="82" t="s">
        <v>171</v>
      </c>
      <c r="J117" s="82"/>
      <c r="K117" s="89">
        <v>3.7500000000124261</v>
      </c>
      <c r="L117" s="95" t="s">
        <v>173</v>
      </c>
      <c r="M117" s="96">
        <v>2.75E-2</v>
      </c>
      <c r="N117" s="96">
        <v>4.5999999999768041E-3</v>
      </c>
      <c r="O117" s="89">
        <v>109332.35886500002</v>
      </c>
      <c r="P117" s="91">
        <v>110.41</v>
      </c>
      <c r="Q117" s="82"/>
      <c r="R117" s="89">
        <v>120.713861118</v>
      </c>
      <c r="S117" s="90">
        <v>2.4076693876245189E-4</v>
      </c>
      <c r="T117" s="90">
        <f t="shared" si="1"/>
        <v>9.5766962925685341E-4</v>
      </c>
      <c r="U117" s="90">
        <f>R117/'סכום נכסי הקרן'!$C$42</f>
        <v>3.4374431545462003E-5</v>
      </c>
    </row>
    <row r="118" spans="2:21" s="137" customFormat="1">
      <c r="B118" s="88" t="s">
        <v>543</v>
      </c>
      <c r="C118" s="82" t="s">
        <v>544</v>
      </c>
      <c r="D118" s="95" t="s">
        <v>131</v>
      </c>
      <c r="E118" s="95" t="s">
        <v>293</v>
      </c>
      <c r="F118" s="82" t="s">
        <v>321</v>
      </c>
      <c r="G118" s="95" t="s">
        <v>301</v>
      </c>
      <c r="H118" s="82" t="s">
        <v>472</v>
      </c>
      <c r="I118" s="82" t="s">
        <v>171</v>
      </c>
      <c r="J118" s="82"/>
      <c r="K118" s="89">
        <v>3.9499999999979849</v>
      </c>
      <c r="L118" s="95" t="s">
        <v>173</v>
      </c>
      <c r="M118" s="96">
        <v>1.4199999999999999E-2</v>
      </c>
      <c r="N118" s="96">
        <v>1.5699999999991342E-2</v>
      </c>
      <c r="O118" s="89">
        <f>1150166.83445/50000</f>
        <v>23.003336689000001</v>
      </c>
      <c r="P118" s="91">
        <v>5070000</v>
      </c>
      <c r="Q118" s="82"/>
      <c r="R118" s="89">
        <v>1166.269257893</v>
      </c>
      <c r="S118" s="90">
        <f>5427.10722620677%/50000</f>
        <v>1.085421445241354E-3</v>
      </c>
      <c r="T118" s="90">
        <f t="shared" si="1"/>
        <v>9.2524639463587716E-3</v>
      </c>
      <c r="U118" s="90">
        <f>R118/'סכום נכסי הקרן'!$C$42</f>
        <v>3.3210637451014136E-4</v>
      </c>
    </row>
    <row r="119" spans="2:21" s="137" customFormat="1">
      <c r="B119" s="88" t="s">
        <v>545</v>
      </c>
      <c r="C119" s="82" t="s">
        <v>546</v>
      </c>
      <c r="D119" s="95" t="s">
        <v>131</v>
      </c>
      <c r="E119" s="95" t="s">
        <v>293</v>
      </c>
      <c r="F119" s="82" t="s">
        <v>321</v>
      </c>
      <c r="G119" s="95" t="s">
        <v>301</v>
      </c>
      <c r="H119" s="82" t="s">
        <v>472</v>
      </c>
      <c r="I119" s="82" t="s">
        <v>171</v>
      </c>
      <c r="J119" s="82"/>
      <c r="K119" s="89">
        <v>4.6000000000015824</v>
      </c>
      <c r="L119" s="95" t="s">
        <v>173</v>
      </c>
      <c r="M119" s="96">
        <v>1.5900000000000001E-2</v>
      </c>
      <c r="N119" s="96">
        <v>1.6800000000003618E-2</v>
      </c>
      <c r="O119" s="89">
        <f>884816.10035/50000</f>
        <v>17.696322006999999</v>
      </c>
      <c r="P119" s="91">
        <v>5000000</v>
      </c>
      <c r="Q119" s="82"/>
      <c r="R119" s="89">
        <v>884.8161177259999</v>
      </c>
      <c r="S119" s="90">
        <f>5910.59519271877%/50000</f>
        <v>1.1821190385437538E-3</v>
      </c>
      <c r="T119" s="90">
        <f t="shared" si="1"/>
        <v>7.0195876063879311E-3</v>
      </c>
      <c r="U119" s="90">
        <f>R119/'סכום נכסי הקרן'!$C$42</f>
        <v>2.5195988917430586E-4</v>
      </c>
    </row>
    <row r="120" spans="2:21" s="137" customFormat="1">
      <c r="B120" s="88" t="s">
        <v>547</v>
      </c>
      <c r="C120" s="82" t="s">
        <v>548</v>
      </c>
      <c r="D120" s="95" t="s">
        <v>131</v>
      </c>
      <c r="E120" s="95" t="s">
        <v>293</v>
      </c>
      <c r="F120" s="82" t="s">
        <v>549</v>
      </c>
      <c r="G120" s="95" t="s">
        <v>550</v>
      </c>
      <c r="H120" s="82" t="s">
        <v>472</v>
      </c>
      <c r="I120" s="82" t="s">
        <v>297</v>
      </c>
      <c r="J120" s="82"/>
      <c r="K120" s="89">
        <v>4.9500000000026896</v>
      </c>
      <c r="L120" s="95" t="s">
        <v>173</v>
      </c>
      <c r="M120" s="96">
        <v>1.9400000000000001E-2</v>
      </c>
      <c r="N120" s="96">
        <v>6.8999999999919282E-3</v>
      </c>
      <c r="O120" s="89">
        <v>413775.60344400001</v>
      </c>
      <c r="P120" s="91">
        <v>107.79</v>
      </c>
      <c r="Q120" s="82"/>
      <c r="R120" s="89">
        <v>446.00870184400003</v>
      </c>
      <c r="S120" s="90">
        <v>6.8708588015991342E-4</v>
      </c>
      <c r="T120" s="90">
        <f t="shared" si="1"/>
        <v>3.5383590930187182E-3</v>
      </c>
      <c r="U120" s="90">
        <f>R120/'סכום נכסי הקרן'!$C$42</f>
        <v>1.270052622642095E-4</v>
      </c>
    </row>
    <row r="121" spans="2:21" s="137" customFormat="1">
      <c r="B121" s="88" t="s">
        <v>551</v>
      </c>
      <c r="C121" s="82" t="s">
        <v>552</v>
      </c>
      <c r="D121" s="95" t="s">
        <v>131</v>
      </c>
      <c r="E121" s="95" t="s">
        <v>293</v>
      </c>
      <c r="F121" s="82" t="s">
        <v>549</v>
      </c>
      <c r="G121" s="95" t="s">
        <v>550</v>
      </c>
      <c r="H121" s="82" t="s">
        <v>472</v>
      </c>
      <c r="I121" s="82" t="s">
        <v>297</v>
      </c>
      <c r="J121" s="82"/>
      <c r="K121" s="89">
        <v>6.4000000000031658</v>
      </c>
      <c r="L121" s="95" t="s">
        <v>173</v>
      </c>
      <c r="M121" s="96">
        <v>1.23E-2</v>
      </c>
      <c r="N121" s="96">
        <v>1.1300000000009375E-2</v>
      </c>
      <c r="O121" s="89">
        <v>807965.53746000002</v>
      </c>
      <c r="P121" s="91">
        <v>101.66</v>
      </c>
      <c r="Q121" s="82"/>
      <c r="R121" s="89">
        <v>821.37779297099996</v>
      </c>
      <c r="S121" s="90">
        <v>7.6253305548136486E-4</v>
      </c>
      <c r="T121" s="90">
        <f t="shared" si="1"/>
        <v>6.5163069028620155E-3</v>
      </c>
      <c r="U121" s="90">
        <f>R121/'סכום נכסי הקרן'!$C$42</f>
        <v>2.3389521680401443E-4</v>
      </c>
    </row>
    <row r="122" spans="2:21" s="137" customFormat="1">
      <c r="B122" s="88" t="s">
        <v>553</v>
      </c>
      <c r="C122" s="82" t="s">
        <v>554</v>
      </c>
      <c r="D122" s="95" t="s">
        <v>131</v>
      </c>
      <c r="E122" s="95" t="s">
        <v>293</v>
      </c>
      <c r="F122" s="82" t="s">
        <v>555</v>
      </c>
      <c r="G122" s="95" t="s">
        <v>418</v>
      </c>
      <c r="H122" s="82" t="s">
        <v>472</v>
      </c>
      <c r="I122" s="82" t="s">
        <v>171</v>
      </c>
      <c r="J122" s="82"/>
      <c r="K122" s="89">
        <v>0.5</v>
      </c>
      <c r="L122" s="95" t="s">
        <v>173</v>
      </c>
      <c r="M122" s="96">
        <v>3.6000000000000004E-2</v>
      </c>
      <c r="N122" s="96">
        <v>-1.7799999999987527E-2</v>
      </c>
      <c r="O122" s="89">
        <v>439178.38636800001</v>
      </c>
      <c r="P122" s="91">
        <v>109.5</v>
      </c>
      <c r="Q122" s="82"/>
      <c r="R122" s="89">
        <v>480.90033196999997</v>
      </c>
      <c r="S122" s="90">
        <v>1.0615558319990719E-3</v>
      </c>
      <c r="T122" s="90">
        <f t="shared" si="1"/>
        <v>3.815167855305513E-3</v>
      </c>
      <c r="U122" s="90">
        <f>R122/'סכום נכסי הקרן'!$C$42</f>
        <v>1.3694098911585373E-4</v>
      </c>
    </row>
    <row r="123" spans="2:21" s="137" customFormat="1">
      <c r="B123" s="88" t="s">
        <v>556</v>
      </c>
      <c r="C123" s="82" t="s">
        <v>557</v>
      </c>
      <c r="D123" s="95" t="s">
        <v>131</v>
      </c>
      <c r="E123" s="95" t="s">
        <v>293</v>
      </c>
      <c r="F123" s="82" t="s">
        <v>555</v>
      </c>
      <c r="G123" s="95" t="s">
        <v>418</v>
      </c>
      <c r="H123" s="82" t="s">
        <v>472</v>
      </c>
      <c r="I123" s="82" t="s">
        <v>171</v>
      </c>
      <c r="J123" s="82"/>
      <c r="K123" s="89">
        <v>6.9899999999908271</v>
      </c>
      <c r="L123" s="95" t="s">
        <v>173</v>
      </c>
      <c r="M123" s="96">
        <v>2.2499999999999999E-2</v>
      </c>
      <c r="N123" s="96">
        <v>1.1199999999960922E-2</v>
      </c>
      <c r="O123" s="89">
        <v>166623.29074999999</v>
      </c>
      <c r="P123" s="91">
        <v>110.58</v>
      </c>
      <c r="Q123" s="82"/>
      <c r="R123" s="89">
        <v>184.25203373100001</v>
      </c>
      <c r="S123" s="90">
        <v>4.0727626337690149E-4</v>
      </c>
      <c r="T123" s="90">
        <f t="shared" si="1"/>
        <v>1.4617424643596018E-3</v>
      </c>
      <c r="U123" s="90">
        <f>R123/'סכום נכסי הקרן'!$C$42</f>
        <v>5.2467536552469695E-5</v>
      </c>
    </row>
    <row r="124" spans="2:21" s="137" customFormat="1">
      <c r="B124" s="88" t="s">
        <v>558</v>
      </c>
      <c r="C124" s="82" t="s">
        <v>559</v>
      </c>
      <c r="D124" s="95" t="s">
        <v>131</v>
      </c>
      <c r="E124" s="95" t="s">
        <v>293</v>
      </c>
      <c r="F124" s="82" t="s">
        <v>560</v>
      </c>
      <c r="G124" s="95" t="s">
        <v>347</v>
      </c>
      <c r="H124" s="82" t="s">
        <v>472</v>
      </c>
      <c r="I124" s="82" t="s">
        <v>297</v>
      </c>
      <c r="J124" s="82"/>
      <c r="K124" s="89">
        <v>3.6099999999951806</v>
      </c>
      <c r="L124" s="95" t="s">
        <v>173</v>
      </c>
      <c r="M124" s="96">
        <v>1.8000000000000002E-2</v>
      </c>
      <c r="N124" s="96">
        <v>8.3000000000023524E-3</v>
      </c>
      <c r="O124" s="89">
        <v>326873.41977500002</v>
      </c>
      <c r="P124" s="91">
        <v>104.1</v>
      </c>
      <c r="Q124" s="82"/>
      <c r="R124" s="89">
        <v>340.27522732399996</v>
      </c>
      <c r="S124" s="90">
        <v>4.0496013675792004E-4</v>
      </c>
      <c r="T124" s="90">
        <f t="shared" si="1"/>
        <v>2.6995346497791293E-3</v>
      </c>
      <c r="U124" s="90">
        <f>R124/'סכום נכסי הקרן'!$C$42</f>
        <v>9.6896639705953521E-5</v>
      </c>
    </row>
    <row r="125" spans="2:21" s="137" customFormat="1">
      <c r="B125" s="88" t="s">
        <v>561</v>
      </c>
      <c r="C125" s="82" t="s">
        <v>562</v>
      </c>
      <c r="D125" s="95" t="s">
        <v>131</v>
      </c>
      <c r="E125" s="95" t="s">
        <v>293</v>
      </c>
      <c r="F125" s="82" t="s">
        <v>563</v>
      </c>
      <c r="G125" s="95" t="s">
        <v>301</v>
      </c>
      <c r="H125" s="82" t="s">
        <v>564</v>
      </c>
      <c r="I125" s="82" t="s">
        <v>171</v>
      </c>
      <c r="J125" s="82"/>
      <c r="K125" s="89">
        <v>1.2399999999894367</v>
      </c>
      <c r="L125" s="95" t="s">
        <v>173</v>
      </c>
      <c r="M125" s="96">
        <v>4.1500000000000002E-2</v>
      </c>
      <c r="N125" s="96">
        <v>-7.5999999998655546E-3</v>
      </c>
      <c r="O125" s="89">
        <v>36749.853425000001</v>
      </c>
      <c r="P125" s="91">
        <v>113.34</v>
      </c>
      <c r="Q125" s="82"/>
      <c r="R125" s="89">
        <v>41.652284580999996</v>
      </c>
      <c r="S125" s="90">
        <v>1.2213514157762676E-4</v>
      </c>
      <c r="T125" s="90">
        <f t="shared" si="1"/>
        <v>3.3044364220439332E-4</v>
      </c>
      <c r="U125" s="90">
        <f>R125/'סכום נכסי הקרן'!$C$42</f>
        <v>1.186088815137892E-5</v>
      </c>
    </row>
    <row r="126" spans="2:21" s="137" customFormat="1">
      <c r="B126" s="88" t="s">
        <v>565</v>
      </c>
      <c r="C126" s="82" t="s">
        <v>566</v>
      </c>
      <c r="D126" s="95" t="s">
        <v>131</v>
      </c>
      <c r="E126" s="95" t="s">
        <v>293</v>
      </c>
      <c r="F126" s="82" t="s">
        <v>567</v>
      </c>
      <c r="G126" s="95" t="s">
        <v>347</v>
      </c>
      <c r="H126" s="82" t="s">
        <v>564</v>
      </c>
      <c r="I126" s="82" t="s">
        <v>297</v>
      </c>
      <c r="J126" s="82"/>
      <c r="K126" s="89">
        <v>2.0099999999985325</v>
      </c>
      <c r="L126" s="95" t="s">
        <v>173</v>
      </c>
      <c r="M126" s="96">
        <v>2.8500000000000001E-2</v>
      </c>
      <c r="N126" s="96">
        <v>1.8799999999966451E-2</v>
      </c>
      <c r="O126" s="89">
        <v>137206.56792599999</v>
      </c>
      <c r="P126" s="91">
        <v>104.29</v>
      </c>
      <c r="Q126" s="82"/>
      <c r="R126" s="89">
        <v>143.092726521</v>
      </c>
      <c r="S126" s="90">
        <v>4.7047624430209217E-4</v>
      </c>
      <c r="T126" s="90">
        <f t="shared" si="1"/>
        <v>1.1352098018202206E-3</v>
      </c>
      <c r="U126" s="90">
        <f>R126/'סכום נכסי הקרן'!$C$42</f>
        <v>4.0747028443083936E-5</v>
      </c>
    </row>
    <row r="127" spans="2:21" s="137" customFormat="1">
      <c r="B127" s="88" t="s">
        <v>568</v>
      </c>
      <c r="C127" s="82" t="s">
        <v>569</v>
      </c>
      <c r="D127" s="95" t="s">
        <v>131</v>
      </c>
      <c r="E127" s="95" t="s">
        <v>293</v>
      </c>
      <c r="F127" s="82" t="s">
        <v>332</v>
      </c>
      <c r="G127" s="95" t="s">
        <v>301</v>
      </c>
      <c r="H127" s="82" t="s">
        <v>564</v>
      </c>
      <c r="I127" s="82" t="s">
        <v>171</v>
      </c>
      <c r="J127" s="82"/>
      <c r="K127" s="89">
        <v>2.1600000000009376</v>
      </c>
      <c r="L127" s="95" t="s">
        <v>173</v>
      </c>
      <c r="M127" s="96">
        <v>2.7999999999999997E-2</v>
      </c>
      <c r="N127" s="96">
        <v>8.9000000000014415E-3</v>
      </c>
      <c r="O127" s="89">
        <f>1029723.94805/50000</f>
        <v>20.594478961</v>
      </c>
      <c r="P127" s="91">
        <v>5387000</v>
      </c>
      <c r="Q127" s="82"/>
      <c r="R127" s="89">
        <v>1109.4245822560001</v>
      </c>
      <c r="S127" s="90">
        <f>5821.92541442868%/50000</f>
        <v>1.1643850828857358E-3</v>
      </c>
      <c r="T127" s="90">
        <f t="shared" si="1"/>
        <v>8.8014932049846947E-3</v>
      </c>
      <c r="U127" s="90">
        <f>R127/'סכום נכסי הקרן'!$C$42</f>
        <v>3.1591930706560017E-4</v>
      </c>
    </row>
    <row r="128" spans="2:21" s="137" customFormat="1">
      <c r="B128" s="88" t="s">
        <v>570</v>
      </c>
      <c r="C128" s="82" t="s">
        <v>571</v>
      </c>
      <c r="D128" s="95" t="s">
        <v>131</v>
      </c>
      <c r="E128" s="95" t="s">
        <v>293</v>
      </c>
      <c r="F128" s="82" t="s">
        <v>332</v>
      </c>
      <c r="G128" s="95" t="s">
        <v>301</v>
      </c>
      <c r="H128" s="82" t="s">
        <v>564</v>
      </c>
      <c r="I128" s="82" t="s">
        <v>171</v>
      </c>
      <c r="J128" s="82"/>
      <c r="K128" s="89">
        <v>3.4200000000131672</v>
      </c>
      <c r="L128" s="95" t="s">
        <v>173</v>
      </c>
      <c r="M128" s="96">
        <v>1.49E-2</v>
      </c>
      <c r="N128" s="96">
        <v>1.8000000000106754E-2</v>
      </c>
      <c r="O128" s="89">
        <f>55830.2963/50000</f>
        <v>1.1166059260000001</v>
      </c>
      <c r="P128" s="91">
        <v>5033372</v>
      </c>
      <c r="Q128" s="82"/>
      <c r="R128" s="89">
        <v>56.202929652999998</v>
      </c>
      <c r="S128" s="90">
        <f>923.119978505291%/50000</f>
        <v>1.846239957010582E-4</v>
      </c>
      <c r="T128" s="90">
        <f t="shared" si="1"/>
        <v>4.4587952291016308E-4</v>
      </c>
      <c r="U128" s="90">
        <f>R128/'סכום נכסי הקרן'!$C$42</f>
        <v>1.6004324110906822E-5</v>
      </c>
    </row>
    <row r="129" spans="2:21" s="137" customFormat="1">
      <c r="B129" s="88" t="s">
        <v>572</v>
      </c>
      <c r="C129" s="82" t="s">
        <v>573</v>
      </c>
      <c r="D129" s="95" t="s">
        <v>131</v>
      </c>
      <c r="E129" s="95" t="s">
        <v>293</v>
      </c>
      <c r="F129" s="82" t="s">
        <v>332</v>
      </c>
      <c r="G129" s="95" t="s">
        <v>301</v>
      </c>
      <c r="H129" s="82" t="s">
        <v>564</v>
      </c>
      <c r="I129" s="82" t="s">
        <v>171</v>
      </c>
      <c r="J129" s="82"/>
      <c r="K129" s="89">
        <v>4.969999999996892</v>
      </c>
      <c r="L129" s="95" t="s">
        <v>173</v>
      </c>
      <c r="M129" s="96">
        <v>2.2000000000000002E-2</v>
      </c>
      <c r="N129" s="96">
        <v>1.9899999999989641E-2</v>
      </c>
      <c r="O129" s="89">
        <f>235240.0125/50000</f>
        <v>4.7048002499999999</v>
      </c>
      <c r="P129" s="91">
        <v>5130000</v>
      </c>
      <c r="Q129" s="82"/>
      <c r="R129" s="89">
        <v>241.35626637500002</v>
      </c>
      <c r="S129" s="90">
        <f>4673.02368891538%/50000</f>
        <v>9.3460473778307607E-4</v>
      </c>
      <c r="T129" s="90">
        <f t="shared" si="1"/>
        <v>1.9147723716021435E-3</v>
      </c>
      <c r="U129" s="90">
        <f>R129/'סכום נכסי הקרן'!$C$42</f>
        <v>6.8728515348090519E-5</v>
      </c>
    </row>
    <row r="130" spans="2:21" s="137" customFormat="1">
      <c r="B130" s="88" t="s">
        <v>574</v>
      </c>
      <c r="C130" s="82" t="s">
        <v>575</v>
      </c>
      <c r="D130" s="95" t="s">
        <v>131</v>
      </c>
      <c r="E130" s="95" t="s">
        <v>293</v>
      </c>
      <c r="F130" s="82" t="s">
        <v>576</v>
      </c>
      <c r="G130" s="95" t="s">
        <v>351</v>
      </c>
      <c r="H130" s="82" t="s">
        <v>564</v>
      </c>
      <c r="I130" s="82" t="s">
        <v>171</v>
      </c>
      <c r="J130" s="82"/>
      <c r="K130" s="89">
        <v>5.2199999999909528</v>
      </c>
      <c r="L130" s="95" t="s">
        <v>173</v>
      </c>
      <c r="M130" s="96">
        <v>2.5000000000000001E-2</v>
      </c>
      <c r="N130" s="96">
        <v>1.5499999999970497E-2</v>
      </c>
      <c r="O130" s="89">
        <v>95064.833564999994</v>
      </c>
      <c r="P130" s="91">
        <v>106.97</v>
      </c>
      <c r="Q130" s="82"/>
      <c r="R130" s="89">
        <v>101.690855286</v>
      </c>
      <c r="S130" s="90">
        <v>3.9760120046286688E-4</v>
      </c>
      <c r="T130" s="90">
        <f t="shared" si="1"/>
        <v>8.0675278529413559E-4</v>
      </c>
      <c r="U130" s="90">
        <f>R130/'סכום נכסי הקרן'!$C$42</f>
        <v>2.8957447897479733E-5</v>
      </c>
    </row>
    <row r="131" spans="2:21" s="137" customFormat="1">
      <c r="B131" s="88" t="s">
        <v>577</v>
      </c>
      <c r="C131" s="82" t="s">
        <v>578</v>
      </c>
      <c r="D131" s="95" t="s">
        <v>131</v>
      </c>
      <c r="E131" s="95" t="s">
        <v>293</v>
      </c>
      <c r="F131" s="82" t="s">
        <v>576</v>
      </c>
      <c r="G131" s="95" t="s">
        <v>351</v>
      </c>
      <c r="H131" s="82" t="s">
        <v>564</v>
      </c>
      <c r="I131" s="82" t="s">
        <v>171</v>
      </c>
      <c r="J131" s="82"/>
      <c r="K131" s="89">
        <v>7.1899999999915751</v>
      </c>
      <c r="L131" s="95" t="s">
        <v>173</v>
      </c>
      <c r="M131" s="96">
        <v>1.9E-2</v>
      </c>
      <c r="N131" s="96">
        <v>2.5199999999958714E-2</v>
      </c>
      <c r="O131" s="89">
        <v>310304.59745</v>
      </c>
      <c r="P131" s="91">
        <v>96.78</v>
      </c>
      <c r="Q131" s="82"/>
      <c r="R131" s="89">
        <v>300.31279608699998</v>
      </c>
      <c r="S131" s="90">
        <v>1.2525090069926345E-3</v>
      </c>
      <c r="T131" s="90">
        <f t="shared" si="1"/>
        <v>2.3824972660645128E-3</v>
      </c>
      <c r="U131" s="90">
        <f>R131/'סכום נכסי הקרן'!$C$42</f>
        <v>8.5516953527216467E-5</v>
      </c>
    </row>
    <row r="132" spans="2:21" s="137" customFormat="1">
      <c r="B132" s="88" t="s">
        <v>579</v>
      </c>
      <c r="C132" s="82" t="s">
        <v>580</v>
      </c>
      <c r="D132" s="95" t="s">
        <v>131</v>
      </c>
      <c r="E132" s="95" t="s">
        <v>293</v>
      </c>
      <c r="F132" s="82" t="s">
        <v>581</v>
      </c>
      <c r="G132" s="95" t="s">
        <v>351</v>
      </c>
      <c r="H132" s="82" t="s">
        <v>564</v>
      </c>
      <c r="I132" s="82" t="s">
        <v>171</v>
      </c>
      <c r="J132" s="82"/>
      <c r="K132" s="89">
        <v>1.2399999999955571</v>
      </c>
      <c r="L132" s="95" t="s">
        <v>173</v>
      </c>
      <c r="M132" s="96">
        <v>4.5999999999999999E-2</v>
      </c>
      <c r="N132" s="96">
        <v>-4.9999999999652892E-3</v>
      </c>
      <c r="O132" s="89">
        <v>108798.109734</v>
      </c>
      <c r="P132" s="91">
        <v>132.4</v>
      </c>
      <c r="Q132" s="82"/>
      <c r="R132" s="89">
        <v>144.04869811099999</v>
      </c>
      <c r="S132" s="90">
        <v>3.7764694097383014E-4</v>
      </c>
      <c r="T132" s="90">
        <f t="shared" si="1"/>
        <v>1.1427938932385246E-3</v>
      </c>
      <c r="U132" s="90">
        <f>R132/'סכום נכסי הקרן'!$C$42</f>
        <v>4.1019250536516427E-5</v>
      </c>
    </row>
    <row r="133" spans="2:21" s="137" customFormat="1">
      <c r="B133" s="88" t="s">
        <v>582</v>
      </c>
      <c r="C133" s="82" t="s">
        <v>583</v>
      </c>
      <c r="D133" s="95" t="s">
        <v>131</v>
      </c>
      <c r="E133" s="95" t="s">
        <v>293</v>
      </c>
      <c r="F133" s="82" t="s">
        <v>584</v>
      </c>
      <c r="G133" s="95" t="s">
        <v>301</v>
      </c>
      <c r="H133" s="82" t="s">
        <v>564</v>
      </c>
      <c r="I133" s="82" t="s">
        <v>297</v>
      </c>
      <c r="J133" s="82"/>
      <c r="K133" s="89">
        <v>1.7500000000024727</v>
      </c>
      <c r="L133" s="95" t="s">
        <v>173</v>
      </c>
      <c r="M133" s="96">
        <v>0.02</v>
      </c>
      <c r="N133" s="96">
        <v>-5.900000000022089E-3</v>
      </c>
      <c r="O133" s="89">
        <v>283519.23901899997</v>
      </c>
      <c r="P133" s="91">
        <v>106.98</v>
      </c>
      <c r="Q133" s="82"/>
      <c r="R133" s="89">
        <v>303.308884487</v>
      </c>
      <c r="S133" s="90">
        <v>6.6438994165247749E-4</v>
      </c>
      <c r="T133" s="90">
        <f t="shared" si="1"/>
        <v>2.4062663911730538E-3</v>
      </c>
      <c r="U133" s="90">
        <f>R133/'סכום נכסי הקרן'!$C$42</f>
        <v>8.6370118479908028E-5</v>
      </c>
    </row>
    <row r="134" spans="2:21" s="137" customFormat="1">
      <c r="B134" s="88" t="s">
        <v>585</v>
      </c>
      <c r="C134" s="82" t="s">
        <v>586</v>
      </c>
      <c r="D134" s="95" t="s">
        <v>131</v>
      </c>
      <c r="E134" s="95" t="s">
        <v>293</v>
      </c>
      <c r="F134" s="82" t="s">
        <v>522</v>
      </c>
      <c r="G134" s="95" t="s">
        <v>351</v>
      </c>
      <c r="H134" s="82" t="s">
        <v>564</v>
      </c>
      <c r="I134" s="82" t="s">
        <v>297</v>
      </c>
      <c r="J134" s="82"/>
      <c r="K134" s="89">
        <v>6.7000000000430813</v>
      </c>
      <c r="L134" s="95" t="s">
        <v>173</v>
      </c>
      <c r="M134" s="96">
        <v>2.81E-2</v>
      </c>
      <c r="N134" s="96">
        <v>2.0200000000086163E-2</v>
      </c>
      <c r="O134" s="89">
        <v>43219.839676999996</v>
      </c>
      <c r="P134" s="91">
        <v>107.41</v>
      </c>
      <c r="Q134" s="82"/>
      <c r="R134" s="89">
        <v>46.42243168000001</v>
      </c>
      <c r="S134" s="90">
        <v>8.2556076407632161E-5</v>
      </c>
      <c r="T134" s="90">
        <f t="shared" si="1"/>
        <v>3.6828705936867802E-4</v>
      </c>
      <c r="U134" s="90">
        <f>R134/'סכום נכסי הקרן'!$C$42</f>
        <v>1.3219233360435529E-5</v>
      </c>
    </row>
    <row r="135" spans="2:21" s="137" customFormat="1">
      <c r="B135" s="88" t="s">
        <v>587</v>
      </c>
      <c r="C135" s="82" t="s">
        <v>588</v>
      </c>
      <c r="D135" s="95" t="s">
        <v>131</v>
      </c>
      <c r="E135" s="95" t="s">
        <v>293</v>
      </c>
      <c r="F135" s="82" t="s">
        <v>522</v>
      </c>
      <c r="G135" s="95" t="s">
        <v>351</v>
      </c>
      <c r="H135" s="82" t="s">
        <v>564</v>
      </c>
      <c r="I135" s="82" t="s">
        <v>297</v>
      </c>
      <c r="J135" s="82"/>
      <c r="K135" s="89">
        <v>4.7899999999978338</v>
      </c>
      <c r="L135" s="95" t="s">
        <v>173</v>
      </c>
      <c r="M135" s="96">
        <v>3.7000000000000005E-2</v>
      </c>
      <c r="N135" s="96">
        <v>1.3399999999983501E-2</v>
      </c>
      <c r="O135" s="89">
        <v>172070.130072</v>
      </c>
      <c r="P135" s="91">
        <v>112.72</v>
      </c>
      <c r="Q135" s="82"/>
      <c r="R135" s="89">
        <v>193.95745409800003</v>
      </c>
      <c r="S135" s="90">
        <v>2.5428743606510889E-4</v>
      </c>
      <c r="T135" s="90">
        <f t="shared" si="1"/>
        <v>1.5387393082892413E-3</v>
      </c>
      <c r="U135" s="90">
        <f>R135/'סכום נכסי הקרן'!$C$42</f>
        <v>5.5231248233427832E-5</v>
      </c>
    </row>
    <row r="136" spans="2:21" s="137" customFormat="1">
      <c r="B136" s="88" t="s">
        <v>589</v>
      </c>
      <c r="C136" s="82" t="s">
        <v>590</v>
      </c>
      <c r="D136" s="95" t="s">
        <v>131</v>
      </c>
      <c r="E136" s="95" t="s">
        <v>293</v>
      </c>
      <c r="F136" s="82" t="s">
        <v>306</v>
      </c>
      <c r="G136" s="95" t="s">
        <v>301</v>
      </c>
      <c r="H136" s="82" t="s">
        <v>564</v>
      </c>
      <c r="I136" s="82" t="s">
        <v>297</v>
      </c>
      <c r="J136" s="82"/>
      <c r="K136" s="89">
        <v>2.6199999999997603</v>
      </c>
      <c r="L136" s="95" t="s">
        <v>173</v>
      </c>
      <c r="M136" s="96">
        <v>4.4999999999999998E-2</v>
      </c>
      <c r="N136" s="96">
        <v>-3.9999999999920085E-4</v>
      </c>
      <c r="O136" s="89">
        <v>1461256.3192360001</v>
      </c>
      <c r="P136" s="91">
        <v>135.65</v>
      </c>
      <c r="Q136" s="89">
        <v>19.821527955000001</v>
      </c>
      <c r="R136" s="89">
        <v>2002.015697304</v>
      </c>
      <c r="S136" s="90">
        <v>8.5856039771863891E-4</v>
      </c>
      <c r="T136" s="90">
        <f t="shared" si="1"/>
        <v>1.5882762864567447E-2</v>
      </c>
      <c r="U136" s="90">
        <f>R136/'סכום נכסי הקרן'!$C$42</f>
        <v>5.7009320141492058E-4</v>
      </c>
    </row>
    <row r="137" spans="2:21" s="137" customFormat="1">
      <c r="B137" s="88" t="s">
        <v>591</v>
      </c>
      <c r="C137" s="82" t="s">
        <v>592</v>
      </c>
      <c r="D137" s="95" t="s">
        <v>131</v>
      </c>
      <c r="E137" s="95" t="s">
        <v>293</v>
      </c>
      <c r="F137" s="82" t="s">
        <v>593</v>
      </c>
      <c r="G137" s="95" t="s">
        <v>351</v>
      </c>
      <c r="H137" s="82" t="s">
        <v>564</v>
      </c>
      <c r="I137" s="82" t="s">
        <v>171</v>
      </c>
      <c r="J137" s="82"/>
      <c r="K137" s="89">
        <v>2.6300000146246476</v>
      </c>
      <c r="L137" s="95" t="s">
        <v>173</v>
      </c>
      <c r="M137" s="96">
        <v>4.9500000000000002E-2</v>
      </c>
      <c r="N137" s="96">
        <v>1.5999998050047009E-3</v>
      </c>
      <c r="O137" s="89">
        <v>14.094842999999999</v>
      </c>
      <c r="P137" s="91">
        <v>116.43</v>
      </c>
      <c r="Q137" s="82"/>
      <c r="R137" s="89">
        <v>1.6410651999999998E-2</v>
      </c>
      <c r="S137" s="90">
        <v>2.2795192815330613E-8</v>
      </c>
      <c r="T137" s="90">
        <f t="shared" si="1"/>
        <v>1.3019203321928854E-7</v>
      </c>
      <c r="U137" s="90">
        <f>R137/'סכום נכסי הקרן'!$C$42</f>
        <v>4.6730907997299023E-9</v>
      </c>
    </row>
    <row r="138" spans="2:21" s="137" customFormat="1">
      <c r="B138" s="88" t="s">
        <v>594</v>
      </c>
      <c r="C138" s="82" t="s">
        <v>595</v>
      </c>
      <c r="D138" s="95" t="s">
        <v>131</v>
      </c>
      <c r="E138" s="95" t="s">
        <v>293</v>
      </c>
      <c r="F138" s="82" t="s">
        <v>596</v>
      </c>
      <c r="G138" s="95" t="s">
        <v>386</v>
      </c>
      <c r="H138" s="82" t="s">
        <v>564</v>
      </c>
      <c r="I138" s="82" t="s">
        <v>297</v>
      </c>
      <c r="J138" s="82"/>
      <c r="K138" s="89">
        <v>0.7500000000254653</v>
      </c>
      <c r="L138" s="95" t="s">
        <v>173</v>
      </c>
      <c r="M138" s="96">
        <v>4.5999999999999999E-2</v>
      </c>
      <c r="N138" s="96">
        <v>-3.7000000000101856E-3</v>
      </c>
      <c r="O138" s="89">
        <v>18126.494925999999</v>
      </c>
      <c r="P138" s="91">
        <v>108.32</v>
      </c>
      <c r="Q138" s="82"/>
      <c r="R138" s="89">
        <v>19.634618753999998</v>
      </c>
      <c r="S138" s="90">
        <v>8.4529211940276232E-5</v>
      </c>
      <c r="T138" s="90">
        <f t="shared" si="1"/>
        <v>1.5576900522104996E-4</v>
      </c>
      <c r="U138" s="90">
        <f>R138/'סכום נכסי הקרן'!$C$42</f>
        <v>5.5911463027502876E-6</v>
      </c>
    </row>
    <row r="139" spans="2:21" s="137" customFormat="1">
      <c r="B139" s="88" t="s">
        <v>597</v>
      </c>
      <c r="C139" s="82" t="s">
        <v>598</v>
      </c>
      <c r="D139" s="95" t="s">
        <v>131</v>
      </c>
      <c r="E139" s="95" t="s">
        <v>293</v>
      </c>
      <c r="F139" s="82" t="s">
        <v>596</v>
      </c>
      <c r="G139" s="95" t="s">
        <v>386</v>
      </c>
      <c r="H139" s="82" t="s">
        <v>564</v>
      </c>
      <c r="I139" s="82" t="s">
        <v>297</v>
      </c>
      <c r="J139" s="82"/>
      <c r="K139" s="89">
        <v>2.839999999999935</v>
      </c>
      <c r="L139" s="95" t="s">
        <v>173</v>
      </c>
      <c r="M139" s="96">
        <v>1.9799999999999998E-2</v>
      </c>
      <c r="N139" s="96">
        <v>1.7800000000005204E-2</v>
      </c>
      <c r="O139" s="89">
        <v>607821.38204299996</v>
      </c>
      <c r="P139" s="91">
        <v>101.15</v>
      </c>
      <c r="Q139" s="82"/>
      <c r="R139" s="89">
        <v>614.81129910599998</v>
      </c>
      <c r="S139" s="90">
        <v>7.273471859183013E-4</v>
      </c>
      <c r="T139" s="90">
        <f t="shared" si="1"/>
        <v>4.8775352177842964E-3</v>
      </c>
      <c r="U139" s="90">
        <f>R139/'סכום נכסי הקרן'!$C$42</f>
        <v>1.7507342337295546E-4</v>
      </c>
    </row>
    <row r="140" spans="2:21" s="137" customFormat="1">
      <c r="B140" s="88" t="s">
        <v>599</v>
      </c>
      <c r="C140" s="82" t="s">
        <v>600</v>
      </c>
      <c r="D140" s="95" t="s">
        <v>131</v>
      </c>
      <c r="E140" s="95" t="s">
        <v>293</v>
      </c>
      <c r="F140" s="82" t="s">
        <v>601</v>
      </c>
      <c r="G140" s="95" t="s">
        <v>351</v>
      </c>
      <c r="H140" s="82" t="s">
        <v>564</v>
      </c>
      <c r="I140" s="82" t="s">
        <v>171</v>
      </c>
      <c r="J140" s="82"/>
      <c r="K140" s="89">
        <v>0.75</v>
      </c>
      <c r="L140" s="95" t="s">
        <v>173</v>
      </c>
      <c r="M140" s="96">
        <v>4.4999999999999998E-2</v>
      </c>
      <c r="N140" s="96">
        <v>-1.3399999999992376E-2</v>
      </c>
      <c r="O140" s="89">
        <v>184257.92075799999</v>
      </c>
      <c r="P140" s="91">
        <v>113.9</v>
      </c>
      <c r="Q140" s="82"/>
      <c r="R140" s="89">
        <v>209.86977822400002</v>
      </c>
      <c r="S140" s="90">
        <v>5.3023862088633089E-4</v>
      </c>
      <c r="T140" s="90">
        <f t="shared" ref="T140:T203" si="2">R140/$R$11</f>
        <v>1.6649779142391011E-3</v>
      </c>
      <c r="U140" s="90">
        <f>R140/'סכום נכסי הקרן'!$C$42</f>
        <v>5.9762435384037736E-5</v>
      </c>
    </row>
    <row r="141" spans="2:21" s="137" customFormat="1">
      <c r="B141" s="88" t="s">
        <v>602</v>
      </c>
      <c r="C141" s="82" t="s">
        <v>603</v>
      </c>
      <c r="D141" s="95" t="s">
        <v>131</v>
      </c>
      <c r="E141" s="95" t="s">
        <v>293</v>
      </c>
      <c r="F141" s="82" t="s">
        <v>601</v>
      </c>
      <c r="G141" s="95" t="s">
        <v>351</v>
      </c>
      <c r="H141" s="82" t="s">
        <v>564</v>
      </c>
      <c r="I141" s="82" t="s">
        <v>171</v>
      </c>
      <c r="J141" s="82"/>
      <c r="K141" s="89">
        <v>2.9300000011122682</v>
      </c>
      <c r="L141" s="95" t="s">
        <v>173</v>
      </c>
      <c r="M141" s="96">
        <v>3.3000000000000002E-2</v>
      </c>
      <c r="N141" s="96">
        <v>3.9000000039873788E-3</v>
      </c>
      <c r="O141" s="89">
        <v>434.369709</v>
      </c>
      <c r="P141" s="91">
        <v>109.7</v>
      </c>
      <c r="Q141" s="82"/>
      <c r="R141" s="89">
        <v>0.47650357900000001</v>
      </c>
      <c r="S141" s="90">
        <v>7.239245697658668E-7</v>
      </c>
      <c r="T141" s="90">
        <f t="shared" si="2"/>
        <v>3.7802867178146175E-6</v>
      </c>
      <c r="U141" s="90">
        <f>R141/'סכום נכסי הקרן'!$C$42</f>
        <v>1.3568897147189954E-7</v>
      </c>
    </row>
    <row r="142" spans="2:21" s="137" customFormat="1">
      <c r="B142" s="88" t="s">
        <v>604</v>
      </c>
      <c r="C142" s="82" t="s">
        <v>605</v>
      </c>
      <c r="D142" s="95" t="s">
        <v>131</v>
      </c>
      <c r="E142" s="95" t="s">
        <v>293</v>
      </c>
      <c r="F142" s="82" t="s">
        <v>601</v>
      </c>
      <c r="G142" s="95" t="s">
        <v>351</v>
      </c>
      <c r="H142" s="82" t="s">
        <v>564</v>
      </c>
      <c r="I142" s="82" t="s">
        <v>171</v>
      </c>
      <c r="J142" s="82"/>
      <c r="K142" s="89">
        <v>5.0499999999760554</v>
      </c>
      <c r="L142" s="95" t="s">
        <v>173</v>
      </c>
      <c r="M142" s="96">
        <v>1.6E-2</v>
      </c>
      <c r="N142" s="96">
        <v>9.000000000015447E-3</v>
      </c>
      <c r="O142" s="89">
        <v>61299.543140000002</v>
      </c>
      <c r="P142" s="91">
        <v>105.6</v>
      </c>
      <c r="Q142" s="82"/>
      <c r="R142" s="89">
        <v>64.732321151000008</v>
      </c>
      <c r="S142" s="90">
        <v>3.8071843831337447E-4</v>
      </c>
      <c r="T142" s="90">
        <f t="shared" si="2"/>
        <v>5.1354647613346797E-4</v>
      </c>
      <c r="U142" s="90">
        <f>R142/'סכום נכסי הקרן'!$C$42</f>
        <v>1.8433150274340078E-5</v>
      </c>
    </row>
    <row r="143" spans="2:21" s="137" customFormat="1">
      <c r="B143" s="88" t="s">
        <v>606</v>
      </c>
      <c r="C143" s="82" t="s">
        <v>607</v>
      </c>
      <c r="D143" s="95" t="s">
        <v>131</v>
      </c>
      <c r="E143" s="95" t="s">
        <v>293</v>
      </c>
      <c r="F143" s="82" t="s">
        <v>563</v>
      </c>
      <c r="G143" s="95" t="s">
        <v>301</v>
      </c>
      <c r="H143" s="82" t="s">
        <v>608</v>
      </c>
      <c r="I143" s="82" t="s">
        <v>171</v>
      </c>
      <c r="J143" s="82"/>
      <c r="K143" s="89">
        <v>1.4000000000006712</v>
      </c>
      <c r="L143" s="95" t="s">
        <v>173</v>
      </c>
      <c r="M143" s="96">
        <v>5.2999999999999999E-2</v>
      </c>
      <c r="N143" s="96">
        <v>-5.1999999999919489E-3</v>
      </c>
      <c r="O143" s="89">
        <v>251395.24268300002</v>
      </c>
      <c r="P143" s="91">
        <v>118.57</v>
      </c>
      <c r="Q143" s="82"/>
      <c r="R143" s="89">
        <v>298.079346762</v>
      </c>
      <c r="S143" s="90">
        <v>9.6688246687768751E-4</v>
      </c>
      <c r="T143" s="90">
        <f t="shared" si="2"/>
        <v>2.3647784509489406E-3</v>
      </c>
      <c r="U143" s="90">
        <f>R143/'סכום נכסי הקרן'!$C$42</f>
        <v>8.4880957377135387E-5</v>
      </c>
    </row>
    <row r="144" spans="2:21" s="137" customFormat="1">
      <c r="B144" s="88" t="s">
        <v>609</v>
      </c>
      <c r="C144" s="82" t="s">
        <v>610</v>
      </c>
      <c r="D144" s="95" t="s">
        <v>131</v>
      </c>
      <c r="E144" s="95" t="s">
        <v>293</v>
      </c>
      <c r="F144" s="82" t="s">
        <v>611</v>
      </c>
      <c r="G144" s="95" t="s">
        <v>351</v>
      </c>
      <c r="H144" s="82" t="s">
        <v>608</v>
      </c>
      <c r="I144" s="82" t="s">
        <v>171</v>
      </c>
      <c r="J144" s="82"/>
      <c r="K144" s="89">
        <v>1.6899999997001061</v>
      </c>
      <c r="L144" s="95" t="s">
        <v>173</v>
      </c>
      <c r="M144" s="96">
        <v>5.3499999999999999E-2</v>
      </c>
      <c r="N144" s="96">
        <v>6.4999999983986236E-3</v>
      </c>
      <c r="O144" s="89">
        <v>3081.691202</v>
      </c>
      <c r="P144" s="91">
        <v>111.45</v>
      </c>
      <c r="Q144" s="82"/>
      <c r="R144" s="89">
        <v>3.4345449869999998</v>
      </c>
      <c r="S144" s="90">
        <v>1.7489349777353079E-5</v>
      </c>
      <c r="T144" s="90">
        <f t="shared" si="2"/>
        <v>2.7247570361046284E-5</v>
      </c>
      <c r="U144" s="90">
        <f>R144/'סכום נכסי הקרן'!$C$42</f>
        <v>9.7801967770739142E-7</v>
      </c>
    </row>
    <row r="145" spans="2:21" s="137" customFormat="1">
      <c r="B145" s="88" t="s">
        <v>612</v>
      </c>
      <c r="C145" s="82" t="s">
        <v>613</v>
      </c>
      <c r="D145" s="95" t="s">
        <v>131</v>
      </c>
      <c r="E145" s="95" t="s">
        <v>293</v>
      </c>
      <c r="F145" s="82" t="s">
        <v>614</v>
      </c>
      <c r="G145" s="95" t="s">
        <v>351</v>
      </c>
      <c r="H145" s="82" t="s">
        <v>608</v>
      </c>
      <c r="I145" s="82" t="s">
        <v>297</v>
      </c>
      <c r="J145" s="82"/>
      <c r="K145" s="89">
        <v>0.66000000003544124</v>
      </c>
      <c r="L145" s="95" t="s">
        <v>173</v>
      </c>
      <c r="M145" s="96">
        <v>4.8499999999999995E-2</v>
      </c>
      <c r="N145" s="96">
        <v>-6.8000000002238388E-3</v>
      </c>
      <c r="O145" s="89">
        <v>8406.7400500000003</v>
      </c>
      <c r="P145" s="91">
        <v>127.54</v>
      </c>
      <c r="Q145" s="82"/>
      <c r="R145" s="89">
        <v>10.721956107</v>
      </c>
      <c r="S145" s="90">
        <v>6.1809195810514196E-5</v>
      </c>
      <c r="T145" s="90">
        <f t="shared" si="2"/>
        <v>8.5061414114338528E-5</v>
      </c>
      <c r="U145" s="90">
        <f>R145/'סכום נכסי הקרן'!$C$42</f>
        <v>3.0531799978897577E-6</v>
      </c>
    </row>
    <row r="146" spans="2:21" s="137" customFormat="1">
      <c r="B146" s="88" t="s">
        <v>615</v>
      </c>
      <c r="C146" s="82" t="s">
        <v>616</v>
      </c>
      <c r="D146" s="95" t="s">
        <v>131</v>
      </c>
      <c r="E146" s="95" t="s">
        <v>293</v>
      </c>
      <c r="F146" s="82" t="s">
        <v>617</v>
      </c>
      <c r="G146" s="95" t="s">
        <v>351</v>
      </c>
      <c r="H146" s="82" t="s">
        <v>608</v>
      </c>
      <c r="I146" s="82" t="s">
        <v>297</v>
      </c>
      <c r="J146" s="82"/>
      <c r="K146" s="89">
        <v>1.2299999998730566</v>
      </c>
      <c r="L146" s="95" t="s">
        <v>173</v>
      </c>
      <c r="M146" s="96">
        <v>4.2500000000000003E-2</v>
      </c>
      <c r="N146" s="96">
        <v>-3.0000000005289311E-3</v>
      </c>
      <c r="O146" s="89">
        <v>3291.1570940000001</v>
      </c>
      <c r="P146" s="91">
        <v>114.89</v>
      </c>
      <c r="Q146" s="82"/>
      <c r="R146" s="89">
        <v>3.7812102759999999</v>
      </c>
      <c r="S146" s="90">
        <v>2.5654147541364151E-5</v>
      </c>
      <c r="T146" s="90">
        <f t="shared" si="2"/>
        <v>2.999779983525988E-5</v>
      </c>
      <c r="U146" s="90">
        <f>R146/'סכום נכסי הקרן'!$C$42</f>
        <v>1.0767359488592998E-6</v>
      </c>
    </row>
    <row r="147" spans="2:21" s="137" customFormat="1">
      <c r="B147" s="88" t="s">
        <v>618</v>
      </c>
      <c r="C147" s="82" t="s">
        <v>619</v>
      </c>
      <c r="D147" s="95" t="s">
        <v>131</v>
      </c>
      <c r="E147" s="95" t="s">
        <v>293</v>
      </c>
      <c r="F147" s="82" t="s">
        <v>405</v>
      </c>
      <c r="G147" s="95" t="s">
        <v>301</v>
      </c>
      <c r="H147" s="82" t="s">
        <v>608</v>
      </c>
      <c r="I147" s="82" t="s">
        <v>297</v>
      </c>
      <c r="J147" s="82"/>
      <c r="K147" s="89">
        <v>2.6000000000006285</v>
      </c>
      <c r="L147" s="95" t="s">
        <v>173</v>
      </c>
      <c r="M147" s="96">
        <v>5.0999999999999997E-2</v>
      </c>
      <c r="N147" s="96">
        <v>3.9999999999937156E-4</v>
      </c>
      <c r="O147" s="89">
        <v>1372431.2211450001</v>
      </c>
      <c r="P147" s="91">
        <v>137.6</v>
      </c>
      <c r="Q147" s="89">
        <v>21.139872579000002</v>
      </c>
      <c r="R147" s="89">
        <v>1909.6053018529999</v>
      </c>
      <c r="S147" s="90">
        <v>1.1962870569499156E-3</v>
      </c>
      <c r="T147" s="90">
        <f t="shared" si="2"/>
        <v>1.5149635547361269E-2</v>
      </c>
      <c r="U147" s="90">
        <f>R147/'סכום נכסי הקרן'!$C$42</f>
        <v>5.4377845360468915E-4</v>
      </c>
    </row>
    <row r="148" spans="2:21" s="137" customFormat="1">
      <c r="B148" s="88" t="s">
        <v>620</v>
      </c>
      <c r="C148" s="82" t="s">
        <v>621</v>
      </c>
      <c r="D148" s="95" t="s">
        <v>131</v>
      </c>
      <c r="E148" s="95" t="s">
        <v>293</v>
      </c>
      <c r="F148" s="82" t="s">
        <v>622</v>
      </c>
      <c r="G148" s="95" t="s">
        <v>351</v>
      </c>
      <c r="H148" s="82" t="s">
        <v>608</v>
      </c>
      <c r="I148" s="82" t="s">
        <v>297</v>
      </c>
      <c r="J148" s="82"/>
      <c r="K148" s="89">
        <v>1.2300000000050597</v>
      </c>
      <c r="L148" s="95" t="s">
        <v>173</v>
      </c>
      <c r="M148" s="96">
        <v>5.4000000000000006E-2</v>
      </c>
      <c r="N148" s="96">
        <v>-5.8000000000176001E-3</v>
      </c>
      <c r="O148" s="89">
        <v>69317.742071999994</v>
      </c>
      <c r="P148" s="91">
        <v>131.15</v>
      </c>
      <c r="Q148" s="82"/>
      <c r="R148" s="89">
        <v>90.910219397999995</v>
      </c>
      <c r="S148" s="90">
        <v>6.8030147711687478E-4</v>
      </c>
      <c r="T148" s="90">
        <f t="shared" si="2"/>
        <v>7.2122584183963113E-4</v>
      </c>
      <c r="U148" s="90">
        <f>R148/'סכום נכסי הקרן'!$C$42</f>
        <v>2.5887558268265073E-5</v>
      </c>
    </row>
    <row r="149" spans="2:21" s="137" customFormat="1">
      <c r="B149" s="88" t="s">
        <v>623</v>
      </c>
      <c r="C149" s="82" t="s">
        <v>624</v>
      </c>
      <c r="D149" s="95" t="s">
        <v>131</v>
      </c>
      <c r="E149" s="95" t="s">
        <v>293</v>
      </c>
      <c r="F149" s="82" t="s">
        <v>625</v>
      </c>
      <c r="G149" s="95" t="s">
        <v>351</v>
      </c>
      <c r="H149" s="82" t="s">
        <v>608</v>
      </c>
      <c r="I149" s="82" t="s">
        <v>171</v>
      </c>
      <c r="J149" s="82"/>
      <c r="K149" s="89">
        <v>6.6700000000026254</v>
      </c>
      <c r="L149" s="95" t="s">
        <v>173</v>
      </c>
      <c r="M149" s="96">
        <v>2.6000000000000002E-2</v>
      </c>
      <c r="N149" s="96">
        <v>1.760000000000176E-2</v>
      </c>
      <c r="O149" s="89">
        <v>637518.72562499996</v>
      </c>
      <c r="P149" s="91">
        <v>106.93</v>
      </c>
      <c r="Q149" s="82"/>
      <c r="R149" s="89">
        <v>681.69877726300001</v>
      </c>
      <c r="S149" s="90">
        <v>1.040320369486464E-3</v>
      </c>
      <c r="T149" s="90">
        <f t="shared" si="2"/>
        <v>5.4081793858630897E-3</v>
      </c>
      <c r="U149" s="90">
        <f>R149/'סכום נכסי הקרן'!$C$42</f>
        <v>1.9412027530745578E-4</v>
      </c>
    </row>
    <row r="150" spans="2:21" s="137" customFormat="1">
      <c r="B150" s="88" t="s">
        <v>626</v>
      </c>
      <c r="C150" s="82" t="s">
        <v>627</v>
      </c>
      <c r="D150" s="95" t="s">
        <v>131</v>
      </c>
      <c r="E150" s="95" t="s">
        <v>293</v>
      </c>
      <c r="F150" s="82" t="s">
        <v>625</v>
      </c>
      <c r="G150" s="95" t="s">
        <v>351</v>
      </c>
      <c r="H150" s="82" t="s">
        <v>608</v>
      </c>
      <c r="I150" s="82" t="s">
        <v>171</v>
      </c>
      <c r="J150" s="82"/>
      <c r="K150" s="89">
        <v>3.4700000000409092</v>
      </c>
      <c r="L150" s="95" t="s">
        <v>173</v>
      </c>
      <c r="M150" s="96">
        <v>4.4000000000000004E-2</v>
      </c>
      <c r="N150" s="96">
        <v>7.4000000000000012E-3</v>
      </c>
      <c r="O150" s="89">
        <v>10685.515437</v>
      </c>
      <c r="P150" s="91">
        <v>114.38</v>
      </c>
      <c r="Q150" s="82"/>
      <c r="R150" s="89">
        <v>12.22209305</v>
      </c>
      <c r="S150" s="90">
        <v>7.8279870458008557E-5</v>
      </c>
      <c r="T150" s="90">
        <f t="shared" si="2"/>
        <v>9.6962579206166561E-5</v>
      </c>
      <c r="U150" s="90">
        <f>R150/'סכום נכסי הקרן'!$C$42</f>
        <v>3.4803584029079277E-6</v>
      </c>
    </row>
    <row r="151" spans="2:21" s="137" customFormat="1">
      <c r="B151" s="88" t="s">
        <v>628</v>
      </c>
      <c r="C151" s="82" t="s">
        <v>629</v>
      </c>
      <c r="D151" s="95" t="s">
        <v>131</v>
      </c>
      <c r="E151" s="95" t="s">
        <v>293</v>
      </c>
      <c r="F151" s="82" t="s">
        <v>525</v>
      </c>
      <c r="G151" s="95" t="s">
        <v>351</v>
      </c>
      <c r="H151" s="82" t="s">
        <v>608</v>
      </c>
      <c r="I151" s="82" t="s">
        <v>297</v>
      </c>
      <c r="J151" s="82"/>
      <c r="K151" s="89">
        <v>4.429999999992166</v>
      </c>
      <c r="L151" s="95" t="s">
        <v>173</v>
      </c>
      <c r="M151" s="96">
        <v>2.0499999999999997E-2</v>
      </c>
      <c r="N151" s="96">
        <v>1.230000000016903E-2</v>
      </c>
      <c r="O151" s="89">
        <v>22976.226818999996</v>
      </c>
      <c r="P151" s="91">
        <v>105.57</v>
      </c>
      <c r="Q151" s="82"/>
      <c r="R151" s="89">
        <v>24.256003632999999</v>
      </c>
      <c r="S151" s="90">
        <v>4.9235369613059579E-5</v>
      </c>
      <c r="T151" s="90">
        <f t="shared" si="2"/>
        <v>1.9243223430456753E-4</v>
      </c>
      <c r="U151" s="90">
        <f>R151/'סכום נכסי הקרן'!$C$42</f>
        <v>6.9071300406338153E-6</v>
      </c>
    </row>
    <row r="152" spans="2:21" s="137" customFormat="1">
      <c r="B152" s="88" t="s">
        <v>630</v>
      </c>
      <c r="C152" s="82" t="s">
        <v>631</v>
      </c>
      <c r="D152" s="95" t="s">
        <v>131</v>
      </c>
      <c r="E152" s="95" t="s">
        <v>293</v>
      </c>
      <c r="F152" s="82" t="s">
        <v>525</v>
      </c>
      <c r="G152" s="95" t="s">
        <v>351</v>
      </c>
      <c r="H152" s="82" t="s">
        <v>608</v>
      </c>
      <c r="I152" s="82" t="s">
        <v>297</v>
      </c>
      <c r="J152" s="82"/>
      <c r="K152" s="89">
        <v>5.6699999999987645</v>
      </c>
      <c r="L152" s="95" t="s">
        <v>173</v>
      </c>
      <c r="M152" s="96">
        <v>2.0499999999999997E-2</v>
      </c>
      <c r="N152" s="96">
        <v>1.60999999999854E-2</v>
      </c>
      <c r="O152" s="89">
        <v>256656.25</v>
      </c>
      <c r="P152" s="91">
        <v>104.07</v>
      </c>
      <c r="Q152" s="82"/>
      <c r="R152" s="89">
        <v>267.10216029899999</v>
      </c>
      <c r="S152" s="90">
        <v>5.1150280308269339E-4</v>
      </c>
      <c r="T152" s="90">
        <f t="shared" si="2"/>
        <v>2.1190244803552683E-3</v>
      </c>
      <c r="U152" s="90">
        <f>R152/'סכום נכסי הקרן'!$C$42</f>
        <v>7.6059905961154903E-5</v>
      </c>
    </row>
    <row r="153" spans="2:21" s="137" customFormat="1">
      <c r="B153" s="88" t="s">
        <v>632</v>
      </c>
      <c r="C153" s="82" t="s">
        <v>633</v>
      </c>
      <c r="D153" s="95" t="s">
        <v>131</v>
      </c>
      <c r="E153" s="95" t="s">
        <v>293</v>
      </c>
      <c r="F153" s="82" t="s">
        <v>634</v>
      </c>
      <c r="G153" s="95" t="s">
        <v>351</v>
      </c>
      <c r="H153" s="82" t="s">
        <v>608</v>
      </c>
      <c r="I153" s="82" t="s">
        <v>171</v>
      </c>
      <c r="J153" s="82"/>
      <c r="K153" s="89">
        <v>3.8700000901692109</v>
      </c>
      <c r="L153" s="95" t="s">
        <v>173</v>
      </c>
      <c r="M153" s="96">
        <v>4.3400000000000001E-2</v>
      </c>
      <c r="N153" s="96">
        <v>1.7700000541015268E-2</v>
      </c>
      <c r="O153" s="89">
        <v>11.776005</v>
      </c>
      <c r="P153" s="91">
        <v>110.2</v>
      </c>
      <c r="Q153" s="89">
        <v>8.2848600000000002E-4</v>
      </c>
      <c r="R153" s="89">
        <v>1.3862825E-2</v>
      </c>
      <c r="S153" s="90">
        <v>8.0213301443311506E-9</v>
      </c>
      <c r="T153" s="90">
        <f t="shared" si="2"/>
        <v>1.099791387272842E-7</v>
      </c>
      <c r="U153" s="90">
        <f>R153/'סכום נכסי הקרן'!$C$42</f>
        <v>3.9475725867421777E-9</v>
      </c>
    </row>
    <row r="154" spans="2:21" s="137" customFormat="1">
      <c r="B154" s="88" t="s">
        <v>635</v>
      </c>
      <c r="C154" s="82" t="s">
        <v>636</v>
      </c>
      <c r="D154" s="95" t="s">
        <v>131</v>
      </c>
      <c r="E154" s="95" t="s">
        <v>293</v>
      </c>
      <c r="F154" s="82" t="s">
        <v>637</v>
      </c>
      <c r="G154" s="95" t="s">
        <v>351</v>
      </c>
      <c r="H154" s="82" t="s">
        <v>638</v>
      </c>
      <c r="I154" s="82" t="s">
        <v>171</v>
      </c>
      <c r="J154" s="82"/>
      <c r="K154" s="89">
        <v>3.9000449572905738</v>
      </c>
      <c r="L154" s="95" t="s">
        <v>173</v>
      </c>
      <c r="M154" s="96">
        <v>4.6500000000000007E-2</v>
      </c>
      <c r="N154" s="96">
        <v>1.870073430241271E-2</v>
      </c>
      <c r="O154" s="89">
        <v>5.9030000000000003E-3</v>
      </c>
      <c r="P154" s="91">
        <v>113.01</v>
      </c>
      <c r="Q154" s="82"/>
      <c r="R154" s="89">
        <v>6.6730000000000003E-6</v>
      </c>
      <c r="S154" s="90">
        <v>8.2372575779141587E-12</v>
      </c>
      <c r="T154" s="90">
        <f t="shared" si="2"/>
        <v>5.2939483310736988E-11</v>
      </c>
      <c r="U154" s="90">
        <f>R154/'סכום נכסי הקרן'!$C$42</f>
        <v>1.9002008516540139E-12</v>
      </c>
    </row>
    <row r="155" spans="2:21" s="137" customFormat="1">
      <c r="B155" s="88" t="s">
        <v>639</v>
      </c>
      <c r="C155" s="82" t="s">
        <v>640</v>
      </c>
      <c r="D155" s="95" t="s">
        <v>131</v>
      </c>
      <c r="E155" s="95" t="s">
        <v>293</v>
      </c>
      <c r="F155" s="82" t="s">
        <v>637</v>
      </c>
      <c r="G155" s="95" t="s">
        <v>351</v>
      </c>
      <c r="H155" s="82" t="s">
        <v>638</v>
      </c>
      <c r="I155" s="82" t="s">
        <v>171</v>
      </c>
      <c r="J155" s="82"/>
      <c r="K155" s="89">
        <v>0.74000000000938804</v>
      </c>
      <c r="L155" s="95" t="s">
        <v>173</v>
      </c>
      <c r="M155" s="96">
        <v>5.5999999999999994E-2</v>
      </c>
      <c r="N155" s="96">
        <v>-6.2999999999530584E-3</v>
      </c>
      <c r="O155" s="89">
        <v>47400.329002999999</v>
      </c>
      <c r="P155" s="91">
        <v>112.36</v>
      </c>
      <c r="Q155" s="82"/>
      <c r="R155" s="89">
        <v>53.259007875000002</v>
      </c>
      <c r="S155" s="90">
        <v>7.4872573771087383E-4</v>
      </c>
      <c r="T155" s="90">
        <f t="shared" si="2"/>
        <v>4.2252425573879399E-4</v>
      </c>
      <c r="U155" s="90">
        <f>R155/'סכום נכסי הקרן'!$C$42</f>
        <v>1.5166014104948722E-5</v>
      </c>
    </row>
    <row r="156" spans="2:21" s="137" customFormat="1">
      <c r="B156" s="88" t="s">
        <v>641</v>
      </c>
      <c r="C156" s="82" t="s">
        <v>642</v>
      </c>
      <c r="D156" s="95" t="s">
        <v>131</v>
      </c>
      <c r="E156" s="95" t="s">
        <v>293</v>
      </c>
      <c r="F156" s="82" t="s">
        <v>643</v>
      </c>
      <c r="G156" s="95" t="s">
        <v>347</v>
      </c>
      <c r="H156" s="82" t="s">
        <v>638</v>
      </c>
      <c r="I156" s="82" t="s">
        <v>171</v>
      </c>
      <c r="J156" s="82"/>
      <c r="K156" s="89">
        <v>4.000000003302806E-2</v>
      </c>
      <c r="L156" s="95" t="s">
        <v>173</v>
      </c>
      <c r="M156" s="96">
        <v>4.2000000000000003E-2</v>
      </c>
      <c r="N156" s="96">
        <v>2.060000000003669E-2</v>
      </c>
      <c r="O156" s="89">
        <v>10623.607588000003</v>
      </c>
      <c r="P156" s="91">
        <v>102.6</v>
      </c>
      <c r="Q156" s="82"/>
      <c r="R156" s="89">
        <v>10.899821866000002</v>
      </c>
      <c r="S156" s="90">
        <v>2.3691195597021344E-4</v>
      </c>
      <c r="T156" s="90">
        <f t="shared" si="2"/>
        <v>8.6472491797559296E-5</v>
      </c>
      <c r="U156" s="90">
        <f>R156/'סכום נכסי הקרן'!$C$42</f>
        <v>3.1038289813652396E-6</v>
      </c>
    </row>
    <row r="157" spans="2:21" s="137" customFormat="1">
      <c r="B157" s="88" t="s">
        <v>644</v>
      </c>
      <c r="C157" s="82" t="s">
        <v>645</v>
      </c>
      <c r="D157" s="95" t="s">
        <v>131</v>
      </c>
      <c r="E157" s="95" t="s">
        <v>293</v>
      </c>
      <c r="F157" s="82" t="s">
        <v>646</v>
      </c>
      <c r="G157" s="95" t="s">
        <v>351</v>
      </c>
      <c r="H157" s="82" t="s">
        <v>638</v>
      </c>
      <c r="I157" s="82" t="s">
        <v>171</v>
      </c>
      <c r="J157" s="82"/>
      <c r="K157" s="89">
        <v>1.2900000000042851</v>
      </c>
      <c r="L157" s="95" t="s">
        <v>173</v>
      </c>
      <c r="M157" s="96">
        <v>4.8000000000000001E-2</v>
      </c>
      <c r="N157" s="96">
        <v>-6.9999999998571693E-4</v>
      </c>
      <c r="O157" s="89">
        <v>78110.403959999996</v>
      </c>
      <c r="P157" s="91">
        <v>107.56</v>
      </c>
      <c r="Q157" s="82"/>
      <c r="R157" s="89">
        <v>84.015553115999992</v>
      </c>
      <c r="S157" s="90">
        <v>5.5745682219139126E-4</v>
      </c>
      <c r="T157" s="90">
        <f t="shared" si="2"/>
        <v>6.6652779439934338E-4</v>
      </c>
      <c r="U157" s="90">
        <f>R157/'סכום נכסי הקרן'!$C$42</f>
        <v>2.3924235813458146E-5</v>
      </c>
    </row>
    <row r="158" spans="2:21" s="137" customFormat="1">
      <c r="B158" s="88" t="s">
        <v>647</v>
      </c>
      <c r="C158" s="82" t="s">
        <v>648</v>
      </c>
      <c r="D158" s="95" t="s">
        <v>131</v>
      </c>
      <c r="E158" s="95" t="s">
        <v>293</v>
      </c>
      <c r="F158" s="82" t="s">
        <v>649</v>
      </c>
      <c r="G158" s="95" t="s">
        <v>471</v>
      </c>
      <c r="H158" s="82" t="s">
        <v>638</v>
      </c>
      <c r="I158" s="82" t="s">
        <v>297</v>
      </c>
      <c r="J158" s="82"/>
      <c r="K158" s="89">
        <v>0.74000000000297084</v>
      </c>
      <c r="L158" s="95" t="s">
        <v>173</v>
      </c>
      <c r="M158" s="96">
        <v>4.8000000000000001E-2</v>
      </c>
      <c r="N158" s="96">
        <v>-6.800000000015404E-3</v>
      </c>
      <c r="O158" s="89">
        <v>146240.82829800001</v>
      </c>
      <c r="P158" s="91">
        <v>124.29</v>
      </c>
      <c r="Q158" s="82"/>
      <c r="R158" s="89">
        <v>181.76273892900002</v>
      </c>
      <c r="S158" s="90">
        <v>4.7654276276773975E-4</v>
      </c>
      <c r="T158" s="90">
        <f t="shared" si="2"/>
        <v>1.4419939283748899E-3</v>
      </c>
      <c r="U158" s="90">
        <f>R158/'סכום נכסי הקרן'!$C$42</f>
        <v>5.1758685945129929E-5</v>
      </c>
    </row>
    <row r="159" spans="2:21" s="137" customFormat="1">
      <c r="B159" s="88" t="s">
        <v>650</v>
      </c>
      <c r="C159" s="82" t="s">
        <v>651</v>
      </c>
      <c r="D159" s="95" t="s">
        <v>131</v>
      </c>
      <c r="E159" s="95" t="s">
        <v>293</v>
      </c>
      <c r="F159" s="82" t="s">
        <v>652</v>
      </c>
      <c r="G159" s="95" t="s">
        <v>351</v>
      </c>
      <c r="H159" s="82" t="s">
        <v>638</v>
      </c>
      <c r="I159" s="82" t="s">
        <v>297</v>
      </c>
      <c r="J159" s="82"/>
      <c r="K159" s="89">
        <v>1.0900000000054904</v>
      </c>
      <c r="L159" s="95" t="s">
        <v>173</v>
      </c>
      <c r="M159" s="96">
        <v>5.4000000000000006E-2</v>
      </c>
      <c r="N159" s="96">
        <v>4.1700000000321584E-2</v>
      </c>
      <c r="O159" s="89">
        <v>49363.390971999994</v>
      </c>
      <c r="P159" s="91">
        <v>103.31</v>
      </c>
      <c r="Q159" s="82"/>
      <c r="R159" s="89">
        <v>50.997318608</v>
      </c>
      <c r="S159" s="90">
        <v>9.9724022165656543E-4</v>
      </c>
      <c r="T159" s="90">
        <f t="shared" si="2"/>
        <v>4.0458140226892742E-4</v>
      </c>
      <c r="U159" s="90">
        <f>R159/'סכום נכסי הקרן'!$C$42</f>
        <v>1.4521976360106801E-5</v>
      </c>
    </row>
    <row r="160" spans="2:21" s="137" customFormat="1">
      <c r="B160" s="88" t="s">
        <v>653</v>
      </c>
      <c r="C160" s="82" t="s">
        <v>654</v>
      </c>
      <c r="D160" s="95" t="s">
        <v>131</v>
      </c>
      <c r="E160" s="95" t="s">
        <v>293</v>
      </c>
      <c r="F160" s="82" t="s">
        <v>652</v>
      </c>
      <c r="G160" s="95" t="s">
        <v>351</v>
      </c>
      <c r="H160" s="82" t="s">
        <v>638</v>
      </c>
      <c r="I160" s="82" t="s">
        <v>297</v>
      </c>
      <c r="J160" s="82"/>
      <c r="K160" s="89">
        <v>0.18000000001650435</v>
      </c>
      <c r="L160" s="95" t="s">
        <v>173</v>
      </c>
      <c r="M160" s="96">
        <v>6.4000000000000001E-2</v>
      </c>
      <c r="N160" s="96">
        <v>1.2400000000114259E-2</v>
      </c>
      <c r="O160" s="89">
        <v>27978.715891999997</v>
      </c>
      <c r="P160" s="91">
        <v>112.61</v>
      </c>
      <c r="Q160" s="82"/>
      <c r="R160" s="89">
        <v>31.506831536</v>
      </c>
      <c r="S160" s="90">
        <v>8.1535418804713994E-4</v>
      </c>
      <c r="T160" s="90">
        <f t="shared" si="2"/>
        <v>2.4995584928432093E-4</v>
      </c>
      <c r="U160" s="90">
        <f>R160/'סכום נכסי הקרן'!$C$42</f>
        <v>8.9718729383525752E-6</v>
      </c>
    </row>
    <row r="161" spans="2:21" s="137" customFormat="1">
      <c r="B161" s="88" t="s">
        <v>655</v>
      </c>
      <c r="C161" s="82" t="s">
        <v>656</v>
      </c>
      <c r="D161" s="95" t="s">
        <v>131</v>
      </c>
      <c r="E161" s="95" t="s">
        <v>293</v>
      </c>
      <c r="F161" s="82" t="s">
        <v>652</v>
      </c>
      <c r="G161" s="95" t="s">
        <v>351</v>
      </c>
      <c r="H161" s="82" t="s">
        <v>638</v>
      </c>
      <c r="I161" s="82" t="s">
        <v>297</v>
      </c>
      <c r="J161" s="82"/>
      <c r="K161" s="89">
        <v>1.9399999999958264</v>
      </c>
      <c r="L161" s="95" t="s">
        <v>173</v>
      </c>
      <c r="M161" s="96">
        <v>2.5000000000000001E-2</v>
      </c>
      <c r="N161" s="96">
        <v>5.3699999999932017E-2</v>
      </c>
      <c r="O161" s="89">
        <v>154743.661372</v>
      </c>
      <c r="P161" s="91">
        <v>96</v>
      </c>
      <c r="Q161" s="82"/>
      <c r="R161" s="89">
        <v>148.55391467299998</v>
      </c>
      <c r="S161" s="90">
        <v>3.178303830112609E-4</v>
      </c>
      <c r="T161" s="90">
        <f t="shared" si="2"/>
        <v>1.1785355142478538E-3</v>
      </c>
      <c r="U161" s="90">
        <f>R161/'סכום נכסי הקרן'!$C$42</f>
        <v>4.230215423020714E-5</v>
      </c>
    </row>
    <row r="162" spans="2:21" s="137" customFormat="1">
      <c r="B162" s="88" t="s">
        <v>657</v>
      </c>
      <c r="C162" s="82" t="s">
        <v>658</v>
      </c>
      <c r="D162" s="95" t="s">
        <v>131</v>
      </c>
      <c r="E162" s="95" t="s">
        <v>293</v>
      </c>
      <c r="F162" s="82" t="s">
        <v>584</v>
      </c>
      <c r="G162" s="95" t="s">
        <v>301</v>
      </c>
      <c r="H162" s="82" t="s">
        <v>638</v>
      </c>
      <c r="I162" s="82" t="s">
        <v>297</v>
      </c>
      <c r="J162" s="82"/>
      <c r="K162" s="89">
        <v>1.2400000000042748</v>
      </c>
      <c r="L162" s="95" t="s">
        <v>173</v>
      </c>
      <c r="M162" s="96">
        <v>2.4E-2</v>
      </c>
      <c r="N162" s="96">
        <v>-3.1999999999922273E-3</v>
      </c>
      <c r="O162" s="89">
        <v>97202.145489999981</v>
      </c>
      <c r="P162" s="91">
        <v>105.89</v>
      </c>
      <c r="Q162" s="82"/>
      <c r="R162" s="89">
        <v>102.927353619</v>
      </c>
      <c r="S162" s="90">
        <v>7.4455305198734576E-4</v>
      </c>
      <c r="T162" s="90">
        <f t="shared" si="2"/>
        <v>8.1656240358629921E-4</v>
      </c>
      <c r="U162" s="90">
        <f>R162/'סכום נכסי הקרן'!$C$42</f>
        <v>2.9309552675755679E-5</v>
      </c>
    </row>
    <row r="163" spans="2:21" s="137" customFormat="1">
      <c r="B163" s="88" t="s">
        <v>659</v>
      </c>
      <c r="C163" s="82" t="s">
        <v>660</v>
      </c>
      <c r="D163" s="95" t="s">
        <v>131</v>
      </c>
      <c r="E163" s="95" t="s">
        <v>293</v>
      </c>
      <c r="F163" s="82" t="s">
        <v>661</v>
      </c>
      <c r="G163" s="95" t="s">
        <v>550</v>
      </c>
      <c r="H163" s="82" t="s">
        <v>662</v>
      </c>
      <c r="I163" s="82" t="s">
        <v>297</v>
      </c>
      <c r="J163" s="82"/>
      <c r="K163" s="89">
        <v>1.459999986965054</v>
      </c>
      <c r="L163" s="95" t="s">
        <v>173</v>
      </c>
      <c r="M163" s="96">
        <v>0.05</v>
      </c>
      <c r="N163" s="96">
        <v>1.2499999914243776E-2</v>
      </c>
      <c r="O163" s="89">
        <v>55.291455999999997</v>
      </c>
      <c r="P163" s="91">
        <v>105.45</v>
      </c>
      <c r="Q163" s="82"/>
      <c r="R163" s="89">
        <v>5.8304806000000001E-2</v>
      </c>
      <c r="S163" s="90">
        <v>5.3746512498238146E-7</v>
      </c>
      <c r="T163" s="90">
        <f t="shared" si="2"/>
        <v>4.6255451883302228E-7</v>
      </c>
      <c r="U163" s="90">
        <f>R163/'סכום נכסי הקרן'!$C$42</f>
        <v>1.6602853591596291E-8</v>
      </c>
    </row>
    <row r="164" spans="2:21" s="137" customFormat="1">
      <c r="B164" s="88" t="s">
        <v>663</v>
      </c>
      <c r="C164" s="82" t="s">
        <v>664</v>
      </c>
      <c r="D164" s="95" t="s">
        <v>131</v>
      </c>
      <c r="E164" s="95" t="s">
        <v>293</v>
      </c>
      <c r="F164" s="82" t="s">
        <v>665</v>
      </c>
      <c r="G164" s="95" t="s">
        <v>550</v>
      </c>
      <c r="H164" s="82" t="s">
        <v>666</v>
      </c>
      <c r="I164" s="82" t="s">
        <v>297</v>
      </c>
      <c r="J164" s="82"/>
      <c r="K164" s="89">
        <v>0.83999999999752895</v>
      </c>
      <c r="L164" s="95" t="s">
        <v>173</v>
      </c>
      <c r="M164" s="96">
        <v>4.9000000000000002E-2</v>
      </c>
      <c r="N164" s="96">
        <v>0</v>
      </c>
      <c r="O164" s="89">
        <v>202214.417055</v>
      </c>
      <c r="P164" s="91">
        <v>48.03</v>
      </c>
      <c r="Q164" s="82"/>
      <c r="R164" s="89">
        <v>97.123572260999993</v>
      </c>
      <c r="S164" s="90">
        <v>2.6528014053224964E-4</v>
      </c>
      <c r="T164" s="90">
        <f t="shared" si="2"/>
        <v>7.7051876708981971E-4</v>
      </c>
      <c r="U164" s="90">
        <f>R164/'סכום נכסי הקרן'!$C$42</f>
        <v>2.7656870182231729E-5</v>
      </c>
    </row>
    <row r="165" spans="2:21" s="137" customFormat="1">
      <c r="B165" s="85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9"/>
      <c r="P165" s="91"/>
      <c r="Q165" s="82"/>
      <c r="R165" s="82"/>
      <c r="S165" s="82"/>
      <c r="T165" s="90"/>
      <c r="U165" s="82"/>
    </row>
    <row r="166" spans="2:21" s="137" customFormat="1">
      <c r="B166" s="101" t="s">
        <v>48</v>
      </c>
      <c r="C166" s="84"/>
      <c r="D166" s="84"/>
      <c r="E166" s="84"/>
      <c r="F166" s="84"/>
      <c r="G166" s="84"/>
      <c r="H166" s="84"/>
      <c r="I166" s="84"/>
      <c r="J166" s="84"/>
      <c r="K166" s="92">
        <v>3.8436290885341813</v>
      </c>
      <c r="L166" s="84"/>
      <c r="M166" s="84"/>
      <c r="N166" s="106">
        <v>2.34420583544943E-2</v>
      </c>
      <c r="O166" s="92"/>
      <c r="P166" s="94"/>
      <c r="Q166" s="92">
        <v>21.79403392</v>
      </c>
      <c r="R166" s="92">
        <v>22922.610537583998</v>
      </c>
      <c r="S166" s="84"/>
      <c r="T166" s="93">
        <f t="shared" si="2"/>
        <v>0.1818539124820848</v>
      </c>
      <c r="U166" s="93">
        <f>R166/'סכום נכסי הקרן'!$C$42</f>
        <v>6.5274335479769789E-3</v>
      </c>
    </row>
    <row r="167" spans="2:21" s="137" customFormat="1">
      <c r="B167" s="88" t="s">
        <v>667</v>
      </c>
      <c r="C167" s="82" t="s">
        <v>668</v>
      </c>
      <c r="D167" s="95" t="s">
        <v>131</v>
      </c>
      <c r="E167" s="95" t="s">
        <v>293</v>
      </c>
      <c r="F167" s="82" t="s">
        <v>306</v>
      </c>
      <c r="G167" s="95" t="s">
        <v>301</v>
      </c>
      <c r="H167" s="82" t="s">
        <v>296</v>
      </c>
      <c r="I167" s="82" t="s">
        <v>171</v>
      </c>
      <c r="J167" s="82"/>
      <c r="K167" s="89">
        <v>5.6300000000015915</v>
      </c>
      <c r="L167" s="95" t="s">
        <v>173</v>
      </c>
      <c r="M167" s="96">
        <v>2.98E-2</v>
      </c>
      <c r="N167" s="96">
        <v>2.0100000000008968E-2</v>
      </c>
      <c r="O167" s="89">
        <v>506235.66630899993</v>
      </c>
      <c r="P167" s="91">
        <v>107.99</v>
      </c>
      <c r="Q167" s="82"/>
      <c r="R167" s="89">
        <v>546.68387915099993</v>
      </c>
      <c r="S167" s="90">
        <v>1.9913987481624522E-4</v>
      </c>
      <c r="T167" s="90">
        <f t="shared" si="2"/>
        <v>4.3370541130770737E-3</v>
      </c>
      <c r="U167" s="90">
        <f>R167/'סכום נכסי הקרן'!$C$42</f>
        <v>1.5567348610044207E-4</v>
      </c>
    </row>
    <row r="168" spans="2:21" s="137" customFormat="1">
      <c r="B168" s="88" t="s">
        <v>669</v>
      </c>
      <c r="C168" s="82" t="s">
        <v>670</v>
      </c>
      <c r="D168" s="95" t="s">
        <v>131</v>
      </c>
      <c r="E168" s="95" t="s">
        <v>293</v>
      </c>
      <c r="F168" s="82" t="s">
        <v>306</v>
      </c>
      <c r="G168" s="95" t="s">
        <v>301</v>
      </c>
      <c r="H168" s="82" t="s">
        <v>296</v>
      </c>
      <c r="I168" s="82" t="s">
        <v>171</v>
      </c>
      <c r="J168" s="82"/>
      <c r="K168" s="89">
        <v>3.0500000000002028</v>
      </c>
      <c r="L168" s="95" t="s">
        <v>173</v>
      </c>
      <c r="M168" s="96">
        <v>2.4700000000000003E-2</v>
      </c>
      <c r="N168" s="96">
        <v>1.2600000000002436E-2</v>
      </c>
      <c r="O168" s="89">
        <v>465812.39267199999</v>
      </c>
      <c r="P168" s="91">
        <v>105.75</v>
      </c>
      <c r="Q168" s="82"/>
      <c r="R168" s="89">
        <v>492.59661793800001</v>
      </c>
      <c r="S168" s="90">
        <v>1.3983195176316254E-4</v>
      </c>
      <c r="T168" s="90">
        <f t="shared" si="2"/>
        <v>3.9079590040842554E-3</v>
      </c>
      <c r="U168" s="90">
        <f>R168/'סכום נכסי הקרן'!$C$42</f>
        <v>1.4027161890119502E-4</v>
      </c>
    </row>
    <row r="169" spans="2:21" s="137" customFormat="1">
      <c r="B169" s="88" t="s">
        <v>671</v>
      </c>
      <c r="C169" s="82" t="s">
        <v>672</v>
      </c>
      <c r="D169" s="95" t="s">
        <v>131</v>
      </c>
      <c r="E169" s="95" t="s">
        <v>293</v>
      </c>
      <c r="F169" s="82" t="s">
        <v>673</v>
      </c>
      <c r="G169" s="95" t="s">
        <v>351</v>
      </c>
      <c r="H169" s="82" t="s">
        <v>296</v>
      </c>
      <c r="I169" s="82" t="s">
        <v>171</v>
      </c>
      <c r="J169" s="82"/>
      <c r="K169" s="89">
        <v>4.5599999999970686</v>
      </c>
      <c r="L169" s="95" t="s">
        <v>173</v>
      </c>
      <c r="M169" s="96">
        <v>1.44E-2</v>
      </c>
      <c r="N169" s="96">
        <v>1.5299999999985341E-2</v>
      </c>
      <c r="O169" s="89">
        <v>410932.32187500002</v>
      </c>
      <c r="P169" s="91">
        <v>99.61</v>
      </c>
      <c r="Q169" s="82"/>
      <c r="R169" s="89">
        <v>409.32968582000001</v>
      </c>
      <c r="S169" s="90">
        <v>4.5659146875000003E-4</v>
      </c>
      <c r="T169" s="90">
        <f t="shared" si="2"/>
        <v>3.2473703088651438E-3</v>
      </c>
      <c r="U169" s="90">
        <f>R169/'סכום נכסי הקרן'!$C$42</f>
        <v>1.1656056010826223E-4</v>
      </c>
    </row>
    <row r="170" spans="2:21" s="137" customFormat="1">
      <c r="B170" s="88" t="s">
        <v>674</v>
      </c>
      <c r="C170" s="82" t="s">
        <v>675</v>
      </c>
      <c r="D170" s="95" t="s">
        <v>131</v>
      </c>
      <c r="E170" s="95" t="s">
        <v>293</v>
      </c>
      <c r="F170" s="82" t="s">
        <v>321</v>
      </c>
      <c r="G170" s="95" t="s">
        <v>301</v>
      </c>
      <c r="H170" s="82" t="s">
        <v>296</v>
      </c>
      <c r="I170" s="82" t="s">
        <v>171</v>
      </c>
      <c r="J170" s="82"/>
      <c r="K170" s="89">
        <v>0.15999999999999998</v>
      </c>
      <c r="L170" s="95" t="s">
        <v>173</v>
      </c>
      <c r="M170" s="96">
        <v>5.9000000000000004E-2</v>
      </c>
      <c r="N170" s="96">
        <v>5.9999999997886863E-4</v>
      </c>
      <c r="O170" s="89">
        <v>229857.07796200001</v>
      </c>
      <c r="P170" s="91">
        <v>102.94</v>
      </c>
      <c r="Q170" s="82"/>
      <c r="R170" s="89">
        <v>236.61486842500003</v>
      </c>
      <c r="S170" s="90">
        <v>4.2611279774778523E-4</v>
      </c>
      <c r="T170" s="90">
        <f t="shared" si="2"/>
        <v>1.8771570325277261E-3</v>
      </c>
      <c r="U170" s="90">
        <f>R170/'סכום נכסי הקרן'!$C$42</f>
        <v>6.7378356735379509E-5</v>
      </c>
    </row>
    <row r="171" spans="2:21" s="137" customFormat="1">
      <c r="B171" s="88" t="s">
        <v>676</v>
      </c>
      <c r="C171" s="82" t="s">
        <v>677</v>
      </c>
      <c r="D171" s="95" t="s">
        <v>131</v>
      </c>
      <c r="E171" s="95" t="s">
        <v>293</v>
      </c>
      <c r="F171" s="82" t="s">
        <v>678</v>
      </c>
      <c r="G171" s="95" t="s">
        <v>679</v>
      </c>
      <c r="H171" s="82" t="s">
        <v>333</v>
      </c>
      <c r="I171" s="82" t="s">
        <v>171</v>
      </c>
      <c r="J171" s="82"/>
      <c r="K171" s="89">
        <v>0.73999999999944421</v>
      </c>
      <c r="L171" s="95" t="s">
        <v>173</v>
      </c>
      <c r="M171" s="96">
        <v>4.8399999999999999E-2</v>
      </c>
      <c r="N171" s="96">
        <v>3.9000000000778269E-3</v>
      </c>
      <c r="O171" s="89">
        <v>68830.354265999995</v>
      </c>
      <c r="P171" s="91">
        <v>104.54</v>
      </c>
      <c r="Q171" s="82"/>
      <c r="R171" s="89">
        <v>71.955255395999998</v>
      </c>
      <c r="S171" s="90">
        <v>1.6388179587142855E-4</v>
      </c>
      <c r="T171" s="90">
        <f t="shared" si="2"/>
        <v>5.7084879996348857E-4</v>
      </c>
      <c r="U171" s="90">
        <f>R171/'סכום נכסי הקרן'!$C$42</f>
        <v>2.0489950184993444E-5</v>
      </c>
    </row>
    <row r="172" spans="2:21" s="137" customFormat="1">
      <c r="B172" s="88" t="s">
        <v>680</v>
      </c>
      <c r="C172" s="82" t="s">
        <v>681</v>
      </c>
      <c r="D172" s="95" t="s">
        <v>131</v>
      </c>
      <c r="E172" s="95" t="s">
        <v>293</v>
      </c>
      <c r="F172" s="82" t="s">
        <v>332</v>
      </c>
      <c r="G172" s="95" t="s">
        <v>301</v>
      </c>
      <c r="H172" s="82" t="s">
        <v>333</v>
      </c>
      <c r="I172" s="82" t="s">
        <v>171</v>
      </c>
      <c r="J172" s="82"/>
      <c r="K172" s="89">
        <v>1.2799999999980078</v>
      </c>
      <c r="L172" s="95" t="s">
        <v>173</v>
      </c>
      <c r="M172" s="96">
        <v>1.95E-2</v>
      </c>
      <c r="N172" s="96">
        <v>6.0000000000090562E-3</v>
      </c>
      <c r="O172" s="89">
        <v>216230.79245899999</v>
      </c>
      <c r="P172" s="91">
        <v>102.14</v>
      </c>
      <c r="Q172" s="82"/>
      <c r="R172" s="89">
        <v>220.85813149800001</v>
      </c>
      <c r="S172" s="90">
        <v>4.7349784892771786E-4</v>
      </c>
      <c r="T172" s="90">
        <f t="shared" si="2"/>
        <v>1.7521527598499814E-3</v>
      </c>
      <c r="U172" s="90">
        <f>R172/'סכום נכסי הקרן'!$C$42</f>
        <v>6.289147453427451E-5</v>
      </c>
    </row>
    <row r="173" spans="2:21" s="137" customFormat="1">
      <c r="B173" s="88" t="s">
        <v>682</v>
      </c>
      <c r="C173" s="82" t="s">
        <v>683</v>
      </c>
      <c r="D173" s="95" t="s">
        <v>131</v>
      </c>
      <c r="E173" s="95" t="s">
        <v>293</v>
      </c>
      <c r="F173" s="82" t="s">
        <v>405</v>
      </c>
      <c r="G173" s="95" t="s">
        <v>301</v>
      </c>
      <c r="H173" s="82" t="s">
        <v>333</v>
      </c>
      <c r="I173" s="82" t="s">
        <v>171</v>
      </c>
      <c r="J173" s="82"/>
      <c r="K173" s="89">
        <v>3.0999999999974932</v>
      </c>
      <c r="L173" s="95" t="s">
        <v>173</v>
      </c>
      <c r="M173" s="96">
        <v>1.8700000000000001E-2</v>
      </c>
      <c r="N173" s="96">
        <v>1.2999999999987464E-2</v>
      </c>
      <c r="O173" s="89">
        <v>312097.62938400003</v>
      </c>
      <c r="P173" s="91">
        <v>102.26</v>
      </c>
      <c r="Q173" s="82"/>
      <c r="R173" s="89">
        <v>319.15103235800001</v>
      </c>
      <c r="S173" s="90">
        <v>4.3053887347772109E-4</v>
      </c>
      <c r="T173" s="90">
        <f t="shared" si="2"/>
        <v>2.5319482618193947E-3</v>
      </c>
      <c r="U173" s="90">
        <f>R173/'סכום נכסי הקרן'!$C$42</f>
        <v>9.0881322267785008E-5</v>
      </c>
    </row>
    <row r="174" spans="2:21" s="137" customFormat="1">
      <c r="B174" s="88" t="s">
        <v>684</v>
      </c>
      <c r="C174" s="82" t="s">
        <v>685</v>
      </c>
      <c r="D174" s="95" t="s">
        <v>131</v>
      </c>
      <c r="E174" s="95" t="s">
        <v>293</v>
      </c>
      <c r="F174" s="82" t="s">
        <v>405</v>
      </c>
      <c r="G174" s="95" t="s">
        <v>301</v>
      </c>
      <c r="H174" s="82" t="s">
        <v>333</v>
      </c>
      <c r="I174" s="82" t="s">
        <v>171</v>
      </c>
      <c r="J174" s="82"/>
      <c r="K174" s="89">
        <v>5.6900000000042397</v>
      </c>
      <c r="L174" s="95" t="s">
        <v>173</v>
      </c>
      <c r="M174" s="96">
        <v>2.6800000000000001E-2</v>
      </c>
      <c r="N174" s="96">
        <v>1.9400000000022014E-2</v>
      </c>
      <c r="O174" s="89">
        <v>467594.41418000008</v>
      </c>
      <c r="P174" s="91">
        <v>104.92</v>
      </c>
      <c r="Q174" s="82"/>
      <c r="R174" s="89">
        <v>490.60005546799999</v>
      </c>
      <c r="S174" s="90">
        <v>6.0843018216690144E-4</v>
      </c>
      <c r="T174" s="90">
        <f t="shared" si="2"/>
        <v>3.892119503775637E-3</v>
      </c>
      <c r="U174" s="90">
        <f>R174/'סכום נכסי הקרן'!$C$42</f>
        <v>1.3970307855863928E-4</v>
      </c>
    </row>
    <row r="175" spans="2:21" s="137" customFormat="1">
      <c r="B175" s="88" t="s">
        <v>686</v>
      </c>
      <c r="C175" s="82" t="s">
        <v>687</v>
      </c>
      <c r="D175" s="95" t="s">
        <v>131</v>
      </c>
      <c r="E175" s="95" t="s">
        <v>293</v>
      </c>
      <c r="F175" s="82" t="s">
        <v>688</v>
      </c>
      <c r="G175" s="95" t="s">
        <v>301</v>
      </c>
      <c r="H175" s="82" t="s">
        <v>333</v>
      </c>
      <c r="I175" s="82" t="s">
        <v>297</v>
      </c>
      <c r="J175" s="82"/>
      <c r="K175" s="89">
        <v>2.9400000000059987</v>
      </c>
      <c r="L175" s="95" t="s">
        <v>173</v>
      </c>
      <c r="M175" s="96">
        <v>2.07E-2</v>
      </c>
      <c r="N175" s="96">
        <v>1.180000000002689E-2</v>
      </c>
      <c r="O175" s="89">
        <v>188481.87588000001</v>
      </c>
      <c r="P175" s="91">
        <v>102.6</v>
      </c>
      <c r="Q175" s="82"/>
      <c r="R175" s="89">
        <v>193.38240698599998</v>
      </c>
      <c r="S175" s="90">
        <v>7.4362678529016075E-4</v>
      </c>
      <c r="T175" s="90">
        <f t="shared" si="2"/>
        <v>1.5341772377080014E-3</v>
      </c>
      <c r="U175" s="90">
        <f>R175/'סכום נכסי הקרן'!$C$42</f>
        <v>5.5067498044312944E-5</v>
      </c>
    </row>
    <row r="176" spans="2:21" s="137" customFormat="1">
      <c r="B176" s="88" t="s">
        <v>689</v>
      </c>
      <c r="C176" s="82" t="s">
        <v>690</v>
      </c>
      <c r="D176" s="95" t="s">
        <v>131</v>
      </c>
      <c r="E176" s="95" t="s">
        <v>293</v>
      </c>
      <c r="F176" s="82" t="s">
        <v>340</v>
      </c>
      <c r="G176" s="95" t="s">
        <v>341</v>
      </c>
      <c r="H176" s="82" t="s">
        <v>333</v>
      </c>
      <c r="I176" s="82" t="s">
        <v>171</v>
      </c>
      <c r="J176" s="82"/>
      <c r="K176" s="89">
        <v>4.1099999999978225</v>
      </c>
      <c r="L176" s="95" t="s">
        <v>173</v>
      </c>
      <c r="M176" s="96">
        <v>1.6299999999999999E-2</v>
      </c>
      <c r="N176" s="96">
        <v>1.359999999998434E-2</v>
      </c>
      <c r="O176" s="89">
        <v>402562.57676999999</v>
      </c>
      <c r="P176" s="91">
        <v>101.53</v>
      </c>
      <c r="Q176" s="82"/>
      <c r="R176" s="89">
        <v>408.72178419900001</v>
      </c>
      <c r="S176" s="90">
        <v>7.385723950243553E-4</v>
      </c>
      <c r="T176" s="90">
        <f t="shared" si="2"/>
        <v>3.2425475907893906E-3</v>
      </c>
      <c r="U176" s="90">
        <f>R176/'סכום נכסי הקרן'!$C$42</f>
        <v>1.1638745428210517E-4</v>
      </c>
    </row>
    <row r="177" spans="2:21" s="137" customFormat="1">
      <c r="B177" s="88" t="s">
        <v>691</v>
      </c>
      <c r="C177" s="82" t="s">
        <v>692</v>
      </c>
      <c r="D177" s="95" t="s">
        <v>131</v>
      </c>
      <c r="E177" s="95" t="s">
        <v>293</v>
      </c>
      <c r="F177" s="82" t="s">
        <v>321</v>
      </c>
      <c r="G177" s="95" t="s">
        <v>301</v>
      </c>
      <c r="H177" s="82" t="s">
        <v>333</v>
      </c>
      <c r="I177" s="82" t="s">
        <v>171</v>
      </c>
      <c r="J177" s="82"/>
      <c r="K177" s="89">
        <v>1.4800000000015234</v>
      </c>
      <c r="L177" s="95" t="s">
        <v>173</v>
      </c>
      <c r="M177" s="96">
        <v>6.0999999999999999E-2</v>
      </c>
      <c r="N177" s="96">
        <v>9.0000000000029293E-3</v>
      </c>
      <c r="O177" s="89">
        <v>316874.44231000001</v>
      </c>
      <c r="P177" s="91">
        <v>107.71</v>
      </c>
      <c r="Q177" s="82"/>
      <c r="R177" s="89">
        <v>341.30546180099998</v>
      </c>
      <c r="S177" s="90">
        <v>4.6245278457851118E-4</v>
      </c>
      <c r="T177" s="90">
        <f t="shared" si="2"/>
        <v>2.70770789732915E-3</v>
      </c>
      <c r="U177" s="90">
        <f>R177/'סכום נכסי הקרן'!$C$42</f>
        <v>9.719000886983764E-5</v>
      </c>
    </row>
    <row r="178" spans="2:21" s="137" customFormat="1">
      <c r="B178" s="88" t="s">
        <v>693</v>
      </c>
      <c r="C178" s="82" t="s">
        <v>694</v>
      </c>
      <c r="D178" s="95" t="s">
        <v>131</v>
      </c>
      <c r="E178" s="95" t="s">
        <v>293</v>
      </c>
      <c r="F178" s="82" t="s">
        <v>376</v>
      </c>
      <c r="G178" s="95" t="s">
        <v>351</v>
      </c>
      <c r="H178" s="82" t="s">
        <v>369</v>
      </c>
      <c r="I178" s="82" t="s">
        <v>171</v>
      </c>
      <c r="J178" s="82"/>
      <c r="K178" s="89">
        <v>4.3599999999963002</v>
      </c>
      <c r="L178" s="95" t="s">
        <v>173</v>
      </c>
      <c r="M178" s="96">
        <v>3.39E-2</v>
      </c>
      <c r="N178" s="96">
        <v>2.1199999999994838E-2</v>
      </c>
      <c r="O178" s="89">
        <v>437252.82069600001</v>
      </c>
      <c r="P178" s="91">
        <v>106.34</v>
      </c>
      <c r="Q178" s="82"/>
      <c r="R178" s="89">
        <v>464.97464950200003</v>
      </c>
      <c r="S178" s="90">
        <v>4.0291893018964297E-4</v>
      </c>
      <c r="T178" s="90">
        <f t="shared" si="2"/>
        <v>3.6888232724751851E-3</v>
      </c>
      <c r="U178" s="90">
        <f>R178/'סכום נכסי הקרן'!$C$42</f>
        <v>1.3240599804903748E-4</v>
      </c>
    </row>
    <row r="179" spans="2:21" s="137" customFormat="1">
      <c r="B179" s="88" t="s">
        <v>695</v>
      </c>
      <c r="C179" s="82" t="s">
        <v>696</v>
      </c>
      <c r="D179" s="95" t="s">
        <v>131</v>
      </c>
      <c r="E179" s="95" t="s">
        <v>293</v>
      </c>
      <c r="F179" s="82" t="s">
        <v>385</v>
      </c>
      <c r="G179" s="95" t="s">
        <v>386</v>
      </c>
      <c r="H179" s="82" t="s">
        <v>369</v>
      </c>
      <c r="I179" s="82" t="s">
        <v>171</v>
      </c>
      <c r="J179" s="82"/>
      <c r="K179" s="89">
        <v>2.129999999992545</v>
      </c>
      <c r="L179" s="95" t="s">
        <v>173</v>
      </c>
      <c r="M179" s="96">
        <v>1.6899999999999998E-2</v>
      </c>
      <c r="N179" s="96">
        <v>1.1399999999971069E-2</v>
      </c>
      <c r="O179" s="89">
        <v>88699.228621000002</v>
      </c>
      <c r="P179" s="91">
        <v>101.32</v>
      </c>
      <c r="Q179" s="82"/>
      <c r="R179" s="89">
        <v>89.870056859000002</v>
      </c>
      <c r="S179" s="90">
        <v>1.5110415787233957E-4</v>
      </c>
      <c r="T179" s="90">
        <f t="shared" si="2"/>
        <v>7.1297383114371558E-4</v>
      </c>
      <c r="U179" s="90">
        <f>R179/'סכום נכסי הקרן'!$C$42</f>
        <v>2.5591361993356276E-5</v>
      </c>
    </row>
    <row r="180" spans="2:21" s="137" customFormat="1">
      <c r="B180" s="88" t="s">
        <v>697</v>
      </c>
      <c r="C180" s="82" t="s">
        <v>698</v>
      </c>
      <c r="D180" s="95" t="s">
        <v>131</v>
      </c>
      <c r="E180" s="95" t="s">
        <v>293</v>
      </c>
      <c r="F180" s="82" t="s">
        <v>385</v>
      </c>
      <c r="G180" s="95" t="s">
        <v>386</v>
      </c>
      <c r="H180" s="82" t="s">
        <v>369</v>
      </c>
      <c r="I180" s="82" t="s">
        <v>171</v>
      </c>
      <c r="J180" s="82"/>
      <c r="K180" s="89">
        <v>4.9600000000010676</v>
      </c>
      <c r="L180" s="95" t="s">
        <v>173</v>
      </c>
      <c r="M180" s="96">
        <v>3.6499999999999998E-2</v>
      </c>
      <c r="N180" s="96">
        <v>2.7200000000008006E-2</v>
      </c>
      <c r="O180" s="89">
        <v>707012.70687099989</v>
      </c>
      <c r="P180" s="91">
        <v>105.98</v>
      </c>
      <c r="Q180" s="82"/>
      <c r="R180" s="89">
        <v>749.29204321999998</v>
      </c>
      <c r="S180" s="90">
        <v>3.2961457087984523E-4</v>
      </c>
      <c r="T180" s="90">
        <f t="shared" si="2"/>
        <v>5.9444228408381842E-3</v>
      </c>
      <c r="U180" s="90">
        <f>R180/'סכום נכסי הקרן'!$C$42</f>
        <v>2.1336810709789001E-4</v>
      </c>
    </row>
    <row r="181" spans="2:21" s="137" customFormat="1">
      <c r="B181" s="88" t="s">
        <v>699</v>
      </c>
      <c r="C181" s="82" t="s">
        <v>700</v>
      </c>
      <c r="D181" s="95" t="s">
        <v>131</v>
      </c>
      <c r="E181" s="95" t="s">
        <v>293</v>
      </c>
      <c r="F181" s="82" t="s">
        <v>300</v>
      </c>
      <c r="G181" s="95" t="s">
        <v>301</v>
      </c>
      <c r="H181" s="82" t="s">
        <v>369</v>
      </c>
      <c r="I181" s="82" t="s">
        <v>171</v>
      </c>
      <c r="J181" s="82"/>
      <c r="K181" s="89">
        <v>1.8200000000001211</v>
      </c>
      <c r="L181" s="95" t="s">
        <v>173</v>
      </c>
      <c r="M181" s="96">
        <v>1.7500000000000002E-2</v>
      </c>
      <c r="N181" s="96">
        <v>9.7999999999987888E-3</v>
      </c>
      <c r="O181" s="89">
        <v>813378.29090400005</v>
      </c>
      <c r="P181" s="91">
        <v>101.58</v>
      </c>
      <c r="Q181" s="82"/>
      <c r="R181" s="89">
        <v>826.22962849499993</v>
      </c>
      <c r="S181" s="90">
        <v>8.5618767463578951E-4</v>
      </c>
      <c r="T181" s="90">
        <f t="shared" si="2"/>
        <v>6.5547983858155953E-3</v>
      </c>
      <c r="U181" s="90">
        <f>R181/'סכום נכסי הקרן'!$C$42</f>
        <v>2.3527682357679877E-4</v>
      </c>
    </row>
    <row r="182" spans="2:21" s="137" customFormat="1">
      <c r="B182" s="88" t="s">
        <v>701</v>
      </c>
      <c r="C182" s="82" t="s">
        <v>702</v>
      </c>
      <c r="D182" s="95" t="s">
        <v>131</v>
      </c>
      <c r="E182" s="95" t="s">
        <v>293</v>
      </c>
      <c r="F182" s="82" t="s">
        <v>402</v>
      </c>
      <c r="G182" s="95" t="s">
        <v>351</v>
      </c>
      <c r="H182" s="82" t="s">
        <v>369</v>
      </c>
      <c r="I182" s="82" t="s">
        <v>297</v>
      </c>
      <c r="J182" s="82"/>
      <c r="K182" s="89">
        <v>5.7000000000003803</v>
      </c>
      <c r="L182" s="95" t="s">
        <v>173</v>
      </c>
      <c r="M182" s="96">
        <v>2.5499999999999998E-2</v>
      </c>
      <c r="N182" s="96">
        <v>2.5300000000002668E-2</v>
      </c>
      <c r="O182" s="89">
        <v>1300632.3212550001</v>
      </c>
      <c r="P182" s="91">
        <v>100.86</v>
      </c>
      <c r="Q182" s="82"/>
      <c r="R182" s="89">
        <v>1311.817802605</v>
      </c>
      <c r="S182" s="90">
        <v>1.2460407824924412E-3</v>
      </c>
      <c r="T182" s="90">
        <f t="shared" si="2"/>
        <v>1.0407156701294031E-2</v>
      </c>
      <c r="U182" s="90">
        <f>R182/'סכום נכסי הקרן'!$C$42</f>
        <v>3.7355272077400236E-4</v>
      </c>
    </row>
    <row r="183" spans="2:21" s="137" customFormat="1">
      <c r="B183" s="88" t="s">
        <v>703</v>
      </c>
      <c r="C183" s="82" t="s">
        <v>704</v>
      </c>
      <c r="D183" s="95" t="s">
        <v>131</v>
      </c>
      <c r="E183" s="95" t="s">
        <v>293</v>
      </c>
      <c r="F183" s="82" t="s">
        <v>705</v>
      </c>
      <c r="G183" s="95" t="s">
        <v>351</v>
      </c>
      <c r="H183" s="82" t="s">
        <v>369</v>
      </c>
      <c r="I183" s="82" t="s">
        <v>297</v>
      </c>
      <c r="J183" s="82"/>
      <c r="K183" s="89">
        <v>4.5400000000059473</v>
      </c>
      <c r="L183" s="95" t="s">
        <v>173</v>
      </c>
      <c r="M183" s="96">
        <v>3.15E-2</v>
      </c>
      <c r="N183" s="96">
        <v>3.3700000000072221E-2</v>
      </c>
      <c r="O183" s="89">
        <v>47336.030965999998</v>
      </c>
      <c r="P183" s="91">
        <v>99.45</v>
      </c>
      <c r="Q183" s="82"/>
      <c r="R183" s="89">
        <v>47.075682818000004</v>
      </c>
      <c r="S183" s="90">
        <v>2.0070616829105377E-4</v>
      </c>
      <c r="T183" s="90">
        <f t="shared" si="2"/>
        <v>3.73469552657734E-4</v>
      </c>
      <c r="U183" s="90">
        <f>R183/'סכום נכסי הקרן'!$C$42</f>
        <v>1.3405252897191342E-5</v>
      </c>
    </row>
    <row r="184" spans="2:21" s="137" customFormat="1">
      <c r="B184" s="88" t="s">
        <v>706</v>
      </c>
      <c r="C184" s="82" t="s">
        <v>707</v>
      </c>
      <c r="D184" s="95" t="s">
        <v>131</v>
      </c>
      <c r="E184" s="95" t="s">
        <v>293</v>
      </c>
      <c r="F184" s="82" t="s">
        <v>405</v>
      </c>
      <c r="G184" s="95" t="s">
        <v>301</v>
      </c>
      <c r="H184" s="82" t="s">
        <v>369</v>
      </c>
      <c r="I184" s="82" t="s">
        <v>171</v>
      </c>
      <c r="J184" s="82"/>
      <c r="K184" s="89">
        <v>1.6400000000006834</v>
      </c>
      <c r="L184" s="95" t="s">
        <v>173</v>
      </c>
      <c r="M184" s="96">
        <v>6.4000000000000001E-2</v>
      </c>
      <c r="N184" s="96">
        <v>7.1000000000017091E-3</v>
      </c>
      <c r="O184" s="89">
        <v>262444.50264199998</v>
      </c>
      <c r="P184" s="91">
        <v>111.5</v>
      </c>
      <c r="Q184" s="82"/>
      <c r="R184" s="89">
        <v>292.625622545</v>
      </c>
      <c r="S184" s="90">
        <v>8.0648924036310439E-4</v>
      </c>
      <c r="T184" s="90">
        <f t="shared" si="2"/>
        <v>2.3215119527971E-3</v>
      </c>
      <c r="U184" s="90">
        <f>R184/'סכום נכסי הקרן'!$C$42</f>
        <v>8.3327957017202895E-5</v>
      </c>
    </row>
    <row r="185" spans="2:21" s="137" customFormat="1">
      <c r="B185" s="88" t="s">
        <v>708</v>
      </c>
      <c r="C185" s="82" t="s">
        <v>709</v>
      </c>
      <c r="D185" s="95" t="s">
        <v>131</v>
      </c>
      <c r="E185" s="95" t="s">
        <v>293</v>
      </c>
      <c r="F185" s="82" t="s">
        <v>410</v>
      </c>
      <c r="G185" s="95" t="s">
        <v>301</v>
      </c>
      <c r="H185" s="82" t="s">
        <v>369</v>
      </c>
      <c r="I185" s="82" t="s">
        <v>297</v>
      </c>
      <c r="J185" s="82"/>
      <c r="K185" s="89">
        <v>1</v>
      </c>
      <c r="L185" s="95" t="s">
        <v>173</v>
      </c>
      <c r="M185" s="96">
        <v>1.2E-2</v>
      </c>
      <c r="N185" s="96">
        <v>7.0999999999832716E-3</v>
      </c>
      <c r="O185" s="89">
        <v>124561.594627</v>
      </c>
      <c r="P185" s="91">
        <v>100.49</v>
      </c>
      <c r="Q185" s="89">
        <v>0.36856533199999997</v>
      </c>
      <c r="R185" s="89">
        <v>125.54051175100001</v>
      </c>
      <c r="S185" s="90">
        <v>4.1520531542333332E-4</v>
      </c>
      <c r="T185" s="90">
        <f t="shared" si="2"/>
        <v>9.9596131075430018E-4</v>
      </c>
      <c r="U185" s="90">
        <f>R185/'סכום נכסי הקרן'!$C$42</f>
        <v>3.5748866678604965E-5</v>
      </c>
    </row>
    <row r="186" spans="2:21" s="137" customFormat="1">
      <c r="B186" s="88" t="s">
        <v>710</v>
      </c>
      <c r="C186" s="82" t="s">
        <v>711</v>
      </c>
      <c r="D186" s="95" t="s">
        <v>131</v>
      </c>
      <c r="E186" s="95" t="s">
        <v>293</v>
      </c>
      <c r="F186" s="82" t="s">
        <v>424</v>
      </c>
      <c r="G186" s="95" t="s">
        <v>425</v>
      </c>
      <c r="H186" s="82" t="s">
        <v>369</v>
      </c>
      <c r="I186" s="82" t="s">
        <v>171</v>
      </c>
      <c r="J186" s="82"/>
      <c r="K186" s="89">
        <v>3.2300000000011613</v>
      </c>
      <c r="L186" s="95" t="s">
        <v>173</v>
      </c>
      <c r="M186" s="96">
        <v>4.8000000000000001E-2</v>
      </c>
      <c r="N186" s="96">
        <v>1.4100000000011386E-2</v>
      </c>
      <c r="O186" s="89">
        <v>781278.62714200001</v>
      </c>
      <c r="P186" s="91">
        <v>111.13</v>
      </c>
      <c r="Q186" s="89">
        <v>18.750687082999999</v>
      </c>
      <c r="R186" s="89">
        <v>886.98565143900009</v>
      </c>
      <c r="S186" s="90">
        <v>3.7998968818097326E-4</v>
      </c>
      <c r="T186" s="90">
        <f t="shared" si="2"/>
        <v>7.0367993542961365E-3</v>
      </c>
      <c r="U186" s="90">
        <f>R186/'סכום נכסי הקרן'!$C$42</f>
        <v>2.5257768473988884E-4</v>
      </c>
    </row>
    <row r="187" spans="2:21" s="137" customFormat="1">
      <c r="B187" s="88" t="s">
        <v>712</v>
      </c>
      <c r="C187" s="82" t="s">
        <v>713</v>
      </c>
      <c r="D187" s="95" t="s">
        <v>131</v>
      </c>
      <c r="E187" s="95" t="s">
        <v>293</v>
      </c>
      <c r="F187" s="82" t="s">
        <v>424</v>
      </c>
      <c r="G187" s="95" t="s">
        <v>425</v>
      </c>
      <c r="H187" s="82" t="s">
        <v>369</v>
      </c>
      <c r="I187" s="82" t="s">
        <v>171</v>
      </c>
      <c r="J187" s="82"/>
      <c r="K187" s="89">
        <v>1.8500000000153485</v>
      </c>
      <c r="L187" s="95" t="s">
        <v>173</v>
      </c>
      <c r="M187" s="96">
        <v>4.4999999999999998E-2</v>
      </c>
      <c r="N187" s="96">
        <v>8.1000000000482388E-3</v>
      </c>
      <c r="O187" s="89">
        <v>21234.536973999999</v>
      </c>
      <c r="P187" s="91">
        <v>107.39</v>
      </c>
      <c r="Q187" s="82"/>
      <c r="R187" s="89">
        <v>22.803769268999996</v>
      </c>
      <c r="S187" s="90">
        <v>3.5360956013908222E-5</v>
      </c>
      <c r="T187" s="90">
        <f t="shared" si="2"/>
        <v>1.8091109885180911E-4</v>
      </c>
      <c r="U187" s="90">
        <f>R187/'סכום נכסי הקרן'!$C$42</f>
        <v>6.4935923551439264E-6</v>
      </c>
    </row>
    <row r="188" spans="2:21" s="137" customFormat="1">
      <c r="B188" s="88" t="s">
        <v>714</v>
      </c>
      <c r="C188" s="82" t="s">
        <v>715</v>
      </c>
      <c r="D188" s="95" t="s">
        <v>131</v>
      </c>
      <c r="E188" s="95" t="s">
        <v>293</v>
      </c>
      <c r="F188" s="82" t="s">
        <v>716</v>
      </c>
      <c r="G188" s="95" t="s">
        <v>471</v>
      </c>
      <c r="H188" s="82" t="s">
        <v>369</v>
      </c>
      <c r="I188" s="82" t="s">
        <v>297</v>
      </c>
      <c r="J188" s="82"/>
      <c r="K188" s="89">
        <v>3.369999999941983</v>
      </c>
      <c r="L188" s="95" t="s">
        <v>173</v>
      </c>
      <c r="M188" s="96">
        <v>2.4500000000000001E-2</v>
      </c>
      <c r="N188" s="96">
        <v>1.5199999999267159E-2</v>
      </c>
      <c r="O188" s="89">
        <v>3174.3039679999997</v>
      </c>
      <c r="P188" s="91">
        <v>103.17</v>
      </c>
      <c r="Q188" s="82"/>
      <c r="R188" s="89">
        <v>3.2749293870000002</v>
      </c>
      <c r="S188" s="90">
        <v>2.0235742103780162E-6</v>
      </c>
      <c r="T188" s="90">
        <f t="shared" si="2"/>
        <v>2.5981278229721056E-5</v>
      </c>
      <c r="U188" s="90">
        <f>R188/'סכום נכסי הקרן'!$C$42</f>
        <v>9.325676023204192E-7</v>
      </c>
    </row>
    <row r="189" spans="2:21" s="137" customFormat="1">
      <c r="B189" s="88" t="s">
        <v>717</v>
      </c>
      <c r="C189" s="82" t="s">
        <v>718</v>
      </c>
      <c r="D189" s="95" t="s">
        <v>131</v>
      </c>
      <c r="E189" s="95" t="s">
        <v>293</v>
      </c>
      <c r="F189" s="82" t="s">
        <v>300</v>
      </c>
      <c r="G189" s="95" t="s">
        <v>301</v>
      </c>
      <c r="H189" s="82" t="s">
        <v>369</v>
      </c>
      <c r="I189" s="82" t="s">
        <v>297</v>
      </c>
      <c r="J189" s="82"/>
      <c r="K189" s="89">
        <v>1.7699999999991654</v>
      </c>
      <c r="L189" s="95" t="s">
        <v>173</v>
      </c>
      <c r="M189" s="96">
        <v>3.2500000000000001E-2</v>
      </c>
      <c r="N189" s="96">
        <v>1.8999999999985747E-2</v>
      </c>
      <c r="O189" s="89">
        <f>479575.97215/50000</f>
        <v>9.5915194429999993</v>
      </c>
      <c r="P189" s="91">
        <v>5120001</v>
      </c>
      <c r="Q189" s="82"/>
      <c r="R189" s="89">
        <v>491.08588073299995</v>
      </c>
      <c r="S189" s="90">
        <f>2590.20238806373%/50000</f>
        <v>5.18040477612746E-4</v>
      </c>
      <c r="T189" s="90">
        <f t="shared" si="2"/>
        <v>3.8959737430246102E-3</v>
      </c>
      <c r="U189" s="90">
        <f>R189/'סכום נכסי הקרן'!$C$42</f>
        <v>1.3984142196974493E-4</v>
      </c>
    </row>
    <row r="190" spans="2:21" s="137" customFormat="1">
      <c r="B190" s="88" t="s">
        <v>719</v>
      </c>
      <c r="C190" s="82" t="s">
        <v>720</v>
      </c>
      <c r="D190" s="95" t="s">
        <v>131</v>
      </c>
      <c r="E190" s="95" t="s">
        <v>293</v>
      </c>
      <c r="F190" s="82" t="s">
        <v>300</v>
      </c>
      <c r="G190" s="95" t="s">
        <v>301</v>
      </c>
      <c r="H190" s="82" t="s">
        <v>369</v>
      </c>
      <c r="I190" s="82" t="s">
        <v>171</v>
      </c>
      <c r="J190" s="82"/>
      <c r="K190" s="89">
        <v>1.3399999999884413</v>
      </c>
      <c r="L190" s="95" t="s">
        <v>173</v>
      </c>
      <c r="M190" s="96">
        <v>2.35E-2</v>
      </c>
      <c r="N190" s="96">
        <v>8.499999999876157E-3</v>
      </c>
      <c r="O190" s="89">
        <v>59209.773138999997</v>
      </c>
      <c r="P190" s="91">
        <v>102.28</v>
      </c>
      <c r="Q190" s="82"/>
      <c r="R190" s="89">
        <v>60.559756854999996</v>
      </c>
      <c r="S190" s="90">
        <v>5.9209832348832343E-5</v>
      </c>
      <c r="T190" s="90">
        <f t="shared" si="2"/>
        <v>4.8044391388094742E-4</v>
      </c>
      <c r="U190" s="90">
        <f>R190/'סכום נכסי הקרן'!$C$42</f>
        <v>1.7244972508891203E-5</v>
      </c>
    </row>
    <row r="191" spans="2:21" s="137" customFormat="1">
      <c r="B191" s="88" t="s">
        <v>721</v>
      </c>
      <c r="C191" s="82" t="s">
        <v>722</v>
      </c>
      <c r="D191" s="95" t="s">
        <v>131</v>
      </c>
      <c r="E191" s="95" t="s">
        <v>293</v>
      </c>
      <c r="F191" s="82" t="s">
        <v>723</v>
      </c>
      <c r="G191" s="95" t="s">
        <v>351</v>
      </c>
      <c r="H191" s="82" t="s">
        <v>369</v>
      </c>
      <c r="I191" s="82" t="s">
        <v>297</v>
      </c>
      <c r="J191" s="82"/>
      <c r="K191" s="89">
        <v>3.9499999999997688</v>
      </c>
      <c r="L191" s="95" t="s">
        <v>173</v>
      </c>
      <c r="M191" s="96">
        <v>3.3799999999999997E-2</v>
      </c>
      <c r="N191" s="96">
        <v>3.4400000000020359E-2</v>
      </c>
      <c r="O191" s="89">
        <v>214667.30803300001</v>
      </c>
      <c r="P191" s="91">
        <v>100.7</v>
      </c>
      <c r="Q191" s="82"/>
      <c r="R191" s="89">
        <v>216.16997919899998</v>
      </c>
      <c r="S191" s="90">
        <v>2.6225986865828824E-4</v>
      </c>
      <c r="T191" s="90">
        <f t="shared" si="2"/>
        <v>1.7149598390660604E-3</v>
      </c>
      <c r="U191" s="90">
        <f>R191/'סכום נכסי הקרן'!$C$42</f>
        <v>6.155647813216997E-5</v>
      </c>
    </row>
    <row r="192" spans="2:21" s="137" customFormat="1">
      <c r="B192" s="88" t="s">
        <v>724</v>
      </c>
      <c r="C192" s="82" t="s">
        <v>725</v>
      </c>
      <c r="D192" s="95" t="s">
        <v>131</v>
      </c>
      <c r="E192" s="95" t="s">
        <v>293</v>
      </c>
      <c r="F192" s="82" t="s">
        <v>726</v>
      </c>
      <c r="G192" s="95" t="s">
        <v>162</v>
      </c>
      <c r="H192" s="82" t="s">
        <v>369</v>
      </c>
      <c r="I192" s="82" t="s">
        <v>297</v>
      </c>
      <c r="J192" s="82"/>
      <c r="K192" s="89">
        <v>4.9199999999940021</v>
      </c>
      <c r="L192" s="95" t="s">
        <v>173</v>
      </c>
      <c r="M192" s="96">
        <v>5.0900000000000001E-2</v>
      </c>
      <c r="N192" s="96">
        <v>2.2399999999974125E-2</v>
      </c>
      <c r="O192" s="89">
        <v>291163.44442999997</v>
      </c>
      <c r="P192" s="91">
        <v>116.8</v>
      </c>
      <c r="Q192" s="82"/>
      <c r="R192" s="89">
        <v>340.07889663699996</v>
      </c>
      <c r="S192" s="90">
        <v>2.5637935153090079E-4</v>
      </c>
      <c r="T192" s="90">
        <f t="shared" si="2"/>
        <v>2.6979770826986824E-3</v>
      </c>
      <c r="U192" s="90">
        <f>R192/'סכום נכסי הקרן'!$C$42</f>
        <v>9.6840732656853685E-5</v>
      </c>
    </row>
    <row r="193" spans="2:21" s="137" customFormat="1">
      <c r="B193" s="88" t="s">
        <v>727</v>
      </c>
      <c r="C193" s="82" t="s">
        <v>728</v>
      </c>
      <c r="D193" s="95" t="s">
        <v>131</v>
      </c>
      <c r="E193" s="95" t="s">
        <v>293</v>
      </c>
      <c r="F193" s="82" t="s">
        <v>729</v>
      </c>
      <c r="G193" s="95" t="s">
        <v>730</v>
      </c>
      <c r="H193" s="82" t="s">
        <v>369</v>
      </c>
      <c r="I193" s="82" t="s">
        <v>171</v>
      </c>
      <c r="J193" s="82"/>
      <c r="K193" s="89">
        <v>5.5099999999921314</v>
      </c>
      <c r="L193" s="95" t="s">
        <v>173</v>
      </c>
      <c r="M193" s="96">
        <v>2.6099999999999998E-2</v>
      </c>
      <c r="N193" s="96">
        <v>1.8799999999986064E-2</v>
      </c>
      <c r="O193" s="89">
        <v>328884.12335499999</v>
      </c>
      <c r="P193" s="91">
        <v>104.74</v>
      </c>
      <c r="Q193" s="82"/>
      <c r="R193" s="89">
        <v>344.47323082100007</v>
      </c>
      <c r="S193" s="90">
        <v>5.4531185477158471E-4</v>
      </c>
      <c r="T193" s="90">
        <f t="shared" si="2"/>
        <v>2.7328390310271218E-3</v>
      </c>
      <c r="U193" s="90">
        <f>R193/'סכום נכסי הקרן'!$C$42</f>
        <v>9.8092061528259249E-5</v>
      </c>
    </row>
    <row r="194" spans="2:21" s="137" customFormat="1">
      <c r="B194" s="88" t="s">
        <v>731</v>
      </c>
      <c r="C194" s="82" t="s">
        <v>732</v>
      </c>
      <c r="D194" s="95" t="s">
        <v>131</v>
      </c>
      <c r="E194" s="95" t="s">
        <v>293</v>
      </c>
      <c r="F194" s="82" t="s">
        <v>733</v>
      </c>
      <c r="G194" s="95" t="s">
        <v>679</v>
      </c>
      <c r="H194" s="82" t="s">
        <v>369</v>
      </c>
      <c r="I194" s="82" t="s">
        <v>297</v>
      </c>
      <c r="J194" s="82"/>
      <c r="K194" s="89">
        <v>1.2300000000924427</v>
      </c>
      <c r="L194" s="95" t="s">
        <v>173</v>
      </c>
      <c r="M194" s="96">
        <v>4.0999999999999995E-2</v>
      </c>
      <c r="N194" s="96">
        <v>6.0000000000000019E-3</v>
      </c>
      <c r="O194" s="89">
        <v>1539.937551</v>
      </c>
      <c r="P194" s="91">
        <v>105.37</v>
      </c>
      <c r="Q194" s="82"/>
      <c r="R194" s="89">
        <v>1.6226321949999998</v>
      </c>
      <c r="S194" s="90">
        <v>2.5665625849999998E-6</v>
      </c>
      <c r="T194" s="90">
        <f t="shared" si="2"/>
        <v>1.2872967182176983E-5</v>
      </c>
      <c r="U194" s="90">
        <f>R194/'סכום נכסי הקרן'!$C$42</f>
        <v>4.6206010472954011E-7</v>
      </c>
    </row>
    <row r="195" spans="2:21" s="137" customFormat="1">
      <c r="B195" s="88" t="s">
        <v>734</v>
      </c>
      <c r="C195" s="82" t="s">
        <v>735</v>
      </c>
      <c r="D195" s="95" t="s">
        <v>131</v>
      </c>
      <c r="E195" s="95" t="s">
        <v>293</v>
      </c>
      <c r="F195" s="82" t="s">
        <v>733</v>
      </c>
      <c r="G195" s="95" t="s">
        <v>679</v>
      </c>
      <c r="H195" s="82" t="s">
        <v>369</v>
      </c>
      <c r="I195" s="82" t="s">
        <v>297</v>
      </c>
      <c r="J195" s="82"/>
      <c r="K195" s="89">
        <v>3.5899999999878149</v>
      </c>
      <c r="L195" s="95" t="s">
        <v>173</v>
      </c>
      <c r="M195" s="96">
        <v>1.2E-2</v>
      </c>
      <c r="N195" s="96">
        <v>1.1299999999933179E-2</v>
      </c>
      <c r="O195" s="89">
        <v>75824.833702000004</v>
      </c>
      <c r="P195" s="91">
        <v>100.66</v>
      </c>
      <c r="Q195" s="82"/>
      <c r="R195" s="89">
        <v>76.325280126999999</v>
      </c>
      <c r="S195" s="90">
        <v>1.6364765918479223E-4</v>
      </c>
      <c r="T195" s="90">
        <f t="shared" si="2"/>
        <v>6.0551789202317426E-4</v>
      </c>
      <c r="U195" s="90">
        <f>R195/'סכום נכסי הקרן'!$C$42</f>
        <v>2.1734356706137656E-5</v>
      </c>
    </row>
    <row r="196" spans="2:21" s="137" customFormat="1">
      <c r="B196" s="88" t="s">
        <v>736</v>
      </c>
      <c r="C196" s="82" t="s">
        <v>737</v>
      </c>
      <c r="D196" s="95" t="s">
        <v>131</v>
      </c>
      <c r="E196" s="95" t="s">
        <v>293</v>
      </c>
      <c r="F196" s="82" t="s">
        <v>738</v>
      </c>
      <c r="G196" s="95" t="s">
        <v>550</v>
      </c>
      <c r="H196" s="82" t="s">
        <v>472</v>
      </c>
      <c r="I196" s="82" t="s">
        <v>297</v>
      </c>
      <c r="J196" s="82"/>
      <c r="K196" s="89">
        <v>6.7199999999837647</v>
      </c>
      <c r="L196" s="95" t="s">
        <v>173</v>
      </c>
      <c r="M196" s="96">
        <v>3.7499999999999999E-2</v>
      </c>
      <c r="N196" s="96">
        <v>3.0799999999945253E-2</v>
      </c>
      <c r="O196" s="89">
        <v>200253.4725</v>
      </c>
      <c r="P196" s="91">
        <v>105.81</v>
      </c>
      <c r="Q196" s="82"/>
      <c r="R196" s="89">
        <v>211.88820115199999</v>
      </c>
      <c r="S196" s="90">
        <v>9.1024305681818181E-4</v>
      </c>
      <c r="T196" s="90">
        <f t="shared" si="2"/>
        <v>1.6809908419943629E-3</v>
      </c>
      <c r="U196" s="90">
        <f>R196/'סכום נכסי הקרן'!$C$42</f>
        <v>6.0337200702003203E-5</v>
      </c>
    </row>
    <row r="197" spans="2:21" s="137" customFormat="1">
      <c r="B197" s="88" t="s">
        <v>739</v>
      </c>
      <c r="C197" s="82" t="s">
        <v>740</v>
      </c>
      <c r="D197" s="95" t="s">
        <v>131</v>
      </c>
      <c r="E197" s="95" t="s">
        <v>293</v>
      </c>
      <c r="F197" s="82" t="s">
        <v>391</v>
      </c>
      <c r="G197" s="95" t="s">
        <v>351</v>
      </c>
      <c r="H197" s="82" t="s">
        <v>472</v>
      </c>
      <c r="I197" s="82" t="s">
        <v>171</v>
      </c>
      <c r="J197" s="82"/>
      <c r="K197" s="89">
        <v>3.419999999990508</v>
      </c>
      <c r="L197" s="95" t="s">
        <v>173</v>
      </c>
      <c r="M197" s="96">
        <v>3.5000000000000003E-2</v>
      </c>
      <c r="N197" s="96">
        <v>1.7499999999964044E-2</v>
      </c>
      <c r="O197" s="89">
        <v>129995.042204</v>
      </c>
      <c r="P197" s="91">
        <v>106.97</v>
      </c>
      <c r="Q197" s="82"/>
      <c r="R197" s="89">
        <v>139.055690946</v>
      </c>
      <c r="S197" s="90">
        <v>8.5517803175940517E-4</v>
      </c>
      <c r="T197" s="90">
        <f t="shared" si="2"/>
        <v>1.1031824411956792E-3</v>
      </c>
      <c r="U197" s="90">
        <f>R197/'סכום נכסי הקרן'!$C$42</f>
        <v>3.9597443782845277E-5</v>
      </c>
    </row>
    <row r="198" spans="2:21" s="137" customFormat="1">
      <c r="B198" s="88" t="s">
        <v>741</v>
      </c>
      <c r="C198" s="82" t="s">
        <v>742</v>
      </c>
      <c r="D198" s="95" t="s">
        <v>131</v>
      </c>
      <c r="E198" s="95" t="s">
        <v>293</v>
      </c>
      <c r="F198" s="82" t="s">
        <v>705</v>
      </c>
      <c r="G198" s="95" t="s">
        <v>351</v>
      </c>
      <c r="H198" s="82" t="s">
        <v>472</v>
      </c>
      <c r="I198" s="82" t="s">
        <v>171</v>
      </c>
      <c r="J198" s="82"/>
      <c r="K198" s="89">
        <v>3.7900000000032872</v>
      </c>
      <c r="L198" s="95" t="s">
        <v>173</v>
      </c>
      <c r="M198" s="96">
        <v>4.3499999999999997E-2</v>
      </c>
      <c r="N198" s="96">
        <v>5.2800000000024647E-2</v>
      </c>
      <c r="O198" s="89">
        <v>395756.14541599998</v>
      </c>
      <c r="P198" s="91">
        <v>98.39</v>
      </c>
      <c r="Q198" s="82"/>
      <c r="R198" s="89">
        <v>389.38448466800003</v>
      </c>
      <c r="S198" s="90">
        <v>2.109380938506704E-4</v>
      </c>
      <c r="T198" s="90">
        <f t="shared" si="2"/>
        <v>3.0891373336642452E-3</v>
      </c>
      <c r="U198" s="90">
        <f>R198/'סכום נכסי הקרן'!$C$42</f>
        <v>1.1088097248418896E-4</v>
      </c>
    </row>
    <row r="199" spans="2:21" s="137" customFormat="1">
      <c r="B199" s="88" t="s">
        <v>743</v>
      </c>
      <c r="C199" s="82" t="s">
        <v>744</v>
      </c>
      <c r="D199" s="95" t="s">
        <v>131</v>
      </c>
      <c r="E199" s="95" t="s">
        <v>293</v>
      </c>
      <c r="F199" s="82" t="s">
        <v>417</v>
      </c>
      <c r="G199" s="95" t="s">
        <v>418</v>
      </c>
      <c r="H199" s="82" t="s">
        <v>472</v>
      </c>
      <c r="I199" s="82" t="s">
        <v>297</v>
      </c>
      <c r="J199" s="82"/>
      <c r="K199" s="89">
        <v>10.499999999998348</v>
      </c>
      <c r="L199" s="95" t="s">
        <v>173</v>
      </c>
      <c r="M199" s="96">
        <v>3.0499999999999999E-2</v>
      </c>
      <c r="N199" s="96">
        <v>3.6799999999988106E-2</v>
      </c>
      <c r="O199" s="89">
        <v>319807.37754399999</v>
      </c>
      <c r="P199" s="91">
        <v>94.67</v>
      </c>
      <c r="Q199" s="82"/>
      <c r="R199" s="89">
        <v>302.761644327</v>
      </c>
      <c r="S199" s="90">
        <v>1.0119605969227362E-3</v>
      </c>
      <c r="T199" s="90">
        <f t="shared" si="2"/>
        <v>2.4019249238693995E-3</v>
      </c>
      <c r="U199" s="90">
        <f>R199/'סכום נכסי הקרן'!$C$42</f>
        <v>8.6214286587492126E-5</v>
      </c>
    </row>
    <row r="200" spans="2:21" s="137" customFormat="1">
      <c r="B200" s="88" t="s">
        <v>745</v>
      </c>
      <c r="C200" s="82" t="s">
        <v>746</v>
      </c>
      <c r="D200" s="95" t="s">
        <v>131</v>
      </c>
      <c r="E200" s="95" t="s">
        <v>293</v>
      </c>
      <c r="F200" s="82" t="s">
        <v>417</v>
      </c>
      <c r="G200" s="95" t="s">
        <v>418</v>
      </c>
      <c r="H200" s="82" t="s">
        <v>472</v>
      </c>
      <c r="I200" s="82" t="s">
        <v>297</v>
      </c>
      <c r="J200" s="82"/>
      <c r="K200" s="89">
        <v>9.8399999999932586</v>
      </c>
      <c r="L200" s="95" t="s">
        <v>173</v>
      </c>
      <c r="M200" s="96">
        <v>3.0499999999999999E-2</v>
      </c>
      <c r="N200" s="96">
        <v>3.5499999999984322E-2</v>
      </c>
      <c r="O200" s="89">
        <v>264912.88156299997</v>
      </c>
      <c r="P200" s="91">
        <v>96.29</v>
      </c>
      <c r="Q200" s="82"/>
      <c r="R200" s="89">
        <v>255.08461370799998</v>
      </c>
      <c r="S200" s="90">
        <v>8.3825895392964213E-4</v>
      </c>
      <c r="T200" s="90">
        <f t="shared" si="2"/>
        <v>2.023684647118306E-3</v>
      </c>
      <c r="U200" s="90">
        <f>R200/'סכום נכסי הקרן'!$C$42</f>
        <v>7.2637794127345523E-5</v>
      </c>
    </row>
    <row r="201" spans="2:21" s="137" customFormat="1">
      <c r="B201" s="88" t="s">
        <v>747</v>
      </c>
      <c r="C201" s="82" t="s">
        <v>748</v>
      </c>
      <c r="D201" s="95" t="s">
        <v>131</v>
      </c>
      <c r="E201" s="95" t="s">
        <v>293</v>
      </c>
      <c r="F201" s="82" t="s">
        <v>417</v>
      </c>
      <c r="G201" s="95" t="s">
        <v>418</v>
      </c>
      <c r="H201" s="82" t="s">
        <v>472</v>
      </c>
      <c r="I201" s="82" t="s">
        <v>297</v>
      </c>
      <c r="J201" s="82"/>
      <c r="K201" s="89">
        <v>8.1800000000093238</v>
      </c>
      <c r="L201" s="95" t="s">
        <v>173</v>
      </c>
      <c r="M201" s="96">
        <v>3.95E-2</v>
      </c>
      <c r="N201" s="96">
        <v>3.2100000000029494E-2</v>
      </c>
      <c r="O201" s="89">
        <v>195885.373051</v>
      </c>
      <c r="P201" s="91">
        <v>107.3</v>
      </c>
      <c r="Q201" s="82"/>
      <c r="R201" s="89">
        <v>210.18500527800003</v>
      </c>
      <c r="S201" s="90">
        <v>8.1615513973246436E-4</v>
      </c>
      <c r="T201" s="90">
        <f t="shared" si="2"/>
        <v>1.6674787320668137E-3</v>
      </c>
      <c r="U201" s="90">
        <f>R201/'סכום נכסי הקרן'!$C$42</f>
        <v>5.9852199315773869E-5</v>
      </c>
    </row>
    <row r="202" spans="2:21" s="137" customFormat="1">
      <c r="B202" s="88" t="s">
        <v>749</v>
      </c>
      <c r="C202" s="82" t="s">
        <v>750</v>
      </c>
      <c r="D202" s="95" t="s">
        <v>131</v>
      </c>
      <c r="E202" s="95" t="s">
        <v>293</v>
      </c>
      <c r="F202" s="82" t="s">
        <v>417</v>
      </c>
      <c r="G202" s="95" t="s">
        <v>418</v>
      </c>
      <c r="H202" s="82" t="s">
        <v>472</v>
      </c>
      <c r="I202" s="82" t="s">
        <v>297</v>
      </c>
      <c r="J202" s="82"/>
      <c r="K202" s="89">
        <v>8.8500000000527113</v>
      </c>
      <c r="L202" s="95" t="s">
        <v>173</v>
      </c>
      <c r="M202" s="96">
        <v>3.95E-2</v>
      </c>
      <c r="N202" s="96">
        <v>3.3800000000304566E-2</v>
      </c>
      <c r="O202" s="89">
        <v>48163.495900000002</v>
      </c>
      <c r="P202" s="91">
        <v>106.35</v>
      </c>
      <c r="Q202" s="82"/>
      <c r="R202" s="89">
        <v>51.221877837999997</v>
      </c>
      <c r="S202" s="90">
        <v>2.0067289412177886E-4</v>
      </c>
      <c r="T202" s="90">
        <f t="shared" si="2"/>
        <v>4.0636291727100395E-4</v>
      </c>
      <c r="U202" s="90">
        <f>R202/'סכום נכסי הקרן'!$C$42</f>
        <v>1.4585921757992725E-5</v>
      </c>
    </row>
    <row r="203" spans="2:21" s="137" customFormat="1">
      <c r="B203" s="88" t="s">
        <v>751</v>
      </c>
      <c r="C203" s="82" t="s">
        <v>752</v>
      </c>
      <c r="D203" s="95" t="s">
        <v>131</v>
      </c>
      <c r="E203" s="95" t="s">
        <v>293</v>
      </c>
      <c r="F203" s="82" t="s">
        <v>753</v>
      </c>
      <c r="G203" s="95" t="s">
        <v>351</v>
      </c>
      <c r="H203" s="82" t="s">
        <v>472</v>
      </c>
      <c r="I203" s="82" t="s">
        <v>297</v>
      </c>
      <c r="J203" s="82"/>
      <c r="K203" s="89">
        <v>2.6499999999997601</v>
      </c>
      <c r="L203" s="95" t="s">
        <v>173</v>
      </c>
      <c r="M203" s="96">
        <v>3.9E-2</v>
      </c>
      <c r="N203" s="96">
        <v>5.3799999999992333E-2</v>
      </c>
      <c r="O203" s="89">
        <v>431115.69751099998</v>
      </c>
      <c r="P203" s="91">
        <v>96.73</v>
      </c>
      <c r="Q203" s="82"/>
      <c r="R203" s="89">
        <v>417.01821421399995</v>
      </c>
      <c r="S203" s="90">
        <v>4.8000678900511607E-4</v>
      </c>
      <c r="T203" s="90">
        <f t="shared" si="2"/>
        <v>3.3083663706961475E-3</v>
      </c>
      <c r="U203" s="90">
        <f>R203/'סכום נכסי הקרן'!$C$42</f>
        <v>1.1874994242539767E-4</v>
      </c>
    </row>
    <row r="204" spans="2:21" s="137" customFormat="1">
      <c r="B204" s="88" t="s">
        <v>754</v>
      </c>
      <c r="C204" s="82" t="s">
        <v>755</v>
      </c>
      <c r="D204" s="95" t="s">
        <v>131</v>
      </c>
      <c r="E204" s="95" t="s">
        <v>293</v>
      </c>
      <c r="F204" s="82" t="s">
        <v>511</v>
      </c>
      <c r="G204" s="95" t="s">
        <v>351</v>
      </c>
      <c r="H204" s="82" t="s">
        <v>472</v>
      </c>
      <c r="I204" s="82" t="s">
        <v>171</v>
      </c>
      <c r="J204" s="82"/>
      <c r="K204" s="89">
        <v>4.0399999999825811</v>
      </c>
      <c r="L204" s="95" t="s">
        <v>173</v>
      </c>
      <c r="M204" s="96">
        <v>5.0499999999999996E-2</v>
      </c>
      <c r="N204" s="96">
        <v>2.2799999999926657E-2</v>
      </c>
      <c r="O204" s="89">
        <v>77982.523033000005</v>
      </c>
      <c r="P204" s="91">
        <v>111.9</v>
      </c>
      <c r="Q204" s="82"/>
      <c r="R204" s="89">
        <v>87.262445888000002</v>
      </c>
      <c r="S204" s="90">
        <v>1.4348184279650968E-4</v>
      </c>
      <c r="T204" s="90">
        <f t="shared" ref="T204:T256" si="3">R204/$R$11</f>
        <v>6.9228664734630077E-4</v>
      </c>
      <c r="U204" s="90">
        <f>R204/'סכום נכסי הקרן'!$C$42</f>
        <v>2.4848819720334166E-5</v>
      </c>
    </row>
    <row r="205" spans="2:21" s="137" customFormat="1">
      <c r="B205" s="88" t="s">
        <v>756</v>
      </c>
      <c r="C205" s="82" t="s">
        <v>757</v>
      </c>
      <c r="D205" s="95" t="s">
        <v>131</v>
      </c>
      <c r="E205" s="95" t="s">
        <v>293</v>
      </c>
      <c r="F205" s="82" t="s">
        <v>432</v>
      </c>
      <c r="G205" s="95" t="s">
        <v>418</v>
      </c>
      <c r="H205" s="82" t="s">
        <v>472</v>
      </c>
      <c r="I205" s="82" t="s">
        <v>171</v>
      </c>
      <c r="J205" s="82"/>
      <c r="K205" s="89">
        <v>4.8599999999968269</v>
      </c>
      <c r="L205" s="95" t="s">
        <v>173</v>
      </c>
      <c r="M205" s="96">
        <v>3.9199999999999999E-2</v>
      </c>
      <c r="N205" s="96">
        <v>2.2799999999982792E-2</v>
      </c>
      <c r="O205" s="89">
        <v>341511.41317800002</v>
      </c>
      <c r="P205" s="91">
        <v>108.9</v>
      </c>
      <c r="Q205" s="82"/>
      <c r="R205" s="89">
        <v>371.90594031299997</v>
      </c>
      <c r="S205" s="90">
        <v>3.5579516590856527E-4</v>
      </c>
      <c r="T205" s="90">
        <f t="shared" si="3"/>
        <v>2.9504732984211011E-3</v>
      </c>
      <c r="U205" s="90">
        <f>R205/'סכום נכסי הקרן'!$C$42</f>
        <v>1.0590378907806823E-4</v>
      </c>
    </row>
    <row r="206" spans="2:21" s="137" customFormat="1">
      <c r="B206" s="88" t="s">
        <v>758</v>
      </c>
      <c r="C206" s="82" t="s">
        <v>759</v>
      </c>
      <c r="D206" s="95" t="s">
        <v>131</v>
      </c>
      <c r="E206" s="95" t="s">
        <v>293</v>
      </c>
      <c r="F206" s="82" t="s">
        <v>549</v>
      </c>
      <c r="G206" s="95" t="s">
        <v>550</v>
      </c>
      <c r="H206" s="82" t="s">
        <v>472</v>
      </c>
      <c r="I206" s="82" t="s">
        <v>297</v>
      </c>
      <c r="J206" s="82"/>
      <c r="K206" s="89">
        <v>0.15000000000007399</v>
      </c>
      <c r="L206" s="95" t="s">
        <v>173</v>
      </c>
      <c r="M206" s="96">
        <v>2.4500000000000001E-2</v>
      </c>
      <c r="N206" s="96">
        <v>1.0799999999999406E-2</v>
      </c>
      <c r="O206" s="89">
        <v>1348882.1563180001</v>
      </c>
      <c r="P206" s="91">
        <v>100.2</v>
      </c>
      <c r="Q206" s="82"/>
      <c r="R206" s="89">
        <v>1351.5799536260001</v>
      </c>
      <c r="S206" s="90">
        <v>4.5326911449514504E-4</v>
      </c>
      <c r="T206" s="90">
        <f t="shared" si="3"/>
        <v>1.0722605184790993E-2</v>
      </c>
      <c r="U206" s="90">
        <f>R206/'סכום נכסי הקרן'!$C$42</f>
        <v>3.848753752373172E-4</v>
      </c>
    </row>
    <row r="207" spans="2:21" s="137" customFormat="1">
      <c r="B207" s="88" t="s">
        <v>760</v>
      </c>
      <c r="C207" s="82" t="s">
        <v>761</v>
      </c>
      <c r="D207" s="95" t="s">
        <v>131</v>
      </c>
      <c r="E207" s="95" t="s">
        <v>293</v>
      </c>
      <c r="F207" s="82" t="s">
        <v>549</v>
      </c>
      <c r="G207" s="95" t="s">
        <v>550</v>
      </c>
      <c r="H207" s="82" t="s">
        <v>472</v>
      </c>
      <c r="I207" s="82" t="s">
        <v>297</v>
      </c>
      <c r="J207" s="82"/>
      <c r="K207" s="89">
        <v>4.9299999999982314</v>
      </c>
      <c r="L207" s="95" t="s">
        <v>173</v>
      </c>
      <c r="M207" s="96">
        <v>1.9E-2</v>
      </c>
      <c r="N207" s="96">
        <v>1.569999999999569E-2</v>
      </c>
      <c r="O207" s="89">
        <v>1115436.5064910001</v>
      </c>
      <c r="P207" s="91">
        <v>101.83</v>
      </c>
      <c r="Q207" s="82"/>
      <c r="R207" s="89">
        <v>1135.8490317569999</v>
      </c>
      <c r="S207" s="90">
        <v>7.7214318896398865E-4</v>
      </c>
      <c r="T207" s="90">
        <f t="shared" si="3"/>
        <v>9.0111285569034107E-3</v>
      </c>
      <c r="U207" s="90">
        <f>R207/'סכום נכסי הקרן'!$C$42</f>
        <v>3.2344392289750308E-4</v>
      </c>
    </row>
    <row r="208" spans="2:21" s="137" customFormat="1">
      <c r="B208" s="88" t="s">
        <v>762</v>
      </c>
      <c r="C208" s="82" t="s">
        <v>763</v>
      </c>
      <c r="D208" s="95" t="s">
        <v>131</v>
      </c>
      <c r="E208" s="95" t="s">
        <v>293</v>
      </c>
      <c r="F208" s="82" t="s">
        <v>549</v>
      </c>
      <c r="G208" s="95" t="s">
        <v>550</v>
      </c>
      <c r="H208" s="82" t="s">
        <v>472</v>
      </c>
      <c r="I208" s="82" t="s">
        <v>297</v>
      </c>
      <c r="J208" s="82"/>
      <c r="K208" s="89">
        <v>3.4800000000083333</v>
      </c>
      <c r="L208" s="95" t="s">
        <v>173</v>
      </c>
      <c r="M208" s="96">
        <v>2.9600000000000001E-2</v>
      </c>
      <c r="N208" s="96">
        <v>1.5900000000051137E-2</v>
      </c>
      <c r="O208" s="89">
        <v>149630.74774399999</v>
      </c>
      <c r="P208" s="91">
        <v>105.86</v>
      </c>
      <c r="Q208" s="82"/>
      <c r="R208" s="89">
        <v>158.39910454100001</v>
      </c>
      <c r="S208" s="90">
        <v>3.6638821271615154E-4</v>
      </c>
      <c r="T208" s="90">
        <f t="shared" si="3"/>
        <v>1.2566412035492213E-3</v>
      </c>
      <c r="U208" s="90">
        <f>R208/'סכום נכסי הקרן'!$C$42</f>
        <v>4.5105666619217952E-5</v>
      </c>
    </row>
    <row r="209" spans="2:21" s="137" customFormat="1">
      <c r="B209" s="88" t="s">
        <v>764</v>
      </c>
      <c r="C209" s="82" t="s">
        <v>765</v>
      </c>
      <c r="D209" s="95" t="s">
        <v>131</v>
      </c>
      <c r="E209" s="95" t="s">
        <v>293</v>
      </c>
      <c r="F209" s="82" t="s">
        <v>555</v>
      </c>
      <c r="G209" s="95" t="s">
        <v>418</v>
      </c>
      <c r="H209" s="82" t="s">
        <v>472</v>
      </c>
      <c r="I209" s="82" t="s">
        <v>171</v>
      </c>
      <c r="J209" s="82"/>
      <c r="K209" s="89">
        <v>5.7099999999973425</v>
      </c>
      <c r="L209" s="95" t="s">
        <v>173</v>
      </c>
      <c r="M209" s="96">
        <v>3.61E-2</v>
      </c>
      <c r="N209" s="96">
        <v>2.4799999999986711E-2</v>
      </c>
      <c r="O209" s="89">
        <v>673419.27316300001</v>
      </c>
      <c r="P209" s="91">
        <v>107.26</v>
      </c>
      <c r="Q209" s="82"/>
      <c r="R209" s="89">
        <v>722.30948995199992</v>
      </c>
      <c r="S209" s="90">
        <v>8.7741924842084688E-4</v>
      </c>
      <c r="T209" s="90">
        <f t="shared" si="3"/>
        <v>5.7303598364305177E-3</v>
      </c>
      <c r="U209" s="90">
        <f>R209/'סכום נכסי הקרן'!$C$42</f>
        <v>2.0568456585712071E-4</v>
      </c>
    </row>
    <row r="210" spans="2:21" s="137" customFormat="1">
      <c r="B210" s="88" t="s">
        <v>766</v>
      </c>
      <c r="C210" s="82" t="s">
        <v>767</v>
      </c>
      <c r="D210" s="95" t="s">
        <v>131</v>
      </c>
      <c r="E210" s="95" t="s">
        <v>293</v>
      </c>
      <c r="F210" s="82" t="s">
        <v>555</v>
      </c>
      <c r="G210" s="95" t="s">
        <v>418</v>
      </c>
      <c r="H210" s="82" t="s">
        <v>472</v>
      </c>
      <c r="I210" s="82" t="s">
        <v>171</v>
      </c>
      <c r="J210" s="82"/>
      <c r="K210" s="89">
        <v>6.6400000000078014</v>
      </c>
      <c r="L210" s="95" t="s">
        <v>173</v>
      </c>
      <c r="M210" s="96">
        <v>3.3000000000000002E-2</v>
      </c>
      <c r="N210" s="96">
        <v>2.9000000000012446E-2</v>
      </c>
      <c r="O210" s="89">
        <v>233892.529423</v>
      </c>
      <c r="P210" s="91">
        <v>103.02</v>
      </c>
      <c r="Q210" s="82"/>
      <c r="R210" s="89">
        <v>240.95608383300004</v>
      </c>
      <c r="S210" s="90">
        <v>7.5854166411973604E-4</v>
      </c>
      <c r="T210" s="90">
        <f t="shared" si="3"/>
        <v>1.9115975691139887E-3</v>
      </c>
      <c r="U210" s="90">
        <f>R210/'סכום נכסי הקרן'!$C$42</f>
        <v>6.8614559525053586E-5</v>
      </c>
    </row>
    <row r="211" spans="2:21" s="137" customFormat="1">
      <c r="B211" s="88" t="s">
        <v>768</v>
      </c>
      <c r="C211" s="82" t="s">
        <v>769</v>
      </c>
      <c r="D211" s="95" t="s">
        <v>131</v>
      </c>
      <c r="E211" s="95" t="s">
        <v>293</v>
      </c>
      <c r="F211" s="82" t="s">
        <v>770</v>
      </c>
      <c r="G211" s="95" t="s">
        <v>162</v>
      </c>
      <c r="H211" s="82" t="s">
        <v>472</v>
      </c>
      <c r="I211" s="82" t="s">
        <v>171</v>
      </c>
      <c r="J211" s="82"/>
      <c r="K211" s="89">
        <v>3.7100000000074846</v>
      </c>
      <c r="L211" s="95" t="s">
        <v>173</v>
      </c>
      <c r="M211" s="96">
        <v>2.75E-2</v>
      </c>
      <c r="N211" s="96">
        <v>2.0900000000022585E-2</v>
      </c>
      <c r="O211" s="89">
        <v>219887.73013899999</v>
      </c>
      <c r="P211" s="91">
        <v>102.69</v>
      </c>
      <c r="Q211" s="82"/>
      <c r="R211" s="89">
        <v>225.80270276100001</v>
      </c>
      <c r="S211" s="90">
        <v>4.721048389620223E-4</v>
      </c>
      <c r="T211" s="90">
        <f t="shared" si="3"/>
        <v>1.7913799511966528E-3</v>
      </c>
      <c r="U211" s="90">
        <f>R211/'סכום נכסי הקרן'!$C$42</f>
        <v>6.4299488699569963E-5</v>
      </c>
    </row>
    <row r="212" spans="2:21" s="137" customFormat="1">
      <c r="B212" s="88" t="s">
        <v>771</v>
      </c>
      <c r="C212" s="82" t="s">
        <v>772</v>
      </c>
      <c r="D212" s="95" t="s">
        <v>131</v>
      </c>
      <c r="E212" s="95" t="s">
        <v>293</v>
      </c>
      <c r="F212" s="82" t="s">
        <v>770</v>
      </c>
      <c r="G212" s="95" t="s">
        <v>162</v>
      </c>
      <c r="H212" s="82" t="s">
        <v>472</v>
      </c>
      <c r="I212" s="82" t="s">
        <v>171</v>
      </c>
      <c r="J212" s="82"/>
      <c r="K212" s="89">
        <v>4.7600000000020026</v>
      </c>
      <c r="L212" s="95" t="s">
        <v>173</v>
      </c>
      <c r="M212" s="96">
        <v>2.3E-2</v>
      </c>
      <c r="N212" s="96">
        <v>2.6000000000000002E-2</v>
      </c>
      <c r="O212" s="89">
        <v>404233.59375</v>
      </c>
      <c r="P212" s="91">
        <v>98.83</v>
      </c>
      <c r="Q212" s="82"/>
      <c r="R212" s="89">
        <v>399.50405172000001</v>
      </c>
      <c r="S212" s="90">
        <v>1.2830808449918298E-3</v>
      </c>
      <c r="T212" s="90">
        <f t="shared" si="3"/>
        <v>3.1694197630155472E-3</v>
      </c>
      <c r="U212" s="90">
        <f>R212/'סכום נכסי הקרן'!$C$42</f>
        <v>1.1376261641204453E-4</v>
      </c>
    </row>
    <row r="213" spans="2:21" s="137" customFormat="1">
      <c r="B213" s="88" t="s">
        <v>773</v>
      </c>
      <c r="C213" s="82" t="s">
        <v>774</v>
      </c>
      <c r="D213" s="95" t="s">
        <v>131</v>
      </c>
      <c r="E213" s="95" t="s">
        <v>293</v>
      </c>
      <c r="F213" s="82" t="s">
        <v>567</v>
      </c>
      <c r="G213" s="95" t="s">
        <v>347</v>
      </c>
      <c r="H213" s="82" t="s">
        <v>564</v>
      </c>
      <c r="I213" s="82" t="s">
        <v>297</v>
      </c>
      <c r="J213" s="82"/>
      <c r="K213" s="89">
        <v>1.1399999999953121</v>
      </c>
      <c r="L213" s="95" t="s">
        <v>173</v>
      </c>
      <c r="M213" s="96">
        <v>4.2999999999999997E-2</v>
      </c>
      <c r="N213" s="96">
        <v>2.0099999999948187E-2</v>
      </c>
      <c r="O213" s="89">
        <v>157404.669933</v>
      </c>
      <c r="P213" s="91">
        <v>103</v>
      </c>
      <c r="Q213" s="82"/>
      <c r="R213" s="89">
        <v>162.126815284</v>
      </c>
      <c r="S213" s="90">
        <v>5.451432076009604E-4</v>
      </c>
      <c r="T213" s="90">
        <f t="shared" si="3"/>
        <v>1.2862145709501358E-3</v>
      </c>
      <c r="U213" s="90">
        <f>R213/'סכום נכסי הקרן'!$C$42</f>
        <v>4.6167168062132442E-5</v>
      </c>
    </row>
    <row r="214" spans="2:21" s="137" customFormat="1">
      <c r="B214" s="88" t="s">
        <v>775</v>
      </c>
      <c r="C214" s="82" t="s">
        <v>776</v>
      </c>
      <c r="D214" s="95" t="s">
        <v>131</v>
      </c>
      <c r="E214" s="95" t="s">
        <v>293</v>
      </c>
      <c r="F214" s="82" t="s">
        <v>567</v>
      </c>
      <c r="G214" s="95" t="s">
        <v>347</v>
      </c>
      <c r="H214" s="82" t="s">
        <v>564</v>
      </c>
      <c r="I214" s="82" t="s">
        <v>297</v>
      </c>
      <c r="J214" s="82"/>
      <c r="K214" s="89">
        <v>1.6099999999963783</v>
      </c>
      <c r="L214" s="95" t="s">
        <v>173</v>
      </c>
      <c r="M214" s="96">
        <v>4.2500000000000003E-2</v>
      </c>
      <c r="N214" s="96">
        <v>2.5899999999963789E-2</v>
      </c>
      <c r="O214" s="89">
        <v>132191.148972</v>
      </c>
      <c r="P214" s="91">
        <v>104.44</v>
      </c>
      <c r="Q214" s="82"/>
      <c r="R214" s="89">
        <v>138.06043744999999</v>
      </c>
      <c r="S214" s="90">
        <v>2.6908449568927088E-4</v>
      </c>
      <c r="T214" s="90">
        <f t="shared" si="3"/>
        <v>1.0952867112628986E-3</v>
      </c>
      <c r="U214" s="90">
        <f>R214/'סכום נכסי הקרן'!$C$42</f>
        <v>3.9314035789332486E-5</v>
      </c>
    </row>
    <row r="215" spans="2:21" s="137" customFormat="1">
      <c r="B215" s="88" t="s">
        <v>777</v>
      </c>
      <c r="C215" s="82" t="s">
        <v>778</v>
      </c>
      <c r="D215" s="95" t="s">
        <v>131</v>
      </c>
      <c r="E215" s="95" t="s">
        <v>293</v>
      </c>
      <c r="F215" s="82" t="s">
        <v>567</v>
      </c>
      <c r="G215" s="95" t="s">
        <v>347</v>
      </c>
      <c r="H215" s="82" t="s">
        <v>564</v>
      </c>
      <c r="I215" s="82" t="s">
        <v>297</v>
      </c>
      <c r="J215" s="82"/>
      <c r="K215" s="89">
        <v>1.990000000000909</v>
      </c>
      <c r="L215" s="95" t="s">
        <v>173</v>
      </c>
      <c r="M215" s="96">
        <v>3.7000000000000005E-2</v>
      </c>
      <c r="N215" s="96">
        <v>2.7700000000011462E-2</v>
      </c>
      <c r="O215" s="89">
        <v>244617.010412</v>
      </c>
      <c r="P215" s="91">
        <v>103.42</v>
      </c>
      <c r="Q215" s="82"/>
      <c r="R215" s="89">
        <v>252.98292302300001</v>
      </c>
      <c r="S215" s="90">
        <v>9.2737164458492804E-4</v>
      </c>
      <c r="T215" s="90">
        <f t="shared" si="3"/>
        <v>2.0070111241237178E-3</v>
      </c>
      <c r="U215" s="90">
        <f>R215/'סכום נכסי הקרן'!$C$42</f>
        <v>7.2039317515694055E-5</v>
      </c>
    </row>
    <row r="216" spans="2:21" s="137" customFormat="1">
      <c r="B216" s="88" t="s">
        <v>779</v>
      </c>
      <c r="C216" s="82" t="s">
        <v>780</v>
      </c>
      <c r="D216" s="95" t="s">
        <v>131</v>
      </c>
      <c r="E216" s="95" t="s">
        <v>293</v>
      </c>
      <c r="F216" s="82" t="s">
        <v>738</v>
      </c>
      <c r="G216" s="95" t="s">
        <v>550</v>
      </c>
      <c r="H216" s="82" t="s">
        <v>564</v>
      </c>
      <c r="I216" s="82" t="s">
        <v>171</v>
      </c>
      <c r="J216" s="82"/>
      <c r="K216" s="89">
        <v>3.51</v>
      </c>
      <c r="L216" s="95" t="s">
        <v>173</v>
      </c>
      <c r="M216" s="96">
        <v>3.7499999999999999E-2</v>
      </c>
      <c r="N216" s="96">
        <v>1.8600000000000002E-2</v>
      </c>
      <c r="O216" s="89">
        <v>8213</v>
      </c>
      <c r="P216" s="91">
        <v>107.71</v>
      </c>
      <c r="Q216" s="82"/>
      <c r="R216" s="89">
        <v>8.8462222999999991</v>
      </c>
      <c r="S216" s="90">
        <v>1.5583550693791329E-5</v>
      </c>
      <c r="T216" s="90">
        <f t="shared" si="3"/>
        <v>7.0180494202595428E-5</v>
      </c>
      <c r="U216" s="90">
        <f>R216/'סכום נכסי הקרן'!$C$42</f>
        <v>2.5190467778181818E-6</v>
      </c>
    </row>
    <row r="217" spans="2:21" s="137" customFormat="1">
      <c r="B217" s="88" t="s">
        <v>781</v>
      </c>
      <c r="C217" s="82" t="s">
        <v>782</v>
      </c>
      <c r="D217" s="95" t="s">
        <v>131</v>
      </c>
      <c r="E217" s="95" t="s">
        <v>293</v>
      </c>
      <c r="F217" s="82" t="s">
        <v>405</v>
      </c>
      <c r="G217" s="95" t="s">
        <v>301</v>
      </c>
      <c r="H217" s="82" t="s">
        <v>564</v>
      </c>
      <c r="I217" s="82" t="s">
        <v>171</v>
      </c>
      <c r="J217" s="82"/>
      <c r="K217" s="89">
        <v>2.6800000000006579</v>
      </c>
      <c r="L217" s="95" t="s">
        <v>173</v>
      </c>
      <c r="M217" s="96">
        <v>3.6000000000000004E-2</v>
      </c>
      <c r="N217" s="96">
        <v>2.3200000000007132E-2</v>
      </c>
      <c r="O217" s="89">
        <f>700387.93055/50000</f>
        <v>14.007758611000002</v>
      </c>
      <c r="P217" s="91">
        <v>5209200</v>
      </c>
      <c r="Q217" s="82"/>
      <c r="R217" s="89">
        <v>729.692161564</v>
      </c>
      <c r="S217" s="90">
        <f>4466.47490944455%/50000</f>
        <v>8.932949818889099E-4</v>
      </c>
      <c r="T217" s="90">
        <f t="shared" si="3"/>
        <v>5.7889294184164507E-3</v>
      </c>
      <c r="U217" s="90">
        <f>R217/'סכום נכסי הקרן'!$C$42</f>
        <v>2.0778685251748405E-4</v>
      </c>
    </row>
    <row r="218" spans="2:21" s="137" customFormat="1">
      <c r="B218" s="88" t="s">
        <v>783</v>
      </c>
      <c r="C218" s="82" t="s">
        <v>784</v>
      </c>
      <c r="D218" s="95" t="s">
        <v>131</v>
      </c>
      <c r="E218" s="95" t="s">
        <v>293</v>
      </c>
      <c r="F218" s="82" t="s">
        <v>785</v>
      </c>
      <c r="G218" s="95" t="s">
        <v>730</v>
      </c>
      <c r="H218" s="82" t="s">
        <v>564</v>
      </c>
      <c r="I218" s="82" t="s">
        <v>171</v>
      </c>
      <c r="J218" s="82"/>
      <c r="K218" s="89">
        <v>0.89999999987240231</v>
      </c>
      <c r="L218" s="95" t="s">
        <v>173</v>
      </c>
      <c r="M218" s="96">
        <v>5.5500000000000001E-2</v>
      </c>
      <c r="N218" s="96">
        <v>9.2000000005103919E-3</v>
      </c>
      <c r="O218" s="89">
        <v>3743.37745</v>
      </c>
      <c r="P218" s="91">
        <v>104.68</v>
      </c>
      <c r="Q218" s="82"/>
      <c r="R218" s="89">
        <v>3.9185674650000002</v>
      </c>
      <c r="S218" s="90">
        <v>3.1194812083333335E-4</v>
      </c>
      <c r="T218" s="90">
        <f t="shared" si="3"/>
        <v>3.1087507405269659E-5</v>
      </c>
      <c r="U218" s="90">
        <f>R218/'סכום נכסי הקרן'!$C$42</f>
        <v>1.1158497278970043E-6</v>
      </c>
    </row>
    <row r="219" spans="2:21" s="137" customFormat="1">
      <c r="B219" s="88" t="s">
        <v>786</v>
      </c>
      <c r="C219" s="82" t="s">
        <v>787</v>
      </c>
      <c r="D219" s="95" t="s">
        <v>131</v>
      </c>
      <c r="E219" s="95" t="s">
        <v>293</v>
      </c>
      <c r="F219" s="82" t="s">
        <v>788</v>
      </c>
      <c r="G219" s="95" t="s">
        <v>162</v>
      </c>
      <c r="H219" s="82" t="s">
        <v>564</v>
      </c>
      <c r="I219" s="82" t="s">
        <v>297</v>
      </c>
      <c r="J219" s="82"/>
      <c r="K219" s="89">
        <v>2.1500000000343138</v>
      </c>
      <c r="L219" s="95" t="s">
        <v>173</v>
      </c>
      <c r="M219" s="96">
        <v>3.4000000000000002E-2</v>
      </c>
      <c r="N219" s="96">
        <v>2.2800000000549017E-2</v>
      </c>
      <c r="O219" s="89">
        <v>21237.145885000002</v>
      </c>
      <c r="P219" s="91">
        <v>102.92</v>
      </c>
      <c r="Q219" s="82"/>
      <c r="R219" s="89">
        <v>21.857269835</v>
      </c>
      <c r="S219" s="90">
        <v>3.3482065687338187E-5</v>
      </c>
      <c r="T219" s="90">
        <f t="shared" si="3"/>
        <v>1.7340215370122245E-4</v>
      </c>
      <c r="U219" s="90">
        <f>R219/'סכום נכסי הקרן'!$C$42</f>
        <v>6.2240675491231206E-6</v>
      </c>
    </row>
    <row r="220" spans="2:21" s="137" customFormat="1">
      <c r="B220" s="88" t="s">
        <v>789</v>
      </c>
      <c r="C220" s="82" t="s">
        <v>790</v>
      </c>
      <c r="D220" s="95" t="s">
        <v>131</v>
      </c>
      <c r="E220" s="95" t="s">
        <v>293</v>
      </c>
      <c r="F220" s="82" t="s">
        <v>563</v>
      </c>
      <c r="G220" s="95" t="s">
        <v>301</v>
      </c>
      <c r="H220" s="82" t="s">
        <v>564</v>
      </c>
      <c r="I220" s="82" t="s">
        <v>171</v>
      </c>
      <c r="J220" s="82"/>
      <c r="K220" s="89">
        <v>0.66999999999952686</v>
      </c>
      <c r="L220" s="95" t="s">
        <v>173</v>
      </c>
      <c r="M220" s="96">
        <v>1.6899999999999998E-2</v>
      </c>
      <c r="N220" s="96">
        <v>9.7999999999810756E-3</v>
      </c>
      <c r="O220" s="89">
        <v>210064.465207</v>
      </c>
      <c r="P220" s="91">
        <v>100.61</v>
      </c>
      <c r="Q220" s="82"/>
      <c r="R220" s="89">
        <v>211.34585142999998</v>
      </c>
      <c r="S220" s="90">
        <v>4.0816163138188317E-4</v>
      </c>
      <c r="T220" s="90">
        <f t="shared" si="3"/>
        <v>1.6766881724219963E-3</v>
      </c>
      <c r="U220" s="90">
        <f>R220/'סכום נכסי הקרן'!$C$42</f>
        <v>6.018276140878595E-5</v>
      </c>
    </row>
    <row r="221" spans="2:21" s="137" customFormat="1">
      <c r="B221" s="88" t="s">
        <v>791</v>
      </c>
      <c r="C221" s="82" t="s">
        <v>792</v>
      </c>
      <c r="D221" s="95" t="s">
        <v>131</v>
      </c>
      <c r="E221" s="95" t="s">
        <v>293</v>
      </c>
      <c r="F221" s="82" t="s">
        <v>793</v>
      </c>
      <c r="G221" s="95" t="s">
        <v>351</v>
      </c>
      <c r="H221" s="82" t="s">
        <v>564</v>
      </c>
      <c r="I221" s="82" t="s">
        <v>171</v>
      </c>
      <c r="J221" s="82"/>
      <c r="K221" s="89">
        <v>2.4299999999986857</v>
      </c>
      <c r="L221" s="95" t="s">
        <v>173</v>
      </c>
      <c r="M221" s="96">
        <v>6.7500000000000004E-2</v>
      </c>
      <c r="N221" s="96">
        <v>3.9499999999918829E-2</v>
      </c>
      <c r="O221" s="89">
        <v>119671.60580400001</v>
      </c>
      <c r="P221" s="91">
        <v>108.09</v>
      </c>
      <c r="Q221" s="82"/>
      <c r="R221" s="89">
        <v>129.35303871900001</v>
      </c>
      <c r="S221" s="90">
        <v>1.4963551830643525E-4</v>
      </c>
      <c r="T221" s="90">
        <f t="shared" si="3"/>
        <v>1.0262075579885533E-3</v>
      </c>
      <c r="U221" s="90">
        <f>R221/'סכום נכסי הקרן'!$C$42</f>
        <v>3.683452035634324E-5</v>
      </c>
    </row>
    <row r="222" spans="2:21" s="137" customFormat="1">
      <c r="B222" s="88" t="s">
        <v>794</v>
      </c>
      <c r="C222" s="82" t="s">
        <v>795</v>
      </c>
      <c r="D222" s="95" t="s">
        <v>131</v>
      </c>
      <c r="E222" s="95" t="s">
        <v>293</v>
      </c>
      <c r="F222" s="82" t="s">
        <v>522</v>
      </c>
      <c r="G222" s="95" t="s">
        <v>351</v>
      </c>
      <c r="H222" s="82" t="s">
        <v>564</v>
      </c>
      <c r="I222" s="82" t="s">
        <v>297</v>
      </c>
      <c r="J222" s="82"/>
      <c r="K222" s="89">
        <v>2.830000003726536</v>
      </c>
      <c r="L222" s="95" t="s">
        <v>173</v>
      </c>
      <c r="M222" s="96">
        <v>5.74E-2</v>
      </c>
      <c r="N222" s="96">
        <v>1.7400000008281191E-2</v>
      </c>
      <c r="O222" s="89">
        <v>87.909231000000005</v>
      </c>
      <c r="P222" s="91">
        <v>111.6</v>
      </c>
      <c r="Q222" s="89">
        <v>2.0609394E-2</v>
      </c>
      <c r="R222" s="89">
        <v>0.120755585</v>
      </c>
      <c r="S222" s="90">
        <v>6.8348619561556002E-7</v>
      </c>
      <c r="T222" s="90">
        <f t="shared" si="3"/>
        <v>9.5800064090900354E-7</v>
      </c>
      <c r="U222" s="90">
        <f>R222/'סכום נכסי הקרן'!$C$42</f>
        <v>3.4386312821666211E-8</v>
      </c>
    </row>
    <row r="223" spans="2:21" s="137" customFormat="1">
      <c r="B223" s="88" t="s">
        <v>796</v>
      </c>
      <c r="C223" s="82" t="s">
        <v>797</v>
      </c>
      <c r="D223" s="95" t="s">
        <v>131</v>
      </c>
      <c r="E223" s="95" t="s">
        <v>293</v>
      </c>
      <c r="F223" s="82" t="s">
        <v>522</v>
      </c>
      <c r="G223" s="95" t="s">
        <v>351</v>
      </c>
      <c r="H223" s="82" t="s">
        <v>564</v>
      </c>
      <c r="I223" s="82" t="s">
        <v>297</v>
      </c>
      <c r="J223" s="82"/>
      <c r="K223" s="89">
        <v>4.5799999999192851</v>
      </c>
      <c r="L223" s="95" t="s">
        <v>173</v>
      </c>
      <c r="M223" s="96">
        <v>5.6500000000000002E-2</v>
      </c>
      <c r="N223" s="96">
        <v>2.5599999999627473E-2</v>
      </c>
      <c r="O223" s="89">
        <v>13859.4375</v>
      </c>
      <c r="P223" s="91">
        <v>116.21</v>
      </c>
      <c r="Q223" s="82"/>
      <c r="R223" s="89">
        <v>16.106052935000001</v>
      </c>
      <c r="S223" s="90">
        <v>1.4919417344042165E-4</v>
      </c>
      <c r="T223" s="90">
        <f t="shared" si="3"/>
        <v>1.277755313283799E-4</v>
      </c>
      <c r="U223" s="90">
        <f>R223/'סכום נכסי הקרן'!$C$42</f>
        <v>4.5863532899552873E-6</v>
      </c>
    </row>
    <row r="224" spans="2:21" s="137" customFormat="1">
      <c r="B224" s="88" t="s">
        <v>798</v>
      </c>
      <c r="C224" s="82" t="s">
        <v>799</v>
      </c>
      <c r="D224" s="95" t="s">
        <v>131</v>
      </c>
      <c r="E224" s="95" t="s">
        <v>293</v>
      </c>
      <c r="F224" s="82" t="s">
        <v>525</v>
      </c>
      <c r="G224" s="95" t="s">
        <v>351</v>
      </c>
      <c r="H224" s="82" t="s">
        <v>564</v>
      </c>
      <c r="I224" s="82" t="s">
        <v>297</v>
      </c>
      <c r="J224" s="82"/>
      <c r="K224" s="89">
        <v>3.3000000000013574</v>
      </c>
      <c r="L224" s="95" t="s">
        <v>173</v>
      </c>
      <c r="M224" s="96">
        <v>3.7000000000000005E-2</v>
      </c>
      <c r="N224" s="96">
        <v>1.7700000000012216E-2</v>
      </c>
      <c r="O224" s="89">
        <v>68574.619002000007</v>
      </c>
      <c r="P224" s="91">
        <v>107.45</v>
      </c>
      <c r="Q224" s="82"/>
      <c r="R224" s="89">
        <v>73.68342818299999</v>
      </c>
      <c r="S224" s="90">
        <v>3.0332279215863125E-4</v>
      </c>
      <c r="T224" s="90">
        <f t="shared" si="3"/>
        <v>5.8455906137746367E-4</v>
      </c>
      <c r="U224" s="90">
        <f>R224/'סכום נכסי הקרן'!$C$42</f>
        <v>2.0982063987130817E-5</v>
      </c>
    </row>
    <row r="225" spans="2:21" s="137" customFormat="1">
      <c r="B225" s="88" t="s">
        <v>800</v>
      </c>
      <c r="C225" s="82" t="s">
        <v>801</v>
      </c>
      <c r="D225" s="95" t="s">
        <v>131</v>
      </c>
      <c r="E225" s="95" t="s">
        <v>293</v>
      </c>
      <c r="F225" s="82" t="s">
        <v>802</v>
      </c>
      <c r="G225" s="95" t="s">
        <v>347</v>
      </c>
      <c r="H225" s="82" t="s">
        <v>564</v>
      </c>
      <c r="I225" s="82" t="s">
        <v>297</v>
      </c>
      <c r="J225" s="82"/>
      <c r="K225" s="89">
        <v>2.8699999999985493</v>
      </c>
      <c r="L225" s="95" t="s">
        <v>173</v>
      </c>
      <c r="M225" s="96">
        <v>2.9500000000000002E-2</v>
      </c>
      <c r="N225" s="96">
        <v>1.8600000000001813E-2</v>
      </c>
      <c r="O225" s="89">
        <v>212217.89786900004</v>
      </c>
      <c r="P225" s="91">
        <v>103.91</v>
      </c>
      <c r="Q225" s="82"/>
      <c r="R225" s="89">
        <v>220.515617736</v>
      </c>
      <c r="S225" s="90">
        <v>9.8908859238971535E-4</v>
      </c>
      <c r="T225" s="90">
        <f t="shared" si="3"/>
        <v>1.7494354660410353E-3</v>
      </c>
      <c r="U225" s="90">
        <f>R225/'סכום נכסי הקרן'!$C$42</f>
        <v>6.2793940450315923E-5</v>
      </c>
    </row>
    <row r="226" spans="2:21" s="137" customFormat="1">
      <c r="B226" s="88" t="s">
        <v>803</v>
      </c>
      <c r="C226" s="82" t="s">
        <v>804</v>
      </c>
      <c r="D226" s="95" t="s">
        <v>131</v>
      </c>
      <c r="E226" s="95" t="s">
        <v>293</v>
      </c>
      <c r="F226" s="82" t="s">
        <v>454</v>
      </c>
      <c r="G226" s="95" t="s">
        <v>418</v>
      </c>
      <c r="H226" s="82" t="s">
        <v>564</v>
      </c>
      <c r="I226" s="82" t="s">
        <v>171</v>
      </c>
      <c r="J226" s="82"/>
      <c r="K226" s="89">
        <v>8.6699999999949497</v>
      </c>
      <c r="L226" s="95" t="s">
        <v>173</v>
      </c>
      <c r="M226" s="96">
        <v>3.4300000000000004E-2</v>
      </c>
      <c r="N226" s="96">
        <v>3.309999999998172E-2</v>
      </c>
      <c r="O226" s="89">
        <v>316076.34510600002</v>
      </c>
      <c r="P226" s="91">
        <v>102.1</v>
      </c>
      <c r="Q226" s="82"/>
      <c r="R226" s="89">
        <v>322.71394838900005</v>
      </c>
      <c r="S226" s="90">
        <v>1.2449832405309596E-3</v>
      </c>
      <c r="T226" s="90">
        <f t="shared" si="3"/>
        <v>2.5602142491954901E-3</v>
      </c>
      <c r="U226" s="90">
        <f>R226/'סכום נכסי הקרן'!$C$42</f>
        <v>9.189589683341935E-5</v>
      </c>
    </row>
    <row r="227" spans="2:21" s="137" customFormat="1">
      <c r="B227" s="88" t="s">
        <v>805</v>
      </c>
      <c r="C227" s="82" t="s">
        <v>806</v>
      </c>
      <c r="D227" s="95" t="s">
        <v>131</v>
      </c>
      <c r="E227" s="95" t="s">
        <v>293</v>
      </c>
      <c r="F227" s="82" t="s">
        <v>593</v>
      </c>
      <c r="G227" s="95" t="s">
        <v>351</v>
      </c>
      <c r="H227" s="82" t="s">
        <v>564</v>
      </c>
      <c r="I227" s="82" t="s">
        <v>171</v>
      </c>
      <c r="J227" s="82"/>
      <c r="K227" s="89">
        <v>3.3699999973391153</v>
      </c>
      <c r="L227" s="95" t="s">
        <v>173</v>
      </c>
      <c r="M227" s="96">
        <v>7.0499999999999993E-2</v>
      </c>
      <c r="N227" s="96">
        <v>2.6000000012979928E-2</v>
      </c>
      <c r="O227" s="89">
        <v>131.25826699999999</v>
      </c>
      <c r="P227" s="91">
        <v>117.39</v>
      </c>
      <c r="Q227" s="82"/>
      <c r="R227" s="89">
        <v>0.15408409300000001</v>
      </c>
      <c r="S227" s="90">
        <v>2.8386205010625793E-7</v>
      </c>
      <c r="T227" s="90">
        <f t="shared" si="3"/>
        <v>1.2224085523488006E-6</v>
      </c>
      <c r="U227" s="90">
        <f>R227/'סכום נכסי הקרן'!$C$42</f>
        <v>4.3876925632389672E-8</v>
      </c>
    </row>
    <row r="228" spans="2:21" s="137" customFormat="1">
      <c r="B228" s="88" t="s">
        <v>807</v>
      </c>
      <c r="C228" s="82" t="s">
        <v>808</v>
      </c>
      <c r="D228" s="95" t="s">
        <v>131</v>
      </c>
      <c r="E228" s="95" t="s">
        <v>293</v>
      </c>
      <c r="F228" s="82" t="s">
        <v>596</v>
      </c>
      <c r="G228" s="95" t="s">
        <v>386</v>
      </c>
      <c r="H228" s="82" t="s">
        <v>564</v>
      </c>
      <c r="I228" s="82" t="s">
        <v>297</v>
      </c>
      <c r="J228" s="82"/>
      <c r="K228" s="89">
        <v>3.2100000000030522</v>
      </c>
      <c r="L228" s="95" t="s">
        <v>173</v>
      </c>
      <c r="M228" s="96">
        <v>4.1399999999999999E-2</v>
      </c>
      <c r="N228" s="96">
        <v>3.4900000000030518E-2</v>
      </c>
      <c r="O228" s="89">
        <v>158867.13004600001</v>
      </c>
      <c r="P228" s="91">
        <v>103.14</v>
      </c>
      <c r="Q228" s="82"/>
      <c r="R228" s="89">
        <v>163.85555794999999</v>
      </c>
      <c r="S228" s="90">
        <v>2.1954832738942061E-4</v>
      </c>
      <c r="T228" s="90">
        <f t="shared" si="3"/>
        <v>1.2999293534340659E-3</v>
      </c>
      <c r="U228" s="90">
        <f>R228/'סכום נכסי הקרן'!$C$42</f>
        <v>4.6659444142789388E-5</v>
      </c>
    </row>
    <row r="229" spans="2:21" s="137" customFormat="1">
      <c r="B229" s="88" t="s">
        <v>809</v>
      </c>
      <c r="C229" s="82" t="s">
        <v>810</v>
      </c>
      <c r="D229" s="95" t="s">
        <v>131</v>
      </c>
      <c r="E229" s="95" t="s">
        <v>293</v>
      </c>
      <c r="F229" s="82" t="s">
        <v>596</v>
      </c>
      <c r="G229" s="95" t="s">
        <v>386</v>
      </c>
      <c r="H229" s="82" t="s">
        <v>564</v>
      </c>
      <c r="I229" s="82" t="s">
        <v>297</v>
      </c>
      <c r="J229" s="82"/>
      <c r="K229" s="89">
        <v>5.8799999999967989</v>
      </c>
      <c r="L229" s="95" t="s">
        <v>173</v>
      </c>
      <c r="M229" s="96">
        <v>2.5000000000000001E-2</v>
      </c>
      <c r="N229" s="96">
        <v>5.0499999999958557E-2</v>
      </c>
      <c r="O229" s="89">
        <v>402371.38326300005</v>
      </c>
      <c r="P229" s="91">
        <v>86.93</v>
      </c>
      <c r="Q229" s="82"/>
      <c r="R229" s="89">
        <v>349.78143454899993</v>
      </c>
      <c r="S229" s="90">
        <v>6.5539523316398922E-4</v>
      </c>
      <c r="T229" s="90">
        <f t="shared" si="3"/>
        <v>2.7749510590008124E-3</v>
      </c>
      <c r="U229" s="90">
        <f>R229/'סכום נכסי הקרן'!$C$42</f>
        <v>9.9603623531061339E-5</v>
      </c>
    </row>
    <row r="230" spans="2:21" s="137" customFormat="1">
      <c r="B230" s="88" t="s">
        <v>811</v>
      </c>
      <c r="C230" s="82" t="s">
        <v>812</v>
      </c>
      <c r="D230" s="95" t="s">
        <v>131</v>
      </c>
      <c r="E230" s="95" t="s">
        <v>293</v>
      </c>
      <c r="F230" s="82" t="s">
        <v>596</v>
      </c>
      <c r="G230" s="95" t="s">
        <v>386</v>
      </c>
      <c r="H230" s="82" t="s">
        <v>564</v>
      </c>
      <c r="I230" s="82" t="s">
        <v>297</v>
      </c>
      <c r="J230" s="82"/>
      <c r="K230" s="89">
        <v>4.4799999999921134</v>
      </c>
      <c r="L230" s="95" t="s">
        <v>173</v>
      </c>
      <c r="M230" s="96">
        <v>3.5499999999999997E-2</v>
      </c>
      <c r="N230" s="96">
        <v>4.4899999999893955E-2</v>
      </c>
      <c r="O230" s="89">
        <v>193545.402088</v>
      </c>
      <c r="P230" s="91">
        <v>96.96</v>
      </c>
      <c r="Q230" s="82"/>
      <c r="R230" s="89">
        <v>187.66161325100001</v>
      </c>
      <c r="S230" s="90">
        <v>2.7235595551015012E-4</v>
      </c>
      <c r="T230" s="90">
        <f t="shared" si="3"/>
        <v>1.4887919740397561E-3</v>
      </c>
      <c r="U230" s="90">
        <f>R230/'סכום נכסי הקרן'!$C$42</f>
        <v>5.3438447073627507E-5</v>
      </c>
    </row>
    <row r="231" spans="2:21" s="137" customFormat="1">
      <c r="B231" s="88" t="s">
        <v>813</v>
      </c>
      <c r="C231" s="82" t="s">
        <v>814</v>
      </c>
      <c r="D231" s="95" t="s">
        <v>131</v>
      </c>
      <c r="E231" s="95" t="s">
        <v>293</v>
      </c>
      <c r="F231" s="82" t="s">
        <v>815</v>
      </c>
      <c r="G231" s="95" t="s">
        <v>351</v>
      </c>
      <c r="H231" s="82" t="s">
        <v>564</v>
      </c>
      <c r="I231" s="82" t="s">
        <v>297</v>
      </c>
      <c r="J231" s="82"/>
      <c r="K231" s="89">
        <v>4.9300000000053652</v>
      </c>
      <c r="L231" s="95" t="s">
        <v>173</v>
      </c>
      <c r="M231" s="96">
        <v>3.9E-2</v>
      </c>
      <c r="N231" s="96">
        <v>4.7800000000041684E-2</v>
      </c>
      <c r="O231" s="89">
        <v>300688.19624999998</v>
      </c>
      <c r="P231" s="91">
        <v>97.3</v>
      </c>
      <c r="Q231" s="82"/>
      <c r="R231" s="89">
        <v>292.56961495100001</v>
      </c>
      <c r="S231" s="90">
        <v>7.1441040711349749E-4</v>
      </c>
      <c r="T231" s="90">
        <f t="shared" si="3"/>
        <v>2.3210676229472814E-3</v>
      </c>
      <c r="U231" s="90">
        <f>R231/'סכום נכסי הקרן'!$C$42</f>
        <v>8.3312008316795608E-5</v>
      </c>
    </row>
    <row r="232" spans="2:21" s="137" customFormat="1">
      <c r="B232" s="88" t="s">
        <v>816</v>
      </c>
      <c r="C232" s="82" t="s">
        <v>817</v>
      </c>
      <c r="D232" s="95" t="s">
        <v>131</v>
      </c>
      <c r="E232" s="95" t="s">
        <v>293</v>
      </c>
      <c r="F232" s="82" t="s">
        <v>818</v>
      </c>
      <c r="G232" s="95" t="s">
        <v>386</v>
      </c>
      <c r="H232" s="82" t="s">
        <v>564</v>
      </c>
      <c r="I232" s="82" t="s">
        <v>297</v>
      </c>
      <c r="J232" s="82"/>
      <c r="K232" s="89">
        <v>1.7300000000026512</v>
      </c>
      <c r="L232" s="95" t="s">
        <v>173</v>
      </c>
      <c r="M232" s="96">
        <v>1.47E-2</v>
      </c>
      <c r="N232" s="96">
        <v>1.3800000000006118E-2</v>
      </c>
      <c r="O232" s="89">
        <v>195731.14600000001</v>
      </c>
      <c r="P232" s="91">
        <v>100.2</v>
      </c>
      <c r="Q232" s="82"/>
      <c r="R232" s="89">
        <v>196.12260827600002</v>
      </c>
      <c r="S232" s="90">
        <v>5.9731457508608872E-4</v>
      </c>
      <c r="T232" s="90">
        <f t="shared" si="3"/>
        <v>1.5559163116567526E-3</v>
      </c>
      <c r="U232" s="90">
        <f>R232/'סכום נכסי הקרן'!$C$42</f>
        <v>5.5847796684349136E-5</v>
      </c>
    </row>
    <row r="233" spans="2:21" s="137" customFormat="1">
      <c r="B233" s="88" t="s">
        <v>819</v>
      </c>
      <c r="C233" s="82" t="s">
        <v>820</v>
      </c>
      <c r="D233" s="95" t="s">
        <v>131</v>
      </c>
      <c r="E233" s="95" t="s">
        <v>293</v>
      </c>
      <c r="F233" s="82" t="s">
        <v>818</v>
      </c>
      <c r="G233" s="95" t="s">
        <v>386</v>
      </c>
      <c r="H233" s="82" t="s">
        <v>564</v>
      </c>
      <c r="I233" s="82" t="s">
        <v>297</v>
      </c>
      <c r="J233" s="82"/>
      <c r="K233" s="89">
        <v>3.1000000000005836</v>
      </c>
      <c r="L233" s="95" t="s">
        <v>173</v>
      </c>
      <c r="M233" s="96">
        <v>2.1600000000000001E-2</v>
      </c>
      <c r="N233" s="96">
        <v>2.4399999999990665E-2</v>
      </c>
      <c r="O233" s="89">
        <v>171827.90991500003</v>
      </c>
      <c r="P233" s="91">
        <v>99.75</v>
      </c>
      <c r="Q233" s="82"/>
      <c r="R233" s="89">
        <v>171.39834008900002</v>
      </c>
      <c r="S233" s="90">
        <v>2.1639895308507332E-4</v>
      </c>
      <c r="T233" s="90">
        <f t="shared" si="3"/>
        <v>1.3597691539981474E-3</v>
      </c>
      <c r="U233" s="90">
        <f>R233/'סכום נכסי הקרן'!$C$42</f>
        <v>4.880732381375725E-5</v>
      </c>
    </row>
    <row r="234" spans="2:21" s="137" customFormat="1">
      <c r="B234" s="88" t="s">
        <v>821</v>
      </c>
      <c r="C234" s="82" t="s">
        <v>822</v>
      </c>
      <c r="D234" s="95" t="s">
        <v>131</v>
      </c>
      <c r="E234" s="95" t="s">
        <v>293</v>
      </c>
      <c r="F234" s="82" t="s">
        <v>770</v>
      </c>
      <c r="G234" s="95" t="s">
        <v>162</v>
      </c>
      <c r="H234" s="82" t="s">
        <v>564</v>
      </c>
      <c r="I234" s="82" t="s">
        <v>171</v>
      </c>
      <c r="J234" s="82"/>
      <c r="K234" s="89">
        <v>2.5799999999923382</v>
      </c>
      <c r="L234" s="95" t="s">
        <v>173</v>
      </c>
      <c r="M234" s="96">
        <v>2.4E-2</v>
      </c>
      <c r="N234" s="96">
        <v>1.7899999999924133E-2</v>
      </c>
      <c r="O234" s="89">
        <v>130760.60791399999</v>
      </c>
      <c r="P234" s="91">
        <v>101.81</v>
      </c>
      <c r="Q234" s="82"/>
      <c r="R234" s="89">
        <v>133.127374919</v>
      </c>
      <c r="S234" s="90">
        <v>3.5403905405709892E-4</v>
      </c>
      <c r="T234" s="90">
        <f t="shared" si="3"/>
        <v>1.0561508231270232E-3</v>
      </c>
      <c r="U234" s="90">
        <f>R234/'סכום נכסי הקרן'!$C$42</f>
        <v>3.790929884602832E-5</v>
      </c>
    </row>
    <row r="235" spans="2:21" s="137" customFormat="1">
      <c r="B235" s="88" t="s">
        <v>823</v>
      </c>
      <c r="C235" s="82" t="s">
        <v>824</v>
      </c>
      <c r="D235" s="95" t="s">
        <v>131</v>
      </c>
      <c r="E235" s="95" t="s">
        <v>293</v>
      </c>
      <c r="F235" s="82" t="s">
        <v>825</v>
      </c>
      <c r="G235" s="95" t="s">
        <v>351</v>
      </c>
      <c r="H235" s="82" t="s">
        <v>564</v>
      </c>
      <c r="I235" s="82" t="s">
        <v>297</v>
      </c>
      <c r="J235" s="82"/>
      <c r="K235" s="89">
        <v>1.3900000000004022</v>
      </c>
      <c r="L235" s="95" t="s">
        <v>173</v>
      </c>
      <c r="M235" s="96">
        <v>5.0999999999999997E-2</v>
      </c>
      <c r="N235" s="96">
        <v>2.5100000000002679E-2</v>
      </c>
      <c r="O235" s="89">
        <v>575697.73542000004</v>
      </c>
      <c r="P235" s="91">
        <v>103.6</v>
      </c>
      <c r="Q235" s="82"/>
      <c r="R235" s="89">
        <v>596.42283468400001</v>
      </c>
      <c r="S235" s="90">
        <v>7.5521151176702089E-4</v>
      </c>
      <c r="T235" s="90">
        <f t="shared" si="3"/>
        <v>4.7316524356205694E-3</v>
      </c>
      <c r="U235" s="90">
        <f>R235/'סכום נכסי הקרן'!$C$42</f>
        <v>1.6983713148695307E-4</v>
      </c>
    </row>
    <row r="236" spans="2:21" s="137" customFormat="1">
      <c r="B236" s="88" t="s">
        <v>826</v>
      </c>
      <c r="C236" s="82" t="s">
        <v>827</v>
      </c>
      <c r="D236" s="95" t="s">
        <v>131</v>
      </c>
      <c r="E236" s="95" t="s">
        <v>293</v>
      </c>
      <c r="F236" s="82" t="s">
        <v>828</v>
      </c>
      <c r="G236" s="95" t="s">
        <v>351</v>
      </c>
      <c r="H236" s="82" t="s">
        <v>564</v>
      </c>
      <c r="I236" s="82" t="s">
        <v>297</v>
      </c>
      <c r="J236" s="82"/>
      <c r="K236" s="89">
        <v>5.2100000021693411</v>
      </c>
      <c r="L236" s="95" t="s">
        <v>173</v>
      </c>
      <c r="M236" s="96">
        <v>2.6200000000000001E-2</v>
      </c>
      <c r="N236" s="96">
        <v>2.8700000011613647E-2</v>
      </c>
      <c r="O236" s="89">
        <v>917.95161099999996</v>
      </c>
      <c r="P236" s="91">
        <v>99.43</v>
      </c>
      <c r="Q236" s="82"/>
      <c r="R236" s="89">
        <v>0.91271926200000009</v>
      </c>
      <c r="S236" s="90">
        <v>3.6268623655659071E-6</v>
      </c>
      <c r="T236" s="90">
        <f t="shared" si="3"/>
        <v>7.2409540143919053E-6</v>
      </c>
      <c r="U236" s="90">
        <f>R236/'סכום נכסי הקרן'!$C$42</f>
        <v>2.5990557754734348E-7</v>
      </c>
    </row>
    <row r="237" spans="2:21" s="137" customFormat="1">
      <c r="B237" s="88" t="s">
        <v>829</v>
      </c>
      <c r="C237" s="82" t="s">
        <v>830</v>
      </c>
      <c r="D237" s="95" t="s">
        <v>131</v>
      </c>
      <c r="E237" s="95" t="s">
        <v>293</v>
      </c>
      <c r="F237" s="82" t="s">
        <v>828</v>
      </c>
      <c r="G237" s="95" t="s">
        <v>351</v>
      </c>
      <c r="H237" s="82" t="s">
        <v>564</v>
      </c>
      <c r="I237" s="82" t="s">
        <v>297</v>
      </c>
      <c r="J237" s="82"/>
      <c r="K237" s="89">
        <v>3.3300000000052687</v>
      </c>
      <c r="L237" s="95" t="s">
        <v>173</v>
      </c>
      <c r="M237" s="96">
        <v>3.3500000000000002E-2</v>
      </c>
      <c r="N237" s="96">
        <v>1.8800000000061573E-2</v>
      </c>
      <c r="O237" s="89">
        <v>158458.037128</v>
      </c>
      <c r="P237" s="91">
        <v>104.92</v>
      </c>
      <c r="Q237" s="89">
        <v>2.6541721109999994</v>
      </c>
      <c r="R237" s="89">
        <v>168.90834466699999</v>
      </c>
      <c r="S237" s="90">
        <v>3.2942061735427434E-4</v>
      </c>
      <c r="T237" s="90">
        <f t="shared" si="3"/>
        <v>1.34001505972469E-3</v>
      </c>
      <c r="U237" s="90">
        <f>R237/'סכום נכסי הקרן'!$C$42</f>
        <v>4.8098273698142227E-5</v>
      </c>
    </row>
    <row r="238" spans="2:21" s="137" customFormat="1">
      <c r="B238" s="88" t="s">
        <v>831</v>
      </c>
      <c r="C238" s="82" t="s">
        <v>832</v>
      </c>
      <c r="D238" s="95" t="s">
        <v>131</v>
      </c>
      <c r="E238" s="95" t="s">
        <v>293</v>
      </c>
      <c r="F238" s="82" t="s">
        <v>563</v>
      </c>
      <c r="G238" s="95" t="s">
        <v>301</v>
      </c>
      <c r="H238" s="82" t="s">
        <v>608</v>
      </c>
      <c r="I238" s="82" t="s">
        <v>171</v>
      </c>
      <c r="J238" s="82"/>
      <c r="K238" s="89">
        <v>1.4199999999728687</v>
      </c>
      <c r="L238" s="95" t="s">
        <v>173</v>
      </c>
      <c r="M238" s="96">
        <v>2.81E-2</v>
      </c>
      <c r="N238" s="96">
        <v>1.2100000000042839E-2</v>
      </c>
      <c r="O238" s="89">
        <v>27350.158098</v>
      </c>
      <c r="P238" s="91">
        <v>102.42</v>
      </c>
      <c r="Q238" s="82"/>
      <c r="R238" s="89">
        <v>28.012031028000003</v>
      </c>
      <c r="S238" s="90">
        <v>2.8333911505469913E-4</v>
      </c>
      <c r="T238" s="90">
        <f t="shared" si="3"/>
        <v>2.222302486297996E-4</v>
      </c>
      <c r="U238" s="90">
        <f>R238/'סכום נכסי הקרן'!$C$42</f>
        <v>7.9766949222185322E-6</v>
      </c>
    </row>
    <row r="239" spans="2:21" s="137" customFormat="1">
      <c r="B239" s="88" t="s">
        <v>833</v>
      </c>
      <c r="C239" s="82" t="s">
        <v>834</v>
      </c>
      <c r="D239" s="95" t="s">
        <v>131</v>
      </c>
      <c r="E239" s="95" t="s">
        <v>293</v>
      </c>
      <c r="F239" s="82" t="s">
        <v>611</v>
      </c>
      <c r="G239" s="95" t="s">
        <v>351</v>
      </c>
      <c r="H239" s="82" t="s">
        <v>608</v>
      </c>
      <c r="I239" s="82" t="s">
        <v>171</v>
      </c>
      <c r="J239" s="82"/>
      <c r="K239" s="89">
        <v>1.6600000000000001</v>
      </c>
      <c r="L239" s="95" t="s">
        <v>173</v>
      </c>
      <c r="M239" s="96">
        <v>0.05</v>
      </c>
      <c r="N239" s="96">
        <v>2.3400000000000004E-2</v>
      </c>
      <c r="O239" s="89">
        <v>0.27</v>
      </c>
      <c r="P239" s="91">
        <v>105.72</v>
      </c>
      <c r="Q239" s="82"/>
      <c r="R239" s="89">
        <v>2.9E-4</v>
      </c>
      <c r="S239" s="90">
        <v>2.2040816326530612E-9</v>
      </c>
      <c r="T239" s="90">
        <f t="shared" si="3"/>
        <v>2.3006818762346359E-9</v>
      </c>
      <c r="U239" s="90">
        <f>R239/'סכום נכסי הקרן'!$C$42</f>
        <v>8.2580285775462906E-11</v>
      </c>
    </row>
    <row r="240" spans="2:21" s="137" customFormat="1">
      <c r="B240" s="88" t="s">
        <v>835</v>
      </c>
      <c r="C240" s="82" t="s">
        <v>836</v>
      </c>
      <c r="D240" s="95" t="s">
        <v>131</v>
      </c>
      <c r="E240" s="95" t="s">
        <v>293</v>
      </c>
      <c r="F240" s="82" t="s">
        <v>611</v>
      </c>
      <c r="G240" s="95" t="s">
        <v>351</v>
      </c>
      <c r="H240" s="82" t="s">
        <v>608</v>
      </c>
      <c r="I240" s="82" t="s">
        <v>171</v>
      </c>
      <c r="J240" s="82"/>
      <c r="K240" s="89">
        <v>2.099999974796297</v>
      </c>
      <c r="L240" s="95" t="s">
        <v>173</v>
      </c>
      <c r="M240" s="96">
        <v>4.6500000000000007E-2</v>
      </c>
      <c r="N240" s="96">
        <v>2.3499999837976196E-2</v>
      </c>
      <c r="O240" s="89">
        <v>52.378509999999999</v>
      </c>
      <c r="P240" s="91">
        <v>106.05</v>
      </c>
      <c r="Q240" s="82"/>
      <c r="R240" s="89">
        <v>5.5547394E-2</v>
      </c>
      <c r="S240" s="90">
        <v>3.2535081632922692E-7</v>
      </c>
      <c r="T240" s="90">
        <f t="shared" si="3"/>
        <v>4.406789056822916E-7</v>
      </c>
      <c r="U240" s="90">
        <f>R240/'סכום נכסי הקרן'!$C$42</f>
        <v>1.5817654036559426E-8</v>
      </c>
    </row>
    <row r="241" spans="2:21" s="137" customFormat="1">
      <c r="B241" s="88" t="s">
        <v>837</v>
      </c>
      <c r="C241" s="82" t="s">
        <v>838</v>
      </c>
      <c r="D241" s="95" t="s">
        <v>131</v>
      </c>
      <c r="E241" s="95" t="s">
        <v>293</v>
      </c>
      <c r="F241" s="82" t="s">
        <v>839</v>
      </c>
      <c r="G241" s="95" t="s">
        <v>418</v>
      </c>
      <c r="H241" s="82" t="s">
        <v>608</v>
      </c>
      <c r="I241" s="82" t="s">
        <v>171</v>
      </c>
      <c r="J241" s="82"/>
      <c r="K241" s="89">
        <v>5.9700000000029609</v>
      </c>
      <c r="L241" s="95" t="s">
        <v>173</v>
      </c>
      <c r="M241" s="96">
        <v>3.27E-2</v>
      </c>
      <c r="N241" s="96">
        <v>2.700000000000722E-2</v>
      </c>
      <c r="O241" s="89">
        <v>132377.467653</v>
      </c>
      <c r="P241" s="91">
        <v>104.62</v>
      </c>
      <c r="Q241" s="82"/>
      <c r="R241" s="89">
        <v>138.49331064700002</v>
      </c>
      <c r="S241" s="90">
        <v>5.9362093117937222E-4</v>
      </c>
      <c r="T241" s="90">
        <f t="shared" si="3"/>
        <v>1.0987208613285734E-3</v>
      </c>
      <c r="U241" s="90">
        <f>R241/'סכום נכסי הקרן'!$C$42</f>
        <v>3.9437300590411105E-5</v>
      </c>
    </row>
    <row r="242" spans="2:21" s="137" customFormat="1">
      <c r="B242" s="88" t="s">
        <v>840</v>
      </c>
      <c r="C242" s="82" t="s">
        <v>841</v>
      </c>
      <c r="D242" s="95" t="s">
        <v>131</v>
      </c>
      <c r="E242" s="95" t="s">
        <v>293</v>
      </c>
      <c r="F242" s="82" t="s">
        <v>842</v>
      </c>
      <c r="G242" s="95" t="s">
        <v>843</v>
      </c>
      <c r="H242" s="82" t="s">
        <v>638</v>
      </c>
      <c r="I242" s="82" t="s">
        <v>171</v>
      </c>
      <c r="J242" s="82"/>
      <c r="K242" s="89">
        <v>5.6499999999935895</v>
      </c>
      <c r="L242" s="95" t="s">
        <v>173</v>
      </c>
      <c r="M242" s="96">
        <v>4.4500000000000005E-2</v>
      </c>
      <c r="N242" s="96">
        <v>3.2599999999961847E-2</v>
      </c>
      <c r="O242" s="89">
        <v>295935.85231400002</v>
      </c>
      <c r="P242" s="91">
        <v>108.06</v>
      </c>
      <c r="Q242" s="82"/>
      <c r="R242" s="89">
        <v>319.78828529700002</v>
      </c>
      <c r="S242" s="90">
        <v>9.9440810589381716E-4</v>
      </c>
      <c r="T242" s="90">
        <f t="shared" si="3"/>
        <v>2.5370038352239966E-3</v>
      </c>
      <c r="U242" s="90">
        <f>R242/'סכום נכסי הקרן'!$C$42</f>
        <v>9.1062786163694911E-5</v>
      </c>
    </row>
    <row r="243" spans="2:21" s="137" customFormat="1">
      <c r="B243" s="88" t="s">
        <v>844</v>
      </c>
      <c r="C243" s="82" t="s">
        <v>845</v>
      </c>
      <c r="D243" s="95" t="s">
        <v>131</v>
      </c>
      <c r="E243" s="95" t="s">
        <v>293</v>
      </c>
      <c r="F243" s="82" t="s">
        <v>846</v>
      </c>
      <c r="G243" s="95" t="s">
        <v>351</v>
      </c>
      <c r="H243" s="82" t="s">
        <v>638</v>
      </c>
      <c r="I243" s="82" t="s">
        <v>171</v>
      </c>
      <c r="J243" s="82"/>
      <c r="K243" s="89">
        <v>4.1499999999983759</v>
      </c>
      <c r="L243" s="95" t="s">
        <v>173</v>
      </c>
      <c r="M243" s="96">
        <v>4.2000000000000003E-2</v>
      </c>
      <c r="N243" s="96">
        <v>8.5300000000010673E-2</v>
      </c>
      <c r="O243" s="89">
        <v>254300.86564800001</v>
      </c>
      <c r="P243" s="91">
        <v>84.76</v>
      </c>
      <c r="Q243" s="82"/>
      <c r="R243" s="89">
        <v>215.54541370899997</v>
      </c>
      <c r="S243" s="90">
        <v>4.2206158982574461E-4</v>
      </c>
      <c r="T243" s="90">
        <f t="shared" si="3"/>
        <v>1.710004920088941E-3</v>
      </c>
      <c r="U243" s="90">
        <f>R243/'סכום נכסי הקרן'!$C$42</f>
        <v>6.1378627109239992E-5</v>
      </c>
    </row>
    <row r="244" spans="2:21" s="137" customFormat="1">
      <c r="B244" s="88" t="s">
        <v>847</v>
      </c>
      <c r="C244" s="82" t="s">
        <v>848</v>
      </c>
      <c r="D244" s="95" t="s">
        <v>131</v>
      </c>
      <c r="E244" s="95" t="s">
        <v>293</v>
      </c>
      <c r="F244" s="82" t="s">
        <v>846</v>
      </c>
      <c r="G244" s="95" t="s">
        <v>351</v>
      </c>
      <c r="H244" s="82" t="s">
        <v>638</v>
      </c>
      <c r="I244" s="82" t="s">
        <v>171</v>
      </c>
      <c r="J244" s="82"/>
      <c r="K244" s="89">
        <v>4.7500000000051674</v>
      </c>
      <c r="L244" s="95" t="s">
        <v>173</v>
      </c>
      <c r="M244" s="96">
        <v>3.2500000000000001E-2</v>
      </c>
      <c r="N244" s="96">
        <v>5.1400000000063041E-2</v>
      </c>
      <c r="O244" s="89">
        <v>419314.23248599999</v>
      </c>
      <c r="P244" s="91">
        <v>92.31</v>
      </c>
      <c r="Q244" s="82"/>
      <c r="R244" s="89">
        <v>387.068954104</v>
      </c>
      <c r="S244" s="90">
        <v>5.5890753811252143E-4</v>
      </c>
      <c r="T244" s="90">
        <f t="shared" si="3"/>
        <v>3.0707673364143754E-3</v>
      </c>
      <c r="U244" s="90">
        <f>R244/'סכום נכסי הקרן'!$C$42</f>
        <v>1.1022160291282019E-4</v>
      </c>
    </row>
    <row r="245" spans="2:21" s="137" customFormat="1">
      <c r="B245" s="88" t="s">
        <v>849</v>
      </c>
      <c r="C245" s="82" t="s">
        <v>850</v>
      </c>
      <c r="D245" s="95" t="s">
        <v>131</v>
      </c>
      <c r="E245" s="95" t="s">
        <v>293</v>
      </c>
      <c r="F245" s="82" t="s">
        <v>643</v>
      </c>
      <c r="G245" s="95" t="s">
        <v>347</v>
      </c>
      <c r="H245" s="82" t="s">
        <v>638</v>
      </c>
      <c r="I245" s="82" t="s">
        <v>171</v>
      </c>
      <c r="J245" s="82"/>
      <c r="K245" s="89">
        <v>1.3399999999944867</v>
      </c>
      <c r="L245" s="95" t="s">
        <v>173</v>
      </c>
      <c r="M245" s="96">
        <v>3.3000000000000002E-2</v>
      </c>
      <c r="N245" s="96">
        <v>2.6299999999917306E-2</v>
      </c>
      <c r="O245" s="89">
        <v>89493.721645999991</v>
      </c>
      <c r="P245" s="91">
        <v>101.34</v>
      </c>
      <c r="Q245" s="82"/>
      <c r="R245" s="89">
        <v>90.692934524999998</v>
      </c>
      <c r="S245" s="90">
        <v>2.1422115961232497E-4</v>
      </c>
      <c r="T245" s="90">
        <f t="shared" si="3"/>
        <v>7.1950203711793786E-4</v>
      </c>
      <c r="U245" s="90">
        <f>R245/'סכום נכסי הקרן'!$C$42</f>
        <v>2.5825684313413262E-5</v>
      </c>
    </row>
    <row r="246" spans="2:21" s="137" customFormat="1">
      <c r="B246" s="88" t="s">
        <v>851</v>
      </c>
      <c r="C246" s="82" t="s">
        <v>852</v>
      </c>
      <c r="D246" s="95" t="s">
        <v>131</v>
      </c>
      <c r="E246" s="95" t="s">
        <v>293</v>
      </c>
      <c r="F246" s="82" t="s">
        <v>649</v>
      </c>
      <c r="G246" s="95" t="s">
        <v>471</v>
      </c>
      <c r="H246" s="82" t="s">
        <v>638</v>
      </c>
      <c r="I246" s="82" t="s">
        <v>297</v>
      </c>
      <c r="J246" s="82"/>
      <c r="K246" s="89">
        <v>1.6799999999982933</v>
      </c>
      <c r="L246" s="95" t="s">
        <v>173</v>
      </c>
      <c r="M246" s="96">
        <v>0.06</v>
      </c>
      <c r="N246" s="96">
        <v>1.6299999999988754E-2</v>
      </c>
      <c r="O246" s="89">
        <v>236504.23175199999</v>
      </c>
      <c r="P246" s="91">
        <v>109</v>
      </c>
      <c r="Q246" s="82"/>
      <c r="R246" s="89">
        <v>257.78960478300002</v>
      </c>
      <c r="S246" s="90">
        <v>5.7638472368488902E-4</v>
      </c>
      <c r="T246" s="90">
        <f t="shared" si="3"/>
        <v>2.045144384848061E-3</v>
      </c>
      <c r="U246" s="90">
        <f>R246/'סכום נכסי הקרן'!$C$42</f>
        <v>7.3408066320426824E-5</v>
      </c>
    </row>
    <row r="247" spans="2:21" s="137" customFormat="1">
      <c r="B247" s="88" t="s">
        <v>853</v>
      </c>
      <c r="C247" s="82" t="s">
        <v>854</v>
      </c>
      <c r="D247" s="95" t="s">
        <v>131</v>
      </c>
      <c r="E247" s="95" t="s">
        <v>293</v>
      </c>
      <c r="F247" s="82" t="s">
        <v>649</v>
      </c>
      <c r="G247" s="95" t="s">
        <v>471</v>
      </c>
      <c r="H247" s="82" t="s">
        <v>638</v>
      </c>
      <c r="I247" s="82" t="s">
        <v>297</v>
      </c>
      <c r="J247" s="82"/>
      <c r="K247" s="89">
        <v>3.2400000001210318</v>
      </c>
      <c r="L247" s="95" t="s">
        <v>173</v>
      </c>
      <c r="M247" s="96">
        <v>5.9000000000000004E-2</v>
      </c>
      <c r="N247" s="96">
        <v>2.4400000000279306E-2</v>
      </c>
      <c r="O247" s="89">
        <v>3797.752798</v>
      </c>
      <c r="P247" s="91">
        <v>113.13</v>
      </c>
      <c r="Q247" s="82"/>
      <c r="R247" s="89">
        <v>4.2963977519999998</v>
      </c>
      <c r="S247" s="90">
        <v>4.2702615036391789E-6</v>
      </c>
      <c r="T247" s="90">
        <f t="shared" si="3"/>
        <v>3.4084980831453899E-5</v>
      </c>
      <c r="U247" s="90">
        <f>R247/'סכום נכסי הקרן'!$C$42</f>
        <v>1.2234405316041945E-6</v>
      </c>
    </row>
    <row r="248" spans="2:21" s="137" customFormat="1">
      <c r="B248" s="88" t="s">
        <v>855</v>
      </c>
      <c r="C248" s="82" t="s">
        <v>856</v>
      </c>
      <c r="D248" s="95" t="s">
        <v>131</v>
      </c>
      <c r="E248" s="95" t="s">
        <v>293</v>
      </c>
      <c r="F248" s="82" t="s">
        <v>652</v>
      </c>
      <c r="G248" s="95" t="s">
        <v>351</v>
      </c>
      <c r="H248" s="82" t="s">
        <v>638</v>
      </c>
      <c r="I248" s="82" t="s">
        <v>297</v>
      </c>
      <c r="J248" s="82"/>
      <c r="K248" s="89">
        <v>3.6700005633054764</v>
      </c>
      <c r="L248" s="95" t="s">
        <v>173</v>
      </c>
      <c r="M248" s="96">
        <v>6.9000000000000006E-2</v>
      </c>
      <c r="N248" s="96">
        <v>0.10420001066256795</v>
      </c>
      <c r="O248" s="89">
        <v>2.1811829999999999</v>
      </c>
      <c r="P248" s="91">
        <v>91.29</v>
      </c>
      <c r="Q248" s="82"/>
      <c r="R248" s="89">
        <v>1.988264E-3</v>
      </c>
      <c r="S248" s="90">
        <v>3.297024764156291E-9</v>
      </c>
      <c r="T248" s="90">
        <f t="shared" si="3"/>
        <v>1.5773665344723386E-8</v>
      </c>
      <c r="U248" s="90">
        <f>R248/'סכום נכסי הקרן'!$C$42</f>
        <v>5.6617727350712063E-10</v>
      </c>
    </row>
    <row r="249" spans="2:21" s="137" customFormat="1">
      <c r="B249" s="88" t="s">
        <v>857</v>
      </c>
      <c r="C249" s="82" t="s">
        <v>858</v>
      </c>
      <c r="D249" s="95" t="s">
        <v>131</v>
      </c>
      <c r="E249" s="95" t="s">
        <v>293</v>
      </c>
      <c r="F249" s="82" t="s">
        <v>859</v>
      </c>
      <c r="G249" s="95" t="s">
        <v>351</v>
      </c>
      <c r="H249" s="82" t="s">
        <v>638</v>
      </c>
      <c r="I249" s="82" t="s">
        <v>171</v>
      </c>
      <c r="J249" s="82"/>
      <c r="K249" s="89">
        <v>3.5699999999925276</v>
      </c>
      <c r="L249" s="95" t="s">
        <v>173</v>
      </c>
      <c r="M249" s="96">
        <v>4.5999999999999999E-2</v>
      </c>
      <c r="N249" s="96">
        <v>8.0799999999745506E-2</v>
      </c>
      <c r="O249" s="89">
        <v>151789.78092700001</v>
      </c>
      <c r="P249" s="91">
        <v>89.05</v>
      </c>
      <c r="Q249" s="82"/>
      <c r="R249" s="89">
        <v>135.168799893</v>
      </c>
      <c r="S249" s="90">
        <v>5.9995960840711468E-4</v>
      </c>
      <c r="T249" s="90">
        <f t="shared" si="3"/>
        <v>1.0723462349869356E-3</v>
      </c>
      <c r="U249" s="90">
        <f>R249/'סכום נכסי הקרן'!$C$42</f>
        <v>3.8490614217552761E-5</v>
      </c>
    </row>
    <row r="250" spans="2:21" s="137" customFormat="1">
      <c r="B250" s="88" t="s">
        <v>860</v>
      </c>
      <c r="C250" s="82" t="s">
        <v>861</v>
      </c>
      <c r="D250" s="95" t="s">
        <v>131</v>
      </c>
      <c r="E250" s="95" t="s">
        <v>293</v>
      </c>
      <c r="F250" s="82" t="s">
        <v>862</v>
      </c>
      <c r="G250" s="95" t="s">
        <v>347</v>
      </c>
      <c r="H250" s="82" t="s">
        <v>662</v>
      </c>
      <c r="I250" s="82" t="s">
        <v>297</v>
      </c>
      <c r="J250" s="82"/>
      <c r="K250" s="89">
        <v>0.97999999999031129</v>
      </c>
      <c r="L250" s="95" t="s">
        <v>173</v>
      </c>
      <c r="M250" s="96">
        <v>4.7E-2</v>
      </c>
      <c r="N250" s="96">
        <v>1.519999999985467E-2</v>
      </c>
      <c r="O250" s="89">
        <v>39428.55975</v>
      </c>
      <c r="P250" s="91">
        <v>104.71</v>
      </c>
      <c r="Q250" s="82"/>
      <c r="R250" s="89">
        <v>41.285643580000006</v>
      </c>
      <c r="S250" s="90">
        <v>5.9662138881827421E-4</v>
      </c>
      <c r="T250" s="90">
        <f t="shared" si="3"/>
        <v>3.2753493770065127E-4</v>
      </c>
      <c r="U250" s="90">
        <f>R250/'סכום נכסי הקרן'!$C$42</f>
        <v>1.1756483604345882E-5</v>
      </c>
    </row>
    <row r="251" spans="2:21" s="137" customFormat="1">
      <c r="B251" s="85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9"/>
      <c r="P251" s="91"/>
      <c r="Q251" s="82"/>
      <c r="R251" s="82"/>
      <c r="S251" s="82"/>
      <c r="T251" s="90"/>
      <c r="U251" s="82"/>
    </row>
    <row r="252" spans="2:21" s="137" customFormat="1">
      <c r="B252" s="101" t="s">
        <v>49</v>
      </c>
      <c r="C252" s="84"/>
      <c r="D252" s="84"/>
      <c r="E252" s="84"/>
      <c r="F252" s="84"/>
      <c r="G252" s="84"/>
      <c r="H252" s="84"/>
      <c r="I252" s="84"/>
      <c r="J252" s="84"/>
      <c r="K252" s="92">
        <v>4.5151073325451927</v>
      </c>
      <c r="L252" s="84"/>
      <c r="M252" s="84"/>
      <c r="N252" s="106">
        <v>5.0214697996113521E-2</v>
      </c>
      <c r="O252" s="92"/>
      <c r="P252" s="94"/>
      <c r="Q252" s="84"/>
      <c r="R252" s="92">
        <v>3509.731227494</v>
      </c>
      <c r="S252" s="84"/>
      <c r="T252" s="93">
        <f t="shared" si="3"/>
        <v>2.7844051812242025E-2</v>
      </c>
      <c r="U252" s="93">
        <f>R252/'סכום נכסי הקרן'!$C$42</f>
        <v>9.9942968193627831E-4</v>
      </c>
    </row>
    <row r="253" spans="2:21" s="137" customFormat="1">
      <c r="B253" s="88" t="s">
        <v>863</v>
      </c>
      <c r="C253" s="82" t="s">
        <v>864</v>
      </c>
      <c r="D253" s="95" t="s">
        <v>131</v>
      </c>
      <c r="E253" s="95" t="s">
        <v>293</v>
      </c>
      <c r="F253" s="82" t="s">
        <v>865</v>
      </c>
      <c r="G253" s="95" t="s">
        <v>843</v>
      </c>
      <c r="H253" s="82" t="s">
        <v>369</v>
      </c>
      <c r="I253" s="82" t="s">
        <v>297</v>
      </c>
      <c r="J253" s="82"/>
      <c r="K253" s="89">
        <v>3.2899999999995542</v>
      </c>
      <c r="L253" s="95" t="s">
        <v>173</v>
      </c>
      <c r="M253" s="96">
        <v>3.49E-2</v>
      </c>
      <c r="N253" s="96">
        <v>3.8899999999999928E-2</v>
      </c>
      <c r="O253" s="89">
        <v>1352911.6863909999</v>
      </c>
      <c r="P253" s="91">
        <v>101.13</v>
      </c>
      <c r="Q253" s="82"/>
      <c r="R253" s="89">
        <v>1368.1996236089999</v>
      </c>
      <c r="S253" s="90">
        <v>6.3608967121713499E-4</v>
      </c>
      <c r="T253" s="90">
        <f t="shared" si="3"/>
        <v>1.0854455438304402E-2</v>
      </c>
      <c r="U253" s="90">
        <f>R253/'סכום נכסי הקרן'!$C$42</f>
        <v>3.896079859155586E-4</v>
      </c>
    </row>
    <row r="254" spans="2:21" s="137" customFormat="1">
      <c r="B254" s="88" t="s">
        <v>866</v>
      </c>
      <c r="C254" s="82" t="s">
        <v>867</v>
      </c>
      <c r="D254" s="95" t="s">
        <v>131</v>
      </c>
      <c r="E254" s="95" t="s">
        <v>293</v>
      </c>
      <c r="F254" s="82" t="s">
        <v>868</v>
      </c>
      <c r="G254" s="95" t="s">
        <v>843</v>
      </c>
      <c r="H254" s="82" t="s">
        <v>564</v>
      </c>
      <c r="I254" s="82" t="s">
        <v>171</v>
      </c>
      <c r="J254" s="82"/>
      <c r="K254" s="89">
        <v>5.3800000000014556</v>
      </c>
      <c r="L254" s="95" t="s">
        <v>173</v>
      </c>
      <c r="M254" s="96">
        <v>4.6900000000000004E-2</v>
      </c>
      <c r="N254" s="96">
        <v>5.7500000000012701E-2</v>
      </c>
      <c r="O254" s="89">
        <v>600646.54856699996</v>
      </c>
      <c r="P254" s="91">
        <v>98.34</v>
      </c>
      <c r="Q254" s="82"/>
      <c r="R254" s="89">
        <v>590.6758118030001</v>
      </c>
      <c r="S254" s="90">
        <v>2.7878027718314288E-4</v>
      </c>
      <c r="T254" s="90">
        <f t="shared" si="3"/>
        <v>4.6860590860184244E-3</v>
      </c>
      <c r="U254" s="90">
        <f>R254/'סכום נכסי הקרן'!$C$42</f>
        <v>1.6820061151498377E-4</v>
      </c>
    </row>
    <row r="255" spans="2:21" s="137" customFormat="1">
      <c r="B255" s="88" t="s">
        <v>869</v>
      </c>
      <c r="C255" s="82" t="s">
        <v>870</v>
      </c>
      <c r="D255" s="95" t="s">
        <v>131</v>
      </c>
      <c r="E255" s="95" t="s">
        <v>293</v>
      </c>
      <c r="F255" s="82" t="s">
        <v>868</v>
      </c>
      <c r="G255" s="95" t="s">
        <v>843</v>
      </c>
      <c r="H255" s="82" t="s">
        <v>564</v>
      </c>
      <c r="I255" s="82" t="s">
        <v>171</v>
      </c>
      <c r="J255" s="82"/>
      <c r="K255" s="89">
        <v>5.5399999999996847</v>
      </c>
      <c r="L255" s="95" t="s">
        <v>173</v>
      </c>
      <c r="M255" s="96">
        <v>4.6900000000000004E-2</v>
      </c>
      <c r="N255" s="96">
        <v>5.8499999999995694E-2</v>
      </c>
      <c r="O255" s="89">
        <v>1403357.434754</v>
      </c>
      <c r="P255" s="91">
        <v>99.48</v>
      </c>
      <c r="Q255" s="82"/>
      <c r="R255" s="89">
        <v>1396.0599830359999</v>
      </c>
      <c r="S255" s="90">
        <v>7.8633040820195305E-4</v>
      </c>
      <c r="T255" s="90">
        <f t="shared" si="3"/>
        <v>1.107548241761158E-2</v>
      </c>
      <c r="U255" s="90">
        <f>R255/'סכום נכסי הקרן'!$C$42</f>
        <v>3.9754149089241646E-4</v>
      </c>
    </row>
    <row r="256" spans="2:21" s="137" customFormat="1">
      <c r="B256" s="88" t="s">
        <v>871</v>
      </c>
      <c r="C256" s="82" t="s">
        <v>872</v>
      </c>
      <c r="D256" s="95" t="s">
        <v>131</v>
      </c>
      <c r="E256" s="95" t="s">
        <v>293</v>
      </c>
      <c r="F256" s="82" t="s">
        <v>649</v>
      </c>
      <c r="G256" s="95" t="s">
        <v>471</v>
      </c>
      <c r="H256" s="82" t="s">
        <v>638</v>
      </c>
      <c r="I256" s="82" t="s">
        <v>297</v>
      </c>
      <c r="J256" s="82"/>
      <c r="K256" s="89">
        <v>2.799999999994832</v>
      </c>
      <c r="L256" s="95" t="s">
        <v>173</v>
      </c>
      <c r="M256" s="96">
        <v>6.7000000000000004E-2</v>
      </c>
      <c r="N256" s="96">
        <v>4.7699999999843666E-2</v>
      </c>
      <c r="O256" s="89">
        <v>153857.27560600001</v>
      </c>
      <c r="P256" s="91">
        <v>100.61</v>
      </c>
      <c r="Q256" s="82"/>
      <c r="R256" s="89">
        <v>154.79580904600002</v>
      </c>
      <c r="S256" s="90">
        <v>1.2775692010027427E-4</v>
      </c>
      <c r="T256" s="90">
        <f t="shared" si="3"/>
        <v>1.2280548703076197E-3</v>
      </c>
      <c r="U256" s="90">
        <f>R256/'סכום נכסי הקרן'!$C$42</f>
        <v>4.4079593613319547E-5</v>
      </c>
    </row>
    <row r="257" spans="2:11" s="137" customFormat="1">
      <c r="B257" s="139"/>
    </row>
    <row r="258" spans="2:11" s="137" customFormat="1">
      <c r="B258" s="139"/>
    </row>
    <row r="259" spans="2:11" s="137" customFormat="1">
      <c r="B259" s="139"/>
    </row>
    <row r="260" spans="2:11" s="137" customFormat="1">
      <c r="B260" s="140" t="s">
        <v>262</v>
      </c>
      <c r="C260" s="138"/>
      <c r="D260" s="138"/>
      <c r="E260" s="138"/>
      <c r="F260" s="138"/>
      <c r="G260" s="138"/>
      <c r="H260" s="138"/>
      <c r="I260" s="138"/>
      <c r="J260" s="138"/>
      <c r="K260" s="138"/>
    </row>
    <row r="261" spans="2:11" s="137" customFormat="1">
      <c r="B261" s="140" t="s">
        <v>122</v>
      </c>
      <c r="C261" s="138"/>
      <c r="D261" s="138"/>
      <c r="E261" s="138"/>
      <c r="F261" s="138"/>
      <c r="G261" s="138"/>
      <c r="H261" s="138"/>
      <c r="I261" s="138"/>
      <c r="J261" s="138"/>
      <c r="K261" s="138"/>
    </row>
    <row r="262" spans="2:11" s="137" customFormat="1">
      <c r="B262" s="140" t="s">
        <v>245</v>
      </c>
      <c r="C262" s="138"/>
      <c r="D262" s="138"/>
      <c r="E262" s="138"/>
      <c r="F262" s="138"/>
      <c r="G262" s="138"/>
      <c r="H262" s="138"/>
      <c r="I262" s="138"/>
      <c r="J262" s="138"/>
      <c r="K262" s="138"/>
    </row>
    <row r="263" spans="2:11" s="137" customFormat="1">
      <c r="B263" s="140" t="s">
        <v>253</v>
      </c>
      <c r="C263" s="138"/>
      <c r="D263" s="138"/>
      <c r="E263" s="138"/>
      <c r="F263" s="138"/>
      <c r="G263" s="138"/>
      <c r="H263" s="138"/>
      <c r="I263" s="138"/>
      <c r="J263" s="138"/>
      <c r="K263" s="138"/>
    </row>
    <row r="264" spans="2:11" s="137" customFormat="1">
      <c r="B264" s="173" t="s">
        <v>258</v>
      </c>
      <c r="C264" s="173"/>
      <c r="D264" s="173"/>
      <c r="E264" s="173"/>
      <c r="F264" s="173"/>
      <c r="G264" s="173"/>
      <c r="H264" s="173"/>
      <c r="I264" s="173"/>
      <c r="J264" s="173"/>
      <c r="K264" s="173"/>
    </row>
    <row r="265" spans="2:11" s="137" customFormat="1">
      <c r="B265" s="139"/>
    </row>
    <row r="266" spans="2:11" s="137" customFormat="1">
      <c r="B266" s="139"/>
    </row>
    <row r="267" spans="2:11" s="137" customFormat="1">
      <c r="B267" s="139"/>
    </row>
    <row r="268" spans="2:11" s="137" customFormat="1">
      <c r="B268" s="139"/>
    </row>
    <row r="269" spans="2:11" s="137" customFormat="1">
      <c r="B269" s="139"/>
    </row>
    <row r="270" spans="2:11" s="137" customFormat="1">
      <c r="B270" s="139"/>
    </row>
    <row r="271" spans="2:11" s="137" customFormat="1">
      <c r="B271" s="139"/>
    </row>
    <row r="272" spans="2:11" s="137" customFormat="1">
      <c r="B272" s="139"/>
    </row>
    <row r="273" spans="2:2" s="137" customFormat="1">
      <c r="B273" s="139"/>
    </row>
    <row r="274" spans="2:2" s="137" customFormat="1">
      <c r="B274" s="139"/>
    </row>
    <row r="275" spans="2:2" s="137" customFormat="1">
      <c r="B275" s="139"/>
    </row>
    <row r="276" spans="2:2" s="137" customFormat="1">
      <c r="B276" s="139"/>
    </row>
    <row r="277" spans="2:2" s="137" customFormat="1">
      <c r="B277" s="139"/>
    </row>
    <row r="278" spans="2:2" s="137" customFormat="1">
      <c r="B278" s="139"/>
    </row>
    <row r="279" spans="2:2" s="137" customFormat="1">
      <c r="B279" s="139"/>
    </row>
    <row r="280" spans="2:2" s="137" customFormat="1">
      <c r="B280" s="139"/>
    </row>
    <row r="281" spans="2:2" s="137" customFormat="1">
      <c r="B281" s="139"/>
    </row>
    <row r="282" spans="2:2" s="137" customFormat="1">
      <c r="B282" s="139"/>
    </row>
    <row r="283" spans="2:2" s="137" customFormat="1">
      <c r="B283" s="139"/>
    </row>
    <row r="284" spans="2:2" s="137" customFormat="1">
      <c r="B284" s="139"/>
    </row>
    <row r="285" spans="2:2" s="137" customFormat="1">
      <c r="B285" s="139"/>
    </row>
    <row r="286" spans="2:2" s="137" customFormat="1">
      <c r="B286" s="139"/>
    </row>
    <row r="287" spans="2:2" s="137" customFormat="1">
      <c r="B287" s="139"/>
    </row>
    <row r="288" spans="2:2" s="137" customFormat="1">
      <c r="B288" s="139"/>
    </row>
    <row r="289" spans="2:2" s="137" customFormat="1">
      <c r="B289" s="139"/>
    </row>
    <row r="290" spans="2:2" s="137" customFormat="1">
      <c r="B290" s="139"/>
    </row>
    <row r="291" spans="2:2" s="137" customFormat="1">
      <c r="B291" s="139"/>
    </row>
    <row r="292" spans="2:2" s="137" customFormat="1">
      <c r="B292" s="139"/>
    </row>
    <row r="293" spans="2:2" s="137" customFormat="1">
      <c r="B293" s="139"/>
    </row>
    <row r="294" spans="2:2" s="137" customFormat="1">
      <c r="B294" s="139"/>
    </row>
    <row r="295" spans="2:2" s="137" customFormat="1">
      <c r="B295" s="139"/>
    </row>
    <row r="296" spans="2:2" s="137" customFormat="1">
      <c r="B296" s="139"/>
    </row>
    <row r="297" spans="2:2" s="137" customFormat="1">
      <c r="B297" s="139"/>
    </row>
    <row r="298" spans="2:2" s="137" customFormat="1">
      <c r="B298" s="139"/>
    </row>
    <row r="299" spans="2:2" s="137" customFormat="1">
      <c r="B299" s="139"/>
    </row>
    <row r="300" spans="2:2" s="137" customFormat="1">
      <c r="B300" s="139"/>
    </row>
    <row r="301" spans="2:2" s="137" customFormat="1">
      <c r="B301" s="139"/>
    </row>
    <row r="302" spans="2:2" s="137" customFormat="1">
      <c r="B302" s="139"/>
    </row>
    <row r="303" spans="2:2" s="137" customFormat="1">
      <c r="B303" s="139"/>
    </row>
    <row r="304" spans="2:2" s="137" customFormat="1">
      <c r="B304" s="139"/>
    </row>
    <row r="305" spans="2:2" s="137" customFormat="1">
      <c r="B305" s="139"/>
    </row>
    <row r="306" spans="2:2" s="137" customFormat="1">
      <c r="B306" s="139"/>
    </row>
    <row r="307" spans="2:2" s="137" customFormat="1">
      <c r="B307" s="139"/>
    </row>
    <row r="308" spans="2:2" s="137" customFormat="1">
      <c r="B308" s="139"/>
    </row>
    <row r="309" spans="2:2" s="137" customFormat="1">
      <c r="B309" s="139"/>
    </row>
    <row r="310" spans="2:2" s="137" customFormat="1">
      <c r="B310" s="139"/>
    </row>
    <row r="311" spans="2:2" s="137" customFormat="1">
      <c r="B311" s="139"/>
    </row>
    <row r="312" spans="2:2" s="137" customFormat="1">
      <c r="B312" s="139"/>
    </row>
    <row r="313" spans="2:2" s="137" customFormat="1">
      <c r="B313" s="139"/>
    </row>
    <row r="314" spans="2:2" s="137" customFormat="1">
      <c r="B314" s="139"/>
    </row>
    <row r="315" spans="2:2" s="137" customFormat="1">
      <c r="B315" s="139"/>
    </row>
    <row r="316" spans="2:2" s="137" customFormat="1">
      <c r="B316" s="139"/>
    </row>
    <row r="317" spans="2:2" s="137" customFormat="1">
      <c r="B317" s="139"/>
    </row>
    <row r="318" spans="2:2" s="137" customFormat="1">
      <c r="B318" s="139"/>
    </row>
    <row r="319" spans="2:2" s="137" customFormat="1">
      <c r="B319" s="139"/>
    </row>
    <row r="320" spans="2:2" s="137" customFormat="1">
      <c r="B320" s="139"/>
    </row>
    <row r="321" spans="2:2" s="137" customFormat="1">
      <c r="B321" s="139"/>
    </row>
    <row r="322" spans="2:2" s="137" customFormat="1">
      <c r="B322" s="139"/>
    </row>
    <row r="323" spans="2:2" s="137" customFormat="1">
      <c r="B323" s="139"/>
    </row>
    <row r="324" spans="2:2" s="137" customFormat="1">
      <c r="B324" s="139"/>
    </row>
    <row r="325" spans="2:2" s="137" customFormat="1">
      <c r="B325" s="139"/>
    </row>
    <row r="326" spans="2:2" s="137" customFormat="1">
      <c r="B326" s="139"/>
    </row>
    <row r="327" spans="2:2" s="137" customFormat="1">
      <c r="B327" s="139"/>
    </row>
    <row r="328" spans="2:2" s="137" customFormat="1">
      <c r="B328" s="139"/>
    </row>
    <row r="329" spans="2:2" s="137" customFormat="1">
      <c r="B329" s="139"/>
    </row>
    <row r="330" spans="2:2" s="137" customFormat="1">
      <c r="B330" s="139"/>
    </row>
    <row r="331" spans="2:2" s="137" customFormat="1">
      <c r="B331" s="139"/>
    </row>
    <row r="332" spans="2:2" s="137" customFormat="1">
      <c r="B332" s="139"/>
    </row>
    <row r="333" spans="2:2" s="137" customFormat="1">
      <c r="B333" s="139"/>
    </row>
    <row r="334" spans="2:2" s="137" customFormat="1">
      <c r="B334" s="139"/>
    </row>
    <row r="335" spans="2:2" s="137" customFormat="1">
      <c r="B335" s="139"/>
    </row>
    <row r="336" spans="2:2" s="137" customFormat="1">
      <c r="B336" s="139"/>
    </row>
    <row r="337" spans="2:2" s="137" customFormat="1">
      <c r="B337" s="139"/>
    </row>
    <row r="338" spans="2:2" s="137" customFormat="1">
      <c r="B338" s="139"/>
    </row>
    <row r="339" spans="2:2" s="137" customFormat="1">
      <c r="B339" s="139"/>
    </row>
    <row r="340" spans="2:2" s="137" customFormat="1">
      <c r="B340" s="139"/>
    </row>
    <row r="341" spans="2:2" s="137" customFormat="1">
      <c r="B341" s="139"/>
    </row>
    <row r="342" spans="2:2" s="137" customFormat="1">
      <c r="B342" s="139"/>
    </row>
    <row r="343" spans="2:2" s="137" customFormat="1">
      <c r="B343" s="139"/>
    </row>
    <row r="344" spans="2:2" s="137" customFormat="1">
      <c r="B344" s="139"/>
    </row>
    <row r="345" spans="2:2" s="137" customFormat="1">
      <c r="B345" s="139"/>
    </row>
    <row r="346" spans="2:2" s="137" customFormat="1">
      <c r="B346" s="139"/>
    </row>
    <row r="347" spans="2:2" s="137" customFormat="1">
      <c r="B347" s="139"/>
    </row>
    <row r="348" spans="2:2" s="137" customFormat="1">
      <c r="B348" s="139"/>
    </row>
    <row r="349" spans="2:2" s="137" customFormat="1">
      <c r="B349" s="139"/>
    </row>
    <row r="350" spans="2:2" s="137" customFormat="1">
      <c r="B350" s="139"/>
    </row>
    <row r="351" spans="2:2" s="137" customFormat="1">
      <c r="B351" s="139"/>
    </row>
    <row r="352" spans="2:2" s="137" customFormat="1">
      <c r="B352" s="139"/>
    </row>
    <row r="353" spans="2:2" s="137" customFormat="1">
      <c r="B353" s="139"/>
    </row>
    <row r="354" spans="2:2" s="137" customFormat="1">
      <c r="B354" s="139"/>
    </row>
    <row r="355" spans="2:2" s="137" customFormat="1">
      <c r="B355" s="139"/>
    </row>
    <row r="356" spans="2:2" s="137" customFormat="1">
      <c r="B356" s="139"/>
    </row>
    <row r="357" spans="2:2" s="137" customFormat="1">
      <c r="B357" s="139"/>
    </row>
    <row r="358" spans="2:2" s="137" customFormat="1">
      <c r="B358" s="139"/>
    </row>
    <row r="359" spans="2:2" s="137" customFormat="1">
      <c r="B359" s="139"/>
    </row>
    <row r="360" spans="2:2" s="137" customFormat="1">
      <c r="B360" s="139"/>
    </row>
    <row r="361" spans="2:2" s="137" customFormat="1">
      <c r="B361" s="139"/>
    </row>
    <row r="362" spans="2:2" s="137" customFormat="1">
      <c r="B362" s="139"/>
    </row>
    <row r="363" spans="2:2" s="137" customFormat="1">
      <c r="B363" s="139"/>
    </row>
    <row r="364" spans="2:2" s="137" customFormat="1">
      <c r="B364" s="139"/>
    </row>
    <row r="365" spans="2:2" s="137" customFormat="1">
      <c r="B365" s="139"/>
    </row>
    <row r="366" spans="2:2" s="137" customFormat="1">
      <c r="B366" s="139"/>
    </row>
    <row r="367" spans="2:2" s="137" customFormat="1">
      <c r="B367" s="139"/>
    </row>
    <row r="368" spans="2:2" s="137" customFormat="1">
      <c r="B368" s="139"/>
    </row>
    <row r="369" spans="2:2" s="137" customFormat="1">
      <c r="B369" s="139"/>
    </row>
    <row r="370" spans="2:2" s="137" customFormat="1">
      <c r="B370" s="139"/>
    </row>
    <row r="371" spans="2:2" s="137" customFormat="1">
      <c r="B371" s="139"/>
    </row>
    <row r="372" spans="2:2" s="137" customFormat="1">
      <c r="B372" s="139"/>
    </row>
    <row r="373" spans="2:2" s="137" customFormat="1">
      <c r="B373" s="139"/>
    </row>
    <row r="374" spans="2:2" s="137" customFormat="1">
      <c r="B374" s="139"/>
    </row>
    <row r="375" spans="2:2" s="137" customFormat="1">
      <c r="B375" s="139"/>
    </row>
    <row r="376" spans="2:2" s="137" customFormat="1">
      <c r="B376" s="139"/>
    </row>
    <row r="377" spans="2:2" s="137" customFormat="1">
      <c r="B377" s="139"/>
    </row>
    <row r="378" spans="2:2" s="137" customFormat="1">
      <c r="B378" s="139"/>
    </row>
    <row r="379" spans="2:2" s="137" customFormat="1">
      <c r="B379" s="139"/>
    </row>
    <row r="380" spans="2:2" s="137" customFormat="1">
      <c r="B380" s="139"/>
    </row>
    <row r="381" spans="2:2" s="137" customFormat="1">
      <c r="B381" s="139"/>
    </row>
    <row r="382" spans="2:2" s="137" customFormat="1">
      <c r="B382" s="139"/>
    </row>
    <row r="383" spans="2:2" s="137" customFormat="1">
      <c r="B383" s="139"/>
    </row>
    <row r="384" spans="2:2" s="137" customFormat="1">
      <c r="B384" s="139"/>
    </row>
    <row r="385" spans="2:2" s="137" customFormat="1">
      <c r="B385" s="139"/>
    </row>
    <row r="386" spans="2:2" s="137" customFormat="1">
      <c r="B386" s="139"/>
    </row>
    <row r="387" spans="2:2" s="137" customFormat="1">
      <c r="B387" s="139"/>
    </row>
    <row r="388" spans="2:2" s="137" customFormat="1">
      <c r="B388" s="139"/>
    </row>
    <row r="389" spans="2:2" s="137" customFormat="1">
      <c r="B389" s="139"/>
    </row>
    <row r="390" spans="2:2" s="137" customFormat="1">
      <c r="B390" s="139"/>
    </row>
    <row r="391" spans="2:2" s="137" customFormat="1">
      <c r="B391" s="139"/>
    </row>
    <row r="392" spans="2:2" s="137" customFormat="1">
      <c r="B392" s="139"/>
    </row>
    <row r="393" spans="2:2" s="137" customFormat="1">
      <c r="B393" s="139"/>
    </row>
    <row r="394" spans="2:2" s="137" customFormat="1">
      <c r="B394" s="139"/>
    </row>
    <row r="395" spans="2:2" s="137" customFormat="1">
      <c r="B395" s="139"/>
    </row>
    <row r="396" spans="2:2" s="137" customFormat="1">
      <c r="B396" s="139"/>
    </row>
    <row r="397" spans="2:2" s="137" customFormat="1">
      <c r="B397" s="139"/>
    </row>
    <row r="398" spans="2:2" s="137" customFormat="1">
      <c r="B398" s="139"/>
    </row>
    <row r="399" spans="2:2" s="137" customFormat="1">
      <c r="B399" s="139"/>
    </row>
    <row r="400" spans="2:2" s="137" customFormat="1">
      <c r="B400" s="139"/>
    </row>
    <row r="401" spans="2:2" s="137" customFormat="1">
      <c r="B401" s="139"/>
    </row>
    <row r="402" spans="2:2" s="137" customFormat="1">
      <c r="B402" s="139"/>
    </row>
    <row r="403" spans="2:2" s="137" customFormat="1">
      <c r="B403" s="139"/>
    </row>
    <row r="404" spans="2:2" s="137" customFormat="1">
      <c r="B404" s="139"/>
    </row>
    <row r="405" spans="2:2" s="137" customFormat="1">
      <c r="B405" s="139"/>
    </row>
    <row r="406" spans="2:2" s="137" customFormat="1">
      <c r="B406" s="139"/>
    </row>
    <row r="407" spans="2:2" s="137" customFormat="1">
      <c r="B407" s="139"/>
    </row>
    <row r="408" spans="2:2" s="137" customFormat="1">
      <c r="B408" s="139"/>
    </row>
    <row r="409" spans="2:2" s="137" customFormat="1">
      <c r="B409" s="139"/>
    </row>
    <row r="410" spans="2:2" s="137" customFormat="1">
      <c r="B410" s="139"/>
    </row>
    <row r="411" spans="2:2" s="137" customFormat="1">
      <c r="B411" s="139"/>
    </row>
    <row r="412" spans="2:2" s="137" customFormat="1">
      <c r="B412" s="139"/>
    </row>
    <row r="413" spans="2:2" s="137" customFormat="1">
      <c r="B413" s="139"/>
    </row>
    <row r="414" spans="2:2" s="137" customFormat="1">
      <c r="B414" s="139"/>
    </row>
    <row r="415" spans="2:2" s="137" customFormat="1">
      <c r="B415" s="139"/>
    </row>
    <row r="416" spans="2:2" s="137" customFormat="1">
      <c r="B416" s="139"/>
    </row>
    <row r="417" spans="2:2" s="137" customFormat="1">
      <c r="B417" s="139"/>
    </row>
    <row r="418" spans="2:2" s="137" customFormat="1">
      <c r="B418" s="139"/>
    </row>
    <row r="419" spans="2:2" s="137" customFormat="1">
      <c r="B419" s="139"/>
    </row>
    <row r="420" spans="2:2" s="137" customFormat="1">
      <c r="B420" s="139"/>
    </row>
    <row r="421" spans="2:2" s="137" customFormat="1">
      <c r="B421" s="139"/>
    </row>
    <row r="422" spans="2:2" s="137" customFormat="1">
      <c r="B422" s="139"/>
    </row>
    <row r="423" spans="2:2" s="137" customFormat="1">
      <c r="B423" s="139"/>
    </row>
    <row r="424" spans="2:2" s="137" customFormat="1">
      <c r="B424" s="139"/>
    </row>
    <row r="425" spans="2:2" s="137" customFormat="1">
      <c r="B425" s="139"/>
    </row>
    <row r="426" spans="2:2" s="137" customFormat="1">
      <c r="B426" s="139"/>
    </row>
    <row r="427" spans="2:2" s="137" customFormat="1">
      <c r="B427" s="139"/>
    </row>
    <row r="428" spans="2:2" s="137" customFormat="1">
      <c r="B428" s="139"/>
    </row>
    <row r="429" spans="2:2" s="137" customFormat="1">
      <c r="B429" s="139"/>
    </row>
    <row r="430" spans="2:2" s="137" customFormat="1">
      <c r="B430" s="139"/>
    </row>
    <row r="431" spans="2:2" s="137" customFormat="1">
      <c r="B431" s="139"/>
    </row>
    <row r="432" spans="2:2" s="137" customFormat="1">
      <c r="B432" s="139"/>
    </row>
    <row r="433" spans="2:2" s="137" customFormat="1">
      <c r="B433" s="139"/>
    </row>
    <row r="434" spans="2:2" s="137" customFormat="1">
      <c r="B434" s="139"/>
    </row>
    <row r="435" spans="2:2" s="137" customFormat="1">
      <c r="B435" s="139"/>
    </row>
    <row r="436" spans="2:2" s="137" customFormat="1">
      <c r="B436" s="139"/>
    </row>
    <row r="437" spans="2:2" s="137" customFormat="1">
      <c r="B437" s="139"/>
    </row>
    <row r="438" spans="2:2" s="137" customFormat="1">
      <c r="B438" s="139"/>
    </row>
    <row r="439" spans="2:2" s="137" customFormat="1">
      <c r="B439" s="139"/>
    </row>
    <row r="440" spans="2:2" s="137" customFormat="1">
      <c r="B440" s="139"/>
    </row>
    <row r="441" spans="2:2" s="137" customFormat="1">
      <c r="B441" s="139"/>
    </row>
    <row r="442" spans="2:2" s="137" customFormat="1">
      <c r="B442" s="139"/>
    </row>
    <row r="443" spans="2:2" s="137" customFormat="1">
      <c r="B443" s="139"/>
    </row>
    <row r="444" spans="2:2" s="137" customFormat="1">
      <c r="B444" s="139"/>
    </row>
    <row r="445" spans="2:2" s="137" customFormat="1">
      <c r="B445" s="139"/>
    </row>
    <row r="446" spans="2:2" s="137" customFormat="1">
      <c r="B446" s="139"/>
    </row>
    <row r="447" spans="2:2" s="137" customFormat="1">
      <c r="B447" s="139"/>
    </row>
    <row r="448" spans="2:2" s="137" customFormat="1">
      <c r="B448" s="139"/>
    </row>
    <row r="449" spans="2:2" s="137" customFormat="1">
      <c r="B449" s="139"/>
    </row>
    <row r="450" spans="2:2" s="137" customFormat="1">
      <c r="B450" s="139"/>
    </row>
    <row r="451" spans="2:2" s="137" customFormat="1">
      <c r="B451" s="139"/>
    </row>
    <row r="452" spans="2:2" s="137" customFormat="1">
      <c r="B452" s="139"/>
    </row>
    <row r="453" spans="2:2" s="137" customFormat="1">
      <c r="B453" s="139"/>
    </row>
    <row r="454" spans="2:2" s="137" customFormat="1">
      <c r="B454" s="139"/>
    </row>
    <row r="455" spans="2:2" s="137" customFormat="1">
      <c r="B455" s="139"/>
    </row>
    <row r="456" spans="2:2" s="137" customFormat="1">
      <c r="B456" s="139"/>
    </row>
    <row r="457" spans="2:2" s="137" customFormat="1">
      <c r="B457" s="139"/>
    </row>
    <row r="458" spans="2:2" s="137" customFormat="1">
      <c r="B458" s="139"/>
    </row>
    <row r="459" spans="2:2" s="137" customFormat="1">
      <c r="B459" s="139"/>
    </row>
    <row r="460" spans="2:2" s="137" customFormat="1">
      <c r="B460" s="139"/>
    </row>
    <row r="461" spans="2:2" s="137" customFormat="1">
      <c r="B461" s="139"/>
    </row>
    <row r="462" spans="2:2" s="137" customFormat="1">
      <c r="B462" s="139"/>
    </row>
    <row r="463" spans="2:2" s="137" customFormat="1">
      <c r="B463" s="139"/>
    </row>
    <row r="464" spans="2:2" s="137" customFormat="1">
      <c r="B464" s="139"/>
    </row>
    <row r="465" spans="2:2" s="137" customFormat="1">
      <c r="B465" s="139"/>
    </row>
    <row r="466" spans="2:2" s="137" customFormat="1">
      <c r="B466" s="139"/>
    </row>
    <row r="467" spans="2:2" s="137" customFormat="1">
      <c r="B467" s="139"/>
    </row>
    <row r="468" spans="2:2" s="137" customFormat="1">
      <c r="B468" s="139"/>
    </row>
    <row r="469" spans="2:2" s="137" customFormat="1">
      <c r="B469" s="139"/>
    </row>
    <row r="470" spans="2:2" s="137" customFormat="1">
      <c r="B470" s="139"/>
    </row>
    <row r="471" spans="2:2" s="137" customFormat="1">
      <c r="B471" s="139"/>
    </row>
    <row r="472" spans="2:2" s="137" customFormat="1">
      <c r="B472" s="139"/>
    </row>
    <row r="473" spans="2:2" s="137" customFormat="1">
      <c r="B473" s="139"/>
    </row>
    <row r="474" spans="2:2" s="137" customFormat="1">
      <c r="B474" s="139"/>
    </row>
    <row r="475" spans="2:2" s="137" customFormat="1">
      <c r="B475" s="139"/>
    </row>
    <row r="476" spans="2:2" s="137" customFormat="1">
      <c r="B476" s="139"/>
    </row>
    <row r="477" spans="2:2" s="137" customFormat="1">
      <c r="B477" s="139"/>
    </row>
    <row r="478" spans="2:2" s="137" customFormat="1">
      <c r="B478" s="139"/>
    </row>
    <row r="479" spans="2:2" s="137" customFormat="1">
      <c r="B479" s="139"/>
    </row>
    <row r="480" spans="2:2" s="137" customFormat="1">
      <c r="B480" s="139"/>
    </row>
    <row r="481" spans="2:2" s="137" customFormat="1">
      <c r="B481" s="139"/>
    </row>
    <row r="482" spans="2:2" s="137" customFormat="1">
      <c r="B482" s="139"/>
    </row>
    <row r="483" spans="2:2" s="137" customFormat="1">
      <c r="B483" s="139"/>
    </row>
    <row r="484" spans="2:2" s="137" customFormat="1">
      <c r="B484" s="139"/>
    </row>
    <row r="485" spans="2:2" s="137" customFormat="1">
      <c r="B485" s="139"/>
    </row>
    <row r="486" spans="2:2" s="137" customFormat="1">
      <c r="B486" s="139"/>
    </row>
    <row r="487" spans="2:2" s="137" customFormat="1">
      <c r="B487" s="139"/>
    </row>
    <row r="488" spans="2:2" s="137" customFormat="1">
      <c r="B488" s="139"/>
    </row>
    <row r="489" spans="2:2" s="137" customFormat="1">
      <c r="B489" s="139"/>
    </row>
    <row r="490" spans="2:2" s="137" customFormat="1">
      <c r="B490" s="139"/>
    </row>
    <row r="491" spans="2:2" s="137" customFormat="1">
      <c r="B491" s="139"/>
    </row>
    <row r="492" spans="2:2" s="137" customFormat="1">
      <c r="B492" s="139"/>
    </row>
    <row r="493" spans="2:2" s="137" customFormat="1">
      <c r="B493" s="139"/>
    </row>
    <row r="494" spans="2:2" s="137" customFormat="1">
      <c r="B494" s="139"/>
    </row>
    <row r="495" spans="2:2" s="137" customFormat="1">
      <c r="B495" s="139"/>
    </row>
    <row r="496" spans="2:2" s="137" customFormat="1">
      <c r="B496" s="139"/>
    </row>
    <row r="497" spans="2:2" s="137" customFormat="1">
      <c r="B497" s="139"/>
    </row>
    <row r="498" spans="2:2" s="137" customFormat="1">
      <c r="B498" s="139"/>
    </row>
    <row r="499" spans="2:2" s="137" customFormat="1">
      <c r="B499" s="139"/>
    </row>
    <row r="500" spans="2:2" s="137" customFormat="1">
      <c r="B500" s="139"/>
    </row>
    <row r="501" spans="2:2" s="137" customFormat="1">
      <c r="B501" s="139"/>
    </row>
    <row r="502" spans="2:2" s="137" customFormat="1">
      <c r="B502" s="139"/>
    </row>
    <row r="503" spans="2:2" s="137" customFormat="1">
      <c r="B503" s="139"/>
    </row>
    <row r="504" spans="2:2" s="137" customFormat="1">
      <c r="B504" s="139"/>
    </row>
    <row r="505" spans="2:2" s="137" customFormat="1">
      <c r="B505" s="139"/>
    </row>
    <row r="506" spans="2:2" s="137" customFormat="1">
      <c r="B506" s="139"/>
    </row>
    <row r="507" spans="2:2" s="137" customFormat="1">
      <c r="B507" s="139"/>
    </row>
    <row r="508" spans="2:2" s="137" customFormat="1">
      <c r="B508" s="139"/>
    </row>
    <row r="509" spans="2:2" s="137" customFormat="1">
      <c r="B509" s="139"/>
    </row>
    <row r="510" spans="2:2" s="137" customFormat="1">
      <c r="B510" s="139"/>
    </row>
    <row r="511" spans="2:2" s="137" customFormat="1">
      <c r="B511" s="139"/>
    </row>
    <row r="512" spans="2:2" s="137" customFormat="1">
      <c r="B512" s="139"/>
    </row>
    <row r="513" spans="2:2" s="137" customFormat="1">
      <c r="B513" s="139"/>
    </row>
    <row r="514" spans="2:2" s="137" customFormat="1">
      <c r="B514" s="139"/>
    </row>
    <row r="515" spans="2:2" s="137" customFormat="1">
      <c r="B515" s="139"/>
    </row>
    <row r="516" spans="2:2" s="137" customFormat="1">
      <c r="B516" s="139"/>
    </row>
    <row r="517" spans="2:2" s="137" customFormat="1">
      <c r="B517" s="139"/>
    </row>
    <row r="518" spans="2:2" s="137" customFormat="1">
      <c r="B518" s="139"/>
    </row>
    <row r="519" spans="2:2" s="137" customFormat="1">
      <c r="B519" s="139"/>
    </row>
    <row r="520" spans="2:2" s="137" customFormat="1">
      <c r="B520" s="139"/>
    </row>
    <row r="521" spans="2:2" s="137" customFormat="1">
      <c r="B521" s="139"/>
    </row>
    <row r="522" spans="2:2" s="137" customFormat="1">
      <c r="B522" s="139"/>
    </row>
    <row r="523" spans="2:2" s="137" customFormat="1">
      <c r="B523" s="139"/>
    </row>
    <row r="524" spans="2:2" s="137" customFormat="1">
      <c r="B524" s="139"/>
    </row>
    <row r="525" spans="2:2" s="137" customFormat="1">
      <c r="B525" s="139"/>
    </row>
    <row r="526" spans="2:2" s="137" customFormat="1">
      <c r="B526" s="139"/>
    </row>
    <row r="527" spans="2:2" s="137" customFormat="1">
      <c r="B527" s="139"/>
    </row>
    <row r="528" spans="2:2" s="137" customFormat="1">
      <c r="B528" s="139"/>
    </row>
    <row r="529" spans="2:2" s="137" customFormat="1">
      <c r="B529" s="139"/>
    </row>
    <row r="530" spans="2:2" s="137" customFormat="1">
      <c r="B530" s="139"/>
    </row>
    <row r="531" spans="2:2" s="137" customFormat="1">
      <c r="B531" s="139"/>
    </row>
    <row r="532" spans="2:2" s="137" customFormat="1">
      <c r="B532" s="139"/>
    </row>
    <row r="533" spans="2:2" s="137" customFormat="1">
      <c r="B533" s="139"/>
    </row>
    <row r="534" spans="2:2" s="137" customFormat="1">
      <c r="B534" s="139"/>
    </row>
    <row r="535" spans="2:2" s="137" customFormat="1">
      <c r="B535" s="139"/>
    </row>
    <row r="536" spans="2:2" s="137" customFormat="1">
      <c r="B536" s="139"/>
    </row>
    <row r="537" spans="2:2" s="137" customFormat="1">
      <c r="B537" s="139"/>
    </row>
    <row r="538" spans="2:2" s="137" customFormat="1">
      <c r="B538" s="139"/>
    </row>
    <row r="539" spans="2:2" s="137" customFormat="1">
      <c r="B539" s="139"/>
    </row>
    <row r="540" spans="2:2" s="137" customFormat="1">
      <c r="B540" s="139"/>
    </row>
    <row r="541" spans="2:2" s="137" customFormat="1">
      <c r="B541" s="139"/>
    </row>
    <row r="542" spans="2:2" s="137" customFormat="1">
      <c r="B542" s="139"/>
    </row>
    <row r="543" spans="2:2" s="137" customFormat="1">
      <c r="B543" s="139"/>
    </row>
    <row r="544" spans="2:2" s="137" customFormat="1">
      <c r="B544" s="139"/>
    </row>
    <row r="545" spans="2:2" s="137" customFormat="1">
      <c r="B545" s="139"/>
    </row>
    <row r="546" spans="2:2" s="137" customFormat="1">
      <c r="B546" s="139"/>
    </row>
    <row r="547" spans="2:2" s="137" customFormat="1">
      <c r="B547" s="139"/>
    </row>
    <row r="548" spans="2:2" s="137" customFormat="1">
      <c r="B548" s="139"/>
    </row>
    <row r="549" spans="2:2" s="137" customFormat="1">
      <c r="B549" s="139"/>
    </row>
    <row r="550" spans="2:2" s="137" customFormat="1">
      <c r="B550" s="139"/>
    </row>
    <row r="551" spans="2:2" s="137" customFormat="1">
      <c r="B551" s="139"/>
    </row>
    <row r="552" spans="2:2" s="137" customFormat="1">
      <c r="B552" s="139"/>
    </row>
    <row r="553" spans="2:2" s="137" customFormat="1">
      <c r="B553" s="139"/>
    </row>
    <row r="554" spans="2:2" s="137" customFormat="1">
      <c r="B554" s="139"/>
    </row>
    <row r="555" spans="2:2" s="137" customFormat="1">
      <c r="B555" s="139"/>
    </row>
    <row r="556" spans="2:2" s="137" customFormat="1">
      <c r="B556" s="139"/>
    </row>
    <row r="557" spans="2:2" s="137" customFormat="1">
      <c r="B557" s="139"/>
    </row>
    <row r="558" spans="2:2" s="137" customFormat="1">
      <c r="B558" s="139"/>
    </row>
    <row r="559" spans="2:2" s="137" customFormat="1">
      <c r="B559" s="139"/>
    </row>
    <row r="560" spans="2:2" s="137" customFormat="1">
      <c r="B560" s="139"/>
    </row>
    <row r="561" spans="2:2" s="137" customFormat="1">
      <c r="B561" s="139"/>
    </row>
    <row r="562" spans="2:2" s="137" customFormat="1">
      <c r="B562" s="139"/>
    </row>
    <row r="563" spans="2:2" s="137" customFormat="1">
      <c r="B563" s="139"/>
    </row>
    <row r="564" spans="2:2" s="137" customFormat="1">
      <c r="B564" s="139"/>
    </row>
    <row r="565" spans="2:2" s="137" customFormat="1">
      <c r="B565" s="139"/>
    </row>
    <row r="566" spans="2:2" s="137" customFormat="1">
      <c r="B566" s="139"/>
    </row>
    <row r="567" spans="2:2" s="137" customFormat="1">
      <c r="B567" s="139"/>
    </row>
    <row r="568" spans="2:2" s="137" customFormat="1">
      <c r="B568" s="139"/>
    </row>
    <row r="569" spans="2:2" s="137" customFormat="1">
      <c r="B569" s="139"/>
    </row>
    <row r="570" spans="2:2" s="137" customFormat="1">
      <c r="B570" s="139"/>
    </row>
    <row r="571" spans="2:2" s="137" customFormat="1">
      <c r="B571" s="139"/>
    </row>
    <row r="572" spans="2:2" s="137" customFormat="1">
      <c r="B572" s="139"/>
    </row>
    <row r="573" spans="2:2" s="137" customFormat="1">
      <c r="B573" s="139"/>
    </row>
    <row r="574" spans="2:2" s="137" customFormat="1">
      <c r="B574" s="139"/>
    </row>
    <row r="575" spans="2:2" s="137" customFormat="1">
      <c r="B575" s="139"/>
    </row>
    <row r="576" spans="2:2" s="137" customFormat="1">
      <c r="B576" s="139"/>
    </row>
    <row r="577" spans="2:2" s="137" customFormat="1">
      <c r="B577" s="139"/>
    </row>
    <row r="578" spans="2:2" s="137" customFormat="1">
      <c r="B578" s="139"/>
    </row>
    <row r="579" spans="2:2" s="137" customFormat="1">
      <c r="B579" s="139"/>
    </row>
    <row r="580" spans="2:2" s="137" customFormat="1">
      <c r="B580" s="139"/>
    </row>
    <row r="581" spans="2:2" s="137" customFormat="1">
      <c r="B581" s="139"/>
    </row>
    <row r="582" spans="2:2" s="137" customFormat="1">
      <c r="B582" s="139"/>
    </row>
    <row r="583" spans="2:2" s="137" customFormat="1">
      <c r="B583" s="139"/>
    </row>
    <row r="584" spans="2:2" s="137" customFormat="1">
      <c r="B584" s="139"/>
    </row>
    <row r="585" spans="2:2" s="137" customFormat="1">
      <c r="B585" s="139"/>
    </row>
    <row r="586" spans="2:2" s="137" customFormat="1">
      <c r="B586" s="139"/>
    </row>
    <row r="587" spans="2:2" s="137" customFormat="1">
      <c r="B587" s="139"/>
    </row>
    <row r="588" spans="2:2" s="137" customFormat="1">
      <c r="B588" s="139"/>
    </row>
    <row r="589" spans="2:2" s="137" customFormat="1">
      <c r="B589" s="139"/>
    </row>
    <row r="590" spans="2:2" s="137" customFormat="1">
      <c r="B590" s="139"/>
    </row>
    <row r="591" spans="2:2" s="137" customFormat="1">
      <c r="B591" s="139"/>
    </row>
    <row r="592" spans="2:2" s="137" customFormat="1">
      <c r="B592" s="139"/>
    </row>
    <row r="593" spans="2:2" s="137" customFormat="1">
      <c r="B593" s="139"/>
    </row>
    <row r="594" spans="2:2" s="137" customFormat="1">
      <c r="B594" s="139"/>
    </row>
    <row r="595" spans="2:2" s="137" customFormat="1">
      <c r="B595" s="139"/>
    </row>
    <row r="596" spans="2:2" s="137" customFormat="1">
      <c r="B596" s="139"/>
    </row>
    <row r="597" spans="2:2" s="137" customFormat="1">
      <c r="B597" s="139"/>
    </row>
    <row r="598" spans="2:2" s="137" customFormat="1">
      <c r="B598" s="139"/>
    </row>
    <row r="599" spans="2:2" s="137" customFormat="1">
      <c r="B599" s="139"/>
    </row>
    <row r="600" spans="2:2" s="137" customFormat="1">
      <c r="B600" s="139"/>
    </row>
    <row r="601" spans="2:2" s="137" customFormat="1">
      <c r="B601" s="139"/>
    </row>
    <row r="602" spans="2:2" s="137" customFormat="1">
      <c r="B602" s="139"/>
    </row>
    <row r="603" spans="2:2" s="137" customFormat="1">
      <c r="B603" s="139"/>
    </row>
    <row r="604" spans="2:2" s="137" customFormat="1">
      <c r="B604" s="139"/>
    </row>
    <row r="605" spans="2:2" s="137" customFormat="1">
      <c r="B605" s="139"/>
    </row>
    <row r="606" spans="2:2" s="137" customFormat="1">
      <c r="B606" s="139"/>
    </row>
    <row r="607" spans="2:2" s="137" customFormat="1">
      <c r="B607" s="139"/>
    </row>
    <row r="608" spans="2:2" s="137" customFormat="1">
      <c r="B608" s="139"/>
    </row>
    <row r="609" spans="2:2" s="137" customFormat="1">
      <c r="B609" s="139"/>
    </row>
    <row r="610" spans="2:2" s="137" customFormat="1">
      <c r="B610" s="139"/>
    </row>
    <row r="611" spans="2:2" s="137" customFormat="1">
      <c r="B611" s="139"/>
    </row>
    <row r="612" spans="2:2" s="137" customFormat="1">
      <c r="B612" s="139"/>
    </row>
    <row r="613" spans="2:2" s="137" customFormat="1">
      <c r="B613" s="139"/>
    </row>
    <row r="614" spans="2:2" s="137" customFormat="1">
      <c r="B614" s="139"/>
    </row>
    <row r="615" spans="2:2" s="137" customFormat="1">
      <c r="B615" s="139"/>
    </row>
    <row r="616" spans="2:2" s="137" customFormat="1">
      <c r="B616" s="139"/>
    </row>
    <row r="617" spans="2:2" s="137" customFormat="1">
      <c r="B617" s="139"/>
    </row>
    <row r="618" spans="2:2" s="137" customFormat="1">
      <c r="B618" s="139"/>
    </row>
    <row r="619" spans="2:2" s="137" customFormat="1">
      <c r="B619" s="139"/>
    </row>
    <row r="620" spans="2:2" s="137" customFormat="1">
      <c r="B620" s="139"/>
    </row>
    <row r="621" spans="2:2" s="137" customFormat="1">
      <c r="B621" s="139"/>
    </row>
    <row r="622" spans="2:2" s="137" customFormat="1">
      <c r="B622" s="139"/>
    </row>
    <row r="623" spans="2:2" s="137" customFormat="1">
      <c r="B623" s="139"/>
    </row>
    <row r="624" spans="2:2" s="137" customFormat="1">
      <c r="B624" s="139"/>
    </row>
    <row r="625" spans="2:2" s="137" customFormat="1">
      <c r="B625" s="139"/>
    </row>
    <row r="626" spans="2:2" s="137" customFormat="1">
      <c r="B626" s="139"/>
    </row>
    <row r="627" spans="2:2" s="137" customFormat="1">
      <c r="B627" s="139"/>
    </row>
    <row r="628" spans="2:2" s="137" customFormat="1">
      <c r="B628" s="139"/>
    </row>
    <row r="629" spans="2:2" s="137" customFormat="1">
      <c r="B629" s="139"/>
    </row>
    <row r="630" spans="2:2" s="137" customFormat="1">
      <c r="B630" s="139"/>
    </row>
    <row r="631" spans="2:2" s="137" customFormat="1">
      <c r="B631" s="139"/>
    </row>
    <row r="632" spans="2:2" s="137" customFormat="1">
      <c r="B632" s="139"/>
    </row>
    <row r="633" spans="2:2" s="137" customFormat="1">
      <c r="B633" s="139"/>
    </row>
    <row r="634" spans="2:2" s="137" customFormat="1">
      <c r="B634" s="139"/>
    </row>
    <row r="635" spans="2:2" s="137" customFormat="1">
      <c r="B635" s="139"/>
    </row>
    <row r="636" spans="2:2" s="137" customFormat="1">
      <c r="B636" s="139"/>
    </row>
    <row r="637" spans="2:2" s="137" customFormat="1">
      <c r="B637" s="139"/>
    </row>
    <row r="638" spans="2:2" s="137" customFormat="1">
      <c r="B638" s="139"/>
    </row>
    <row r="639" spans="2:2" s="137" customFormat="1">
      <c r="B639" s="139"/>
    </row>
    <row r="640" spans="2:2" s="137" customFormat="1">
      <c r="B640" s="139"/>
    </row>
    <row r="641" spans="2:2" s="137" customFormat="1">
      <c r="B641" s="139"/>
    </row>
    <row r="642" spans="2:2" s="137" customFormat="1">
      <c r="B642" s="139"/>
    </row>
    <row r="643" spans="2:2" s="137" customFormat="1">
      <c r="B643" s="139"/>
    </row>
    <row r="644" spans="2:2" s="137" customFormat="1">
      <c r="B644" s="139"/>
    </row>
    <row r="645" spans="2:2" s="137" customFormat="1">
      <c r="B645" s="139"/>
    </row>
    <row r="646" spans="2:2" s="137" customFormat="1">
      <c r="B646" s="139"/>
    </row>
    <row r="647" spans="2:2" s="137" customFormat="1">
      <c r="B647" s="139"/>
    </row>
    <row r="648" spans="2:2" s="137" customFormat="1">
      <c r="B648" s="139"/>
    </row>
    <row r="649" spans="2:2" s="137" customFormat="1">
      <c r="B649" s="139"/>
    </row>
    <row r="650" spans="2:2" s="137" customFormat="1">
      <c r="B650" s="139"/>
    </row>
    <row r="651" spans="2:2" s="137" customFormat="1">
      <c r="B651" s="139"/>
    </row>
    <row r="652" spans="2:2" s="137" customFormat="1">
      <c r="B652" s="139"/>
    </row>
    <row r="653" spans="2:2" s="137" customFormat="1">
      <c r="B653" s="139"/>
    </row>
    <row r="654" spans="2:2" s="137" customFormat="1">
      <c r="B654" s="139"/>
    </row>
    <row r="655" spans="2:2" s="137" customFormat="1">
      <c r="B655" s="139"/>
    </row>
    <row r="656" spans="2:2" s="137" customFormat="1">
      <c r="B656" s="139"/>
    </row>
    <row r="657" spans="2:2" s="137" customFormat="1">
      <c r="B657" s="139"/>
    </row>
    <row r="658" spans="2:2" s="137" customFormat="1">
      <c r="B658" s="139"/>
    </row>
    <row r="659" spans="2:2" s="137" customFormat="1">
      <c r="B659" s="139"/>
    </row>
    <row r="660" spans="2:2" s="137" customFormat="1">
      <c r="B660" s="139"/>
    </row>
    <row r="661" spans="2:2" s="137" customFormat="1">
      <c r="B661" s="139"/>
    </row>
    <row r="662" spans="2:2" s="137" customFormat="1">
      <c r="B662" s="139"/>
    </row>
    <row r="663" spans="2:2" s="137" customFormat="1">
      <c r="B663" s="139"/>
    </row>
    <row r="664" spans="2:2" s="137" customFormat="1">
      <c r="B664" s="139"/>
    </row>
    <row r="665" spans="2:2" s="137" customFormat="1">
      <c r="B665" s="139"/>
    </row>
    <row r="666" spans="2:2" s="137" customFormat="1">
      <c r="B666" s="139"/>
    </row>
    <row r="667" spans="2:2" s="137" customFormat="1">
      <c r="B667" s="139"/>
    </row>
    <row r="668" spans="2:2" s="137" customFormat="1">
      <c r="B668" s="139"/>
    </row>
    <row r="669" spans="2:2" s="137" customFormat="1">
      <c r="B669" s="139"/>
    </row>
    <row r="670" spans="2:2" s="137" customFormat="1">
      <c r="B670" s="139"/>
    </row>
    <row r="671" spans="2:2" s="137" customFormat="1">
      <c r="B671" s="139"/>
    </row>
    <row r="672" spans="2:2" s="137" customFormat="1">
      <c r="B672" s="139"/>
    </row>
    <row r="673" spans="2:2" s="137" customFormat="1">
      <c r="B673" s="139"/>
    </row>
    <row r="674" spans="2:2" s="137" customFormat="1">
      <c r="B674" s="139"/>
    </row>
    <row r="675" spans="2:2" s="137" customFormat="1">
      <c r="B675" s="139"/>
    </row>
    <row r="676" spans="2:2" s="137" customFormat="1">
      <c r="B676" s="139"/>
    </row>
    <row r="677" spans="2:2" s="137" customFormat="1">
      <c r="B677" s="139"/>
    </row>
    <row r="678" spans="2:2" s="137" customFormat="1">
      <c r="B678" s="139"/>
    </row>
    <row r="679" spans="2:2" s="137" customFormat="1">
      <c r="B679" s="139"/>
    </row>
    <row r="680" spans="2:2" s="137" customFormat="1">
      <c r="B680" s="139"/>
    </row>
    <row r="681" spans="2:2" s="137" customFormat="1">
      <c r="B681" s="139"/>
    </row>
    <row r="682" spans="2:2" s="137" customFormat="1">
      <c r="B682" s="139"/>
    </row>
    <row r="683" spans="2:2" s="137" customFormat="1">
      <c r="B683" s="139"/>
    </row>
    <row r="684" spans="2:2" s="137" customFormat="1">
      <c r="B684" s="139"/>
    </row>
    <row r="685" spans="2:2" s="137" customFormat="1">
      <c r="B685" s="139"/>
    </row>
    <row r="686" spans="2:2" s="137" customFormat="1">
      <c r="B686" s="139"/>
    </row>
    <row r="687" spans="2:2" s="137" customFormat="1">
      <c r="B687" s="139"/>
    </row>
    <row r="688" spans="2:2" s="137" customFormat="1">
      <c r="B688" s="139"/>
    </row>
    <row r="689" spans="2:2" s="137" customFormat="1">
      <c r="B689" s="139"/>
    </row>
    <row r="690" spans="2:2" s="137" customFormat="1">
      <c r="B690" s="139"/>
    </row>
    <row r="691" spans="2:2" s="137" customFormat="1">
      <c r="B691" s="139"/>
    </row>
    <row r="692" spans="2:2" s="137" customFormat="1">
      <c r="B692" s="139"/>
    </row>
    <row r="693" spans="2:2" s="137" customFormat="1">
      <c r="B693" s="139"/>
    </row>
    <row r="694" spans="2:2" s="137" customFormat="1">
      <c r="B694" s="139"/>
    </row>
    <row r="695" spans="2:2" s="137" customFormat="1">
      <c r="B695" s="139"/>
    </row>
    <row r="696" spans="2:2" s="137" customFormat="1">
      <c r="B696" s="139"/>
    </row>
    <row r="697" spans="2:2" s="137" customFormat="1">
      <c r="B697" s="139"/>
    </row>
    <row r="698" spans="2:2" s="137" customFormat="1">
      <c r="B698" s="139"/>
    </row>
    <row r="699" spans="2:2" s="137" customFormat="1">
      <c r="B699" s="139"/>
    </row>
    <row r="700" spans="2:2" s="137" customFormat="1">
      <c r="B700" s="139"/>
    </row>
    <row r="701" spans="2:2" s="137" customFormat="1">
      <c r="B701" s="139"/>
    </row>
    <row r="702" spans="2:2" s="137" customFormat="1">
      <c r="B702" s="139"/>
    </row>
    <row r="703" spans="2:2" s="137" customFormat="1">
      <c r="B703" s="139"/>
    </row>
    <row r="704" spans="2:2" s="137" customFormat="1">
      <c r="B704" s="139"/>
    </row>
    <row r="705" spans="2:2" s="137" customFormat="1">
      <c r="B705" s="139"/>
    </row>
    <row r="706" spans="2:2" s="137" customFormat="1">
      <c r="B706" s="139"/>
    </row>
    <row r="707" spans="2:2" s="137" customFormat="1">
      <c r="B707" s="139"/>
    </row>
    <row r="708" spans="2:2" s="137" customFormat="1">
      <c r="B708" s="139"/>
    </row>
    <row r="709" spans="2:2" s="137" customFormat="1">
      <c r="B709" s="139"/>
    </row>
    <row r="710" spans="2:2" s="137" customFormat="1">
      <c r="B710" s="139"/>
    </row>
    <row r="711" spans="2:2" s="137" customFormat="1">
      <c r="B711" s="139"/>
    </row>
    <row r="712" spans="2:2" s="137" customFormat="1">
      <c r="B712" s="139"/>
    </row>
    <row r="713" spans="2:2" s="137" customFormat="1">
      <c r="B713" s="139"/>
    </row>
    <row r="714" spans="2:2" s="137" customFormat="1">
      <c r="B714" s="139"/>
    </row>
    <row r="715" spans="2:2" s="137" customFormat="1">
      <c r="B715" s="139"/>
    </row>
    <row r="716" spans="2:2" s="137" customFormat="1">
      <c r="B716" s="139"/>
    </row>
    <row r="717" spans="2:2" s="137" customFormat="1">
      <c r="B717" s="139"/>
    </row>
    <row r="718" spans="2:2" s="137" customFormat="1">
      <c r="B718" s="139"/>
    </row>
    <row r="719" spans="2:2" s="137" customFormat="1">
      <c r="B719" s="139"/>
    </row>
    <row r="720" spans="2:2" s="137" customFormat="1">
      <c r="B720" s="139"/>
    </row>
    <row r="721" spans="2:6" s="137" customFormat="1">
      <c r="B721" s="139"/>
    </row>
    <row r="722" spans="2:6" s="137" customFormat="1">
      <c r="B722" s="139"/>
    </row>
    <row r="723" spans="2:6" s="137" customFormat="1">
      <c r="B723" s="139"/>
    </row>
    <row r="724" spans="2:6" s="137" customFormat="1">
      <c r="B724" s="139"/>
    </row>
    <row r="725" spans="2:6" s="137" customFormat="1">
      <c r="B725" s="139"/>
    </row>
    <row r="726" spans="2:6" s="137" customFormat="1">
      <c r="B726" s="139"/>
    </row>
    <row r="727" spans="2:6" s="137" customFormat="1">
      <c r="B727" s="139"/>
    </row>
    <row r="728" spans="2:6" s="137" customFormat="1">
      <c r="B728" s="139"/>
    </row>
    <row r="729" spans="2:6" s="137" customFormat="1">
      <c r="B729" s="139"/>
    </row>
    <row r="730" spans="2:6">
      <c r="C730" s="1"/>
      <c r="D730" s="1"/>
      <c r="E730" s="1"/>
      <c r="F730" s="1"/>
    </row>
    <row r="731" spans="2:6">
      <c r="C731" s="1"/>
      <c r="D731" s="1"/>
      <c r="E731" s="1"/>
      <c r="F731" s="1"/>
    </row>
    <row r="732" spans="2:6">
      <c r="C732" s="1"/>
      <c r="D732" s="1"/>
      <c r="E732" s="1"/>
      <c r="F732" s="1"/>
    </row>
    <row r="733" spans="2:6">
      <c r="C733" s="1"/>
      <c r="D733" s="1"/>
      <c r="E733" s="1"/>
      <c r="F733" s="1"/>
    </row>
    <row r="734" spans="2:6">
      <c r="C734" s="1"/>
      <c r="D734" s="1"/>
      <c r="E734" s="1"/>
      <c r="F734" s="1"/>
    </row>
    <row r="735" spans="2:6">
      <c r="C735" s="1"/>
      <c r="D735" s="1"/>
      <c r="E735" s="1"/>
      <c r="F735" s="1"/>
    </row>
    <row r="736" spans="2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4:K264"/>
  </mergeCells>
  <phoneticPr fontId="5" type="noConversion"/>
  <conditionalFormatting sqref="B12:B256">
    <cfRule type="cellIs" dxfId="14" priority="2" operator="equal">
      <formula>"NR3"</formula>
    </cfRule>
  </conditionalFormatting>
  <conditionalFormatting sqref="B12:B256">
    <cfRule type="containsText" dxfId="1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$BI$7:$BI$24</formula1>
    </dataValidation>
    <dataValidation allowBlank="1" showInputMessage="1" showErrorMessage="1" sqref="H2 B34 Q9 B36 B262 B264"/>
    <dataValidation type="list" allowBlank="1" showInputMessage="1" showErrorMessage="1" sqref="I12:I35 I265:I828 I37:I263">
      <formula1>$BK$7:$BK$10</formula1>
    </dataValidation>
    <dataValidation type="list" allowBlank="1" showInputMessage="1" showErrorMessage="1" sqref="E12:E35 E265:E822 E37:E263">
      <formula1>$BG$7:$BG$24</formula1>
    </dataValidation>
    <dataValidation type="list" allowBlank="1" showInputMessage="1" showErrorMessage="1" sqref="L12:L828">
      <formula1>$BL$7:$BL$20</formula1>
    </dataValidation>
    <dataValidation type="list" allowBlank="1" showInputMessage="1" showErrorMessage="1" sqref="G12:G35 G265:G555 G37:G263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G177" sqref="G177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188</v>
      </c>
      <c r="C1" s="80" t="s" vm="1">
        <v>263</v>
      </c>
    </row>
    <row r="2" spans="2:62">
      <c r="B2" s="58" t="s">
        <v>187</v>
      </c>
      <c r="C2" s="80" t="s">
        <v>264</v>
      </c>
    </row>
    <row r="3" spans="2:62">
      <c r="B3" s="58" t="s">
        <v>189</v>
      </c>
      <c r="C3" s="80" t="s">
        <v>265</v>
      </c>
    </row>
    <row r="4" spans="2:62">
      <c r="B4" s="58" t="s">
        <v>190</v>
      </c>
      <c r="C4" s="80">
        <v>2207</v>
      </c>
    </row>
    <row r="6" spans="2:62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  <c r="BJ6" s="3"/>
    </row>
    <row r="7" spans="2:62" ht="26.25" customHeight="1">
      <c r="B7" s="170" t="s">
        <v>98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F7" s="3"/>
      <c r="BJ7" s="3"/>
    </row>
    <row r="8" spans="2:62" s="3" customFormat="1" ht="78.75">
      <c r="B8" s="23" t="s">
        <v>125</v>
      </c>
      <c r="C8" s="31" t="s">
        <v>47</v>
      </c>
      <c r="D8" s="31" t="s">
        <v>130</v>
      </c>
      <c r="E8" s="31" t="s">
        <v>234</v>
      </c>
      <c r="F8" s="31" t="s">
        <v>127</v>
      </c>
      <c r="G8" s="31" t="s">
        <v>67</v>
      </c>
      <c r="H8" s="31" t="s">
        <v>110</v>
      </c>
      <c r="I8" s="14" t="s">
        <v>247</v>
      </c>
      <c r="J8" s="14" t="s">
        <v>246</v>
      </c>
      <c r="K8" s="31" t="s">
        <v>261</v>
      </c>
      <c r="L8" s="14" t="s">
        <v>64</v>
      </c>
      <c r="M8" s="14" t="s">
        <v>61</v>
      </c>
      <c r="N8" s="14" t="s">
        <v>191</v>
      </c>
      <c r="O8" s="15" t="s">
        <v>193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254</v>
      </c>
      <c r="J9" s="17"/>
      <c r="K9" s="17" t="s">
        <v>250</v>
      </c>
      <c r="L9" s="17" t="s">
        <v>250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99" t="s">
        <v>29</v>
      </c>
      <c r="C11" s="100"/>
      <c r="D11" s="100"/>
      <c r="E11" s="100"/>
      <c r="F11" s="100"/>
      <c r="G11" s="100"/>
      <c r="H11" s="100"/>
      <c r="I11" s="102"/>
      <c r="J11" s="104"/>
      <c r="K11" s="102">
        <v>93.151279518999999</v>
      </c>
      <c r="L11" s="102">
        <v>29524.321003991012</v>
      </c>
      <c r="M11" s="100"/>
      <c r="N11" s="105">
        <f>L11/$L$11</f>
        <v>1</v>
      </c>
      <c r="O11" s="105">
        <f>L11/'סכום נכסי הקרן'!$C$42</f>
        <v>8.4073340201244132E-3</v>
      </c>
      <c r="BF11" s="1"/>
      <c r="BG11" s="3"/>
      <c r="BH11" s="1"/>
      <c r="BJ11" s="1"/>
    </row>
    <row r="12" spans="2:62" ht="20.25">
      <c r="B12" s="83" t="s">
        <v>241</v>
      </c>
      <c r="C12" s="84"/>
      <c r="D12" s="84"/>
      <c r="E12" s="84"/>
      <c r="F12" s="84"/>
      <c r="G12" s="84"/>
      <c r="H12" s="84"/>
      <c r="I12" s="92"/>
      <c r="J12" s="94"/>
      <c r="K12" s="92">
        <v>81.032686710999997</v>
      </c>
      <c r="L12" s="92">
        <v>21322.520011266017</v>
      </c>
      <c r="M12" s="84"/>
      <c r="N12" s="93">
        <f t="shared" ref="N12:N40" si="0">L12/$L$11</f>
        <v>0.72220187581566064</v>
      </c>
      <c r="O12" s="93">
        <f>L12/'סכום נכסי הקרן'!$C$42</f>
        <v>6.0717923999426696E-3</v>
      </c>
      <c r="BG12" s="4"/>
    </row>
    <row r="13" spans="2:62">
      <c r="B13" s="101" t="s">
        <v>873</v>
      </c>
      <c r="C13" s="84"/>
      <c r="D13" s="84"/>
      <c r="E13" s="84"/>
      <c r="F13" s="84"/>
      <c r="G13" s="84"/>
      <c r="H13" s="84"/>
      <c r="I13" s="92"/>
      <c r="J13" s="94"/>
      <c r="K13" s="92">
        <v>42.253445695999986</v>
      </c>
      <c r="L13" s="92">
        <v>15454.877172711997</v>
      </c>
      <c r="M13" s="84"/>
      <c r="N13" s="93">
        <f t="shared" si="0"/>
        <v>0.52346257753473313</v>
      </c>
      <c r="O13" s="93">
        <f>L13/'סכום נכסי הקרן'!$C$42</f>
        <v>4.4009247363697756E-3</v>
      </c>
    </row>
    <row r="14" spans="2:62">
      <c r="B14" s="88" t="s">
        <v>874</v>
      </c>
      <c r="C14" s="82" t="s">
        <v>875</v>
      </c>
      <c r="D14" s="95" t="s">
        <v>131</v>
      </c>
      <c r="E14" s="95" t="s">
        <v>293</v>
      </c>
      <c r="F14" s="82" t="s">
        <v>876</v>
      </c>
      <c r="G14" s="95" t="s">
        <v>199</v>
      </c>
      <c r="H14" s="95" t="s">
        <v>173</v>
      </c>
      <c r="I14" s="89">
        <v>2199.4613800000002</v>
      </c>
      <c r="J14" s="91">
        <v>19820</v>
      </c>
      <c r="K14" s="82"/>
      <c r="L14" s="89">
        <v>435.93324608299997</v>
      </c>
      <c r="M14" s="90">
        <v>4.3382068652328104E-5</v>
      </c>
      <c r="N14" s="90">
        <f t="shared" si="0"/>
        <v>1.4765225118100829E-2</v>
      </c>
      <c r="O14" s="90">
        <f>L14/'סכום נכסי הקרן'!$C$42</f>
        <v>1.2413617945020459E-4</v>
      </c>
    </row>
    <row r="15" spans="2:62">
      <c r="B15" s="88" t="s">
        <v>877</v>
      </c>
      <c r="C15" s="82" t="s">
        <v>878</v>
      </c>
      <c r="D15" s="95" t="s">
        <v>131</v>
      </c>
      <c r="E15" s="95" t="s">
        <v>293</v>
      </c>
      <c r="F15" s="82">
        <v>29389</v>
      </c>
      <c r="G15" s="95" t="s">
        <v>879</v>
      </c>
      <c r="H15" s="95" t="s">
        <v>173</v>
      </c>
      <c r="I15" s="89">
        <v>624.81960600000002</v>
      </c>
      <c r="J15" s="91">
        <v>46950</v>
      </c>
      <c r="K15" s="89">
        <v>1.6566217480000001</v>
      </c>
      <c r="L15" s="89">
        <v>295.00942672299999</v>
      </c>
      <c r="M15" s="90">
        <v>5.8603121928954652E-6</v>
      </c>
      <c r="N15" s="90">
        <f t="shared" si="0"/>
        <v>9.9920816699940861E-3</v>
      </c>
      <c r="O15" s="90">
        <f>L15/'סכום נכסי הקרן'!$C$42</f>
        <v>8.4006768156002845E-5</v>
      </c>
    </row>
    <row r="16" spans="2:62" ht="20.25">
      <c r="B16" s="88" t="s">
        <v>880</v>
      </c>
      <c r="C16" s="82" t="s">
        <v>881</v>
      </c>
      <c r="D16" s="95" t="s">
        <v>131</v>
      </c>
      <c r="E16" s="95" t="s">
        <v>293</v>
      </c>
      <c r="F16" s="82" t="s">
        <v>368</v>
      </c>
      <c r="G16" s="95" t="s">
        <v>351</v>
      </c>
      <c r="H16" s="95" t="s">
        <v>173</v>
      </c>
      <c r="I16" s="89">
        <v>4530.9396360000001</v>
      </c>
      <c r="J16" s="91">
        <v>5416</v>
      </c>
      <c r="K16" s="82"/>
      <c r="L16" s="89">
        <v>245.39569066600001</v>
      </c>
      <c r="M16" s="90">
        <v>3.4458594993862245E-5</v>
      </c>
      <c r="N16" s="90">
        <f t="shared" si="0"/>
        <v>8.3116455288786539E-3</v>
      </c>
      <c r="O16" s="90">
        <f>L16/'סכום נכסי הקרן'!$C$42</f>
        <v>6.9878780218156464E-5</v>
      </c>
      <c r="BF16" s="4"/>
    </row>
    <row r="17" spans="2:15">
      <c r="B17" s="88" t="s">
        <v>882</v>
      </c>
      <c r="C17" s="82" t="s">
        <v>883</v>
      </c>
      <c r="D17" s="95" t="s">
        <v>131</v>
      </c>
      <c r="E17" s="95" t="s">
        <v>293</v>
      </c>
      <c r="F17" s="82" t="s">
        <v>678</v>
      </c>
      <c r="G17" s="95" t="s">
        <v>679</v>
      </c>
      <c r="H17" s="95" t="s">
        <v>173</v>
      </c>
      <c r="I17" s="89">
        <v>1425.6700800000001</v>
      </c>
      <c r="J17" s="91">
        <v>46960</v>
      </c>
      <c r="K17" s="82"/>
      <c r="L17" s="89">
        <v>669.4946696049999</v>
      </c>
      <c r="M17" s="90">
        <v>3.3346525645740241E-5</v>
      </c>
      <c r="N17" s="90">
        <f t="shared" si="0"/>
        <v>2.2676039510425981E-2</v>
      </c>
      <c r="O17" s="90">
        <f>L17/'סכום נכסי הקרן'!$C$42</f>
        <v>1.9064503841768969E-4</v>
      </c>
    </row>
    <row r="18" spans="2:15">
      <c r="B18" s="88" t="s">
        <v>884</v>
      </c>
      <c r="C18" s="82" t="s">
        <v>885</v>
      </c>
      <c r="D18" s="95" t="s">
        <v>131</v>
      </c>
      <c r="E18" s="95" t="s">
        <v>293</v>
      </c>
      <c r="F18" s="82" t="s">
        <v>376</v>
      </c>
      <c r="G18" s="95" t="s">
        <v>351</v>
      </c>
      <c r="H18" s="95" t="s">
        <v>173</v>
      </c>
      <c r="I18" s="89">
        <v>10211.676289000001</v>
      </c>
      <c r="J18" s="91">
        <v>2050</v>
      </c>
      <c r="K18" s="89">
        <v>5.2093982489999995</v>
      </c>
      <c r="L18" s="89">
        <v>214.54876217799998</v>
      </c>
      <c r="M18" s="90">
        <v>2.9259627888198698E-5</v>
      </c>
      <c r="N18" s="90">
        <f t="shared" si="0"/>
        <v>7.2668483095342951E-3</v>
      </c>
      <c r="O18" s="90">
        <f>L18/'סכום נכסי הקרן'!$C$42</f>
        <v>6.1094821011831255E-5</v>
      </c>
    </row>
    <row r="19" spans="2:15">
      <c r="B19" s="88" t="s">
        <v>886</v>
      </c>
      <c r="C19" s="82" t="s">
        <v>887</v>
      </c>
      <c r="D19" s="95" t="s">
        <v>131</v>
      </c>
      <c r="E19" s="95" t="s">
        <v>293</v>
      </c>
      <c r="F19" s="82" t="s">
        <v>385</v>
      </c>
      <c r="G19" s="95" t="s">
        <v>386</v>
      </c>
      <c r="H19" s="95" t="s">
        <v>173</v>
      </c>
      <c r="I19" s="89">
        <v>153616.26760600001</v>
      </c>
      <c r="J19" s="91">
        <v>255.1</v>
      </c>
      <c r="K19" s="82"/>
      <c r="L19" s="89">
        <v>391.87509866700003</v>
      </c>
      <c r="M19" s="90">
        <v>5.5547661903286618E-5</v>
      </c>
      <c r="N19" s="90">
        <f t="shared" si="0"/>
        <v>1.3272958880714903E-2</v>
      </c>
      <c r="O19" s="90">
        <f>L19/'סכום נכסי הקרן'!$C$42</f>
        <v>1.1159019874554686E-4</v>
      </c>
    </row>
    <row r="20" spans="2:15">
      <c r="B20" s="88" t="s">
        <v>888</v>
      </c>
      <c r="C20" s="82" t="s">
        <v>889</v>
      </c>
      <c r="D20" s="95" t="s">
        <v>131</v>
      </c>
      <c r="E20" s="95" t="s">
        <v>293</v>
      </c>
      <c r="F20" s="82" t="s">
        <v>332</v>
      </c>
      <c r="G20" s="95" t="s">
        <v>301</v>
      </c>
      <c r="H20" s="95" t="s">
        <v>173</v>
      </c>
      <c r="I20" s="89">
        <v>3883.6031329999996</v>
      </c>
      <c r="J20" s="91">
        <v>8642</v>
      </c>
      <c r="K20" s="82"/>
      <c r="L20" s="89">
        <v>335.62098275199992</v>
      </c>
      <c r="M20" s="90">
        <v>3.8708278527547681E-5</v>
      </c>
      <c r="N20" s="90">
        <f t="shared" si="0"/>
        <v>1.1367610544087759E-2</v>
      </c>
      <c r="O20" s="90">
        <f>L20/'סכום נכסי הקרן'!$C$42</f>
        <v>9.5571298854833997E-5</v>
      </c>
    </row>
    <row r="21" spans="2:15">
      <c r="B21" s="88" t="s">
        <v>890</v>
      </c>
      <c r="C21" s="82" t="s">
        <v>891</v>
      </c>
      <c r="D21" s="95" t="s">
        <v>131</v>
      </c>
      <c r="E21" s="95" t="s">
        <v>293</v>
      </c>
      <c r="F21" s="82" t="s">
        <v>649</v>
      </c>
      <c r="G21" s="95" t="s">
        <v>471</v>
      </c>
      <c r="H21" s="95" t="s">
        <v>173</v>
      </c>
      <c r="I21" s="89">
        <v>72733.086838000003</v>
      </c>
      <c r="J21" s="91">
        <v>179.3</v>
      </c>
      <c r="K21" s="82"/>
      <c r="L21" s="89">
        <v>130.41042469800001</v>
      </c>
      <c r="M21" s="90">
        <v>2.2695036599705412E-5</v>
      </c>
      <c r="N21" s="90">
        <f t="shared" si="0"/>
        <v>4.4170507657185923E-3</v>
      </c>
      <c r="O21" s="90">
        <f>L21/'סכום נכסי הקרן'!$C$42</f>
        <v>3.7135621171242504E-5</v>
      </c>
    </row>
    <row r="22" spans="2:15">
      <c r="B22" s="88" t="s">
        <v>892</v>
      </c>
      <c r="C22" s="82" t="s">
        <v>893</v>
      </c>
      <c r="D22" s="95" t="s">
        <v>131</v>
      </c>
      <c r="E22" s="95" t="s">
        <v>293</v>
      </c>
      <c r="F22" s="82" t="s">
        <v>405</v>
      </c>
      <c r="G22" s="95" t="s">
        <v>301</v>
      </c>
      <c r="H22" s="95" t="s">
        <v>173</v>
      </c>
      <c r="I22" s="89">
        <v>49079.818843000001</v>
      </c>
      <c r="J22" s="91">
        <v>1277</v>
      </c>
      <c r="K22" s="82"/>
      <c r="L22" s="89">
        <v>626.7492866230001</v>
      </c>
      <c r="M22" s="90">
        <v>4.2164177274171462E-5</v>
      </c>
      <c r="N22" s="90">
        <f t="shared" si="0"/>
        <v>2.1228237104530801E-2</v>
      </c>
      <c r="O22" s="90">
        <f>L22/'סכום נכסי הקרן'!$C$42</f>
        <v>1.7847287999618917E-4</v>
      </c>
    </row>
    <row r="23" spans="2:15">
      <c r="B23" s="88" t="s">
        <v>894</v>
      </c>
      <c r="C23" s="82" t="s">
        <v>895</v>
      </c>
      <c r="D23" s="95" t="s">
        <v>131</v>
      </c>
      <c r="E23" s="95" t="s">
        <v>293</v>
      </c>
      <c r="F23" s="82" t="s">
        <v>896</v>
      </c>
      <c r="G23" s="95" t="s">
        <v>843</v>
      </c>
      <c r="H23" s="95" t="s">
        <v>173</v>
      </c>
      <c r="I23" s="89">
        <v>78724.664923999997</v>
      </c>
      <c r="J23" s="91">
        <v>1121</v>
      </c>
      <c r="K23" s="82"/>
      <c r="L23" s="89">
        <v>882.50349385200002</v>
      </c>
      <c r="M23" s="90">
        <v>6.7067370622983624E-5</v>
      </c>
      <c r="N23" s="90">
        <f t="shared" si="0"/>
        <v>2.9890729535582063E-2</v>
      </c>
      <c r="O23" s="90">
        <f>L23/'סכום נכסי הקרן'!$C$42</f>
        <v>2.5130134731083666E-4</v>
      </c>
    </row>
    <row r="24" spans="2:15">
      <c r="B24" s="88" t="s">
        <v>897</v>
      </c>
      <c r="C24" s="82" t="s">
        <v>898</v>
      </c>
      <c r="D24" s="95" t="s">
        <v>131</v>
      </c>
      <c r="E24" s="95" t="s">
        <v>293</v>
      </c>
      <c r="F24" s="82" t="s">
        <v>555</v>
      </c>
      <c r="G24" s="95" t="s">
        <v>418</v>
      </c>
      <c r="H24" s="95" t="s">
        <v>173</v>
      </c>
      <c r="I24" s="89">
        <v>10981.447052</v>
      </c>
      <c r="J24" s="91">
        <v>1955</v>
      </c>
      <c r="K24" s="82"/>
      <c r="L24" s="89">
        <v>214.68728987999998</v>
      </c>
      <c r="M24" s="90">
        <v>4.2880315182047253E-5</v>
      </c>
      <c r="N24" s="90">
        <f t="shared" si="0"/>
        <v>7.2715402955745934E-3</v>
      </c>
      <c r="O24" s="90">
        <f>L24/'סכום נכסי הקרן'!$C$42</f>
        <v>6.1134268105689804E-5</v>
      </c>
    </row>
    <row r="25" spans="2:15">
      <c r="B25" s="88" t="s">
        <v>899</v>
      </c>
      <c r="C25" s="82" t="s">
        <v>900</v>
      </c>
      <c r="D25" s="95" t="s">
        <v>131</v>
      </c>
      <c r="E25" s="95" t="s">
        <v>293</v>
      </c>
      <c r="F25" s="82" t="s">
        <v>417</v>
      </c>
      <c r="G25" s="95" t="s">
        <v>418</v>
      </c>
      <c r="H25" s="95" t="s">
        <v>173</v>
      </c>
      <c r="I25" s="89">
        <v>9196.3575870000004</v>
      </c>
      <c r="J25" s="91">
        <v>2484</v>
      </c>
      <c r="K25" s="82"/>
      <c r="L25" s="89">
        <v>228.43752245600001</v>
      </c>
      <c r="M25" s="90">
        <v>4.2897706047603886E-5</v>
      </c>
      <c r="N25" s="90">
        <f t="shared" si="0"/>
        <v>7.7372659112167385E-3</v>
      </c>
      <c r="O25" s="90">
        <f>L25/'סכום נכסי הקרן'!$C$42</f>
        <v>6.5049778918121402E-5</v>
      </c>
    </row>
    <row r="26" spans="2:15">
      <c r="B26" s="88" t="s">
        <v>901</v>
      </c>
      <c r="C26" s="82" t="s">
        <v>902</v>
      </c>
      <c r="D26" s="95" t="s">
        <v>131</v>
      </c>
      <c r="E26" s="95" t="s">
        <v>293</v>
      </c>
      <c r="F26" s="82" t="s">
        <v>903</v>
      </c>
      <c r="G26" s="95" t="s">
        <v>550</v>
      </c>
      <c r="H26" s="95" t="s">
        <v>173</v>
      </c>
      <c r="I26" s="89">
        <v>116.38805000000001</v>
      </c>
      <c r="J26" s="91">
        <v>84650</v>
      </c>
      <c r="K26" s="82"/>
      <c r="L26" s="89">
        <v>98.522484630000022</v>
      </c>
      <c r="M26" s="90">
        <v>1.5118341093103342E-5</v>
      </c>
      <c r="N26" s="90">
        <f t="shared" si="0"/>
        <v>3.3369940875755295E-3</v>
      </c>
      <c r="O26" s="90">
        <f>L26/'סכום נכסי הקרן'!$C$42</f>
        <v>2.8055223917427773E-5</v>
      </c>
    </row>
    <row r="27" spans="2:15">
      <c r="B27" s="88" t="s">
        <v>904</v>
      </c>
      <c r="C27" s="82" t="s">
        <v>905</v>
      </c>
      <c r="D27" s="95" t="s">
        <v>131</v>
      </c>
      <c r="E27" s="95" t="s">
        <v>293</v>
      </c>
      <c r="F27" s="82" t="s">
        <v>906</v>
      </c>
      <c r="G27" s="95" t="s">
        <v>907</v>
      </c>
      <c r="H27" s="95" t="s">
        <v>173</v>
      </c>
      <c r="I27" s="89">
        <v>1795.8436180000001</v>
      </c>
      <c r="J27" s="91">
        <v>5985</v>
      </c>
      <c r="K27" s="82"/>
      <c r="L27" s="89">
        <v>107.481240445</v>
      </c>
      <c r="M27" s="90">
        <v>1.6960726049532298E-5</v>
      </c>
      <c r="N27" s="90">
        <f t="shared" si="0"/>
        <v>3.6404305599600749E-3</v>
      </c>
      <c r="O27" s="90">
        <f>L27/'סכום נכסי הקרן'!$C$42</f>
        <v>3.0606315694652906E-5</v>
      </c>
    </row>
    <row r="28" spans="2:15">
      <c r="B28" s="88" t="s">
        <v>908</v>
      </c>
      <c r="C28" s="82" t="s">
        <v>909</v>
      </c>
      <c r="D28" s="95" t="s">
        <v>131</v>
      </c>
      <c r="E28" s="95" t="s">
        <v>293</v>
      </c>
      <c r="F28" s="82" t="s">
        <v>910</v>
      </c>
      <c r="G28" s="95" t="s">
        <v>471</v>
      </c>
      <c r="H28" s="95" t="s">
        <v>173</v>
      </c>
      <c r="I28" s="89">
        <v>4641.5820569999996</v>
      </c>
      <c r="J28" s="91">
        <v>5692</v>
      </c>
      <c r="K28" s="82"/>
      <c r="L28" s="89">
        <v>264.19885066499995</v>
      </c>
      <c r="M28" s="90">
        <v>4.2598388322072915E-6</v>
      </c>
      <c r="N28" s="90">
        <f t="shared" si="0"/>
        <v>8.9485157213026623E-3</v>
      </c>
      <c r="O28" s="90">
        <f>L28/'סכום נכסי הקרן'!$C$42</f>
        <v>7.5233160653326013E-5</v>
      </c>
    </row>
    <row r="29" spans="2:15">
      <c r="B29" s="88" t="s">
        <v>911</v>
      </c>
      <c r="C29" s="82" t="s">
        <v>912</v>
      </c>
      <c r="D29" s="95" t="s">
        <v>131</v>
      </c>
      <c r="E29" s="95" t="s">
        <v>293</v>
      </c>
      <c r="F29" s="82" t="s">
        <v>865</v>
      </c>
      <c r="G29" s="95" t="s">
        <v>843</v>
      </c>
      <c r="H29" s="95" t="s">
        <v>173</v>
      </c>
      <c r="I29" s="89">
        <v>2498877.2374519999</v>
      </c>
      <c r="J29" s="91">
        <v>38.700000000000003</v>
      </c>
      <c r="K29" s="82"/>
      <c r="L29" s="89">
        <v>967.06549089200007</v>
      </c>
      <c r="M29" s="90">
        <v>1.9292945102412879E-4</v>
      </c>
      <c r="N29" s="90">
        <f t="shared" si="0"/>
        <v>3.2754876590092449E-2</v>
      </c>
      <c r="O29" s="90">
        <f>L29/'סכום נכסי הקרן'!$C$42</f>
        <v>2.7538118828086101E-4</v>
      </c>
    </row>
    <row r="30" spans="2:15">
      <c r="B30" s="88" t="s">
        <v>913</v>
      </c>
      <c r="C30" s="82" t="s">
        <v>914</v>
      </c>
      <c r="D30" s="95" t="s">
        <v>131</v>
      </c>
      <c r="E30" s="95" t="s">
        <v>293</v>
      </c>
      <c r="F30" s="82" t="s">
        <v>716</v>
      </c>
      <c r="G30" s="95" t="s">
        <v>471</v>
      </c>
      <c r="H30" s="95" t="s">
        <v>173</v>
      </c>
      <c r="I30" s="89">
        <v>51016.328812</v>
      </c>
      <c r="J30" s="91">
        <v>1919</v>
      </c>
      <c r="K30" s="82"/>
      <c r="L30" s="89">
        <v>979.00334989399994</v>
      </c>
      <c r="M30" s="90">
        <v>3.984713200604514E-5</v>
      </c>
      <c r="N30" s="90">
        <f t="shared" si="0"/>
        <v>3.3159216422340793E-2</v>
      </c>
      <c r="O30" s="90">
        <f>L30/'סכום נכסי הקרן'!$C$42</f>
        <v>2.7878060830821387E-4</v>
      </c>
    </row>
    <row r="31" spans="2:15">
      <c r="B31" s="88" t="s">
        <v>915</v>
      </c>
      <c r="C31" s="82" t="s">
        <v>916</v>
      </c>
      <c r="D31" s="95" t="s">
        <v>131</v>
      </c>
      <c r="E31" s="95" t="s">
        <v>293</v>
      </c>
      <c r="F31" s="82" t="s">
        <v>300</v>
      </c>
      <c r="G31" s="95" t="s">
        <v>301</v>
      </c>
      <c r="H31" s="95" t="s">
        <v>173</v>
      </c>
      <c r="I31" s="89">
        <v>80589.740284</v>
      </c>
      <c r="J31" s="91">
        <v>2382</v>
      </c>
      <c r="K31" s="89">
        <v>14.824563312000002</v>
      </c>
      <c r="L31" s="89">
        <v>1934.472176883</v>
      </c>
      <c r="M31" s="90">
        <v>5.3938121937572355E-5</v>
      </c>
      <c r="N31" s="90">
        <f t="shared" si="0"/>
        <v>6.5521309588169818E-2</v>
      </c>
      <c r="O31" s="90">
        <f>L31/'סכום נכסי הקרן'!$C$42</f>
        <v>5.5085953514372404E-4</v>
      </c>
    </row>
    <row r="32" spans="2:15">
      <c r="B32" s="88" t="s">
        <v>917</v>
      </c>
      <c r="C32" s="82" t="s">
        <v>918</v>
      </c>
      <c r="D32" s="95" t="s">
        <v>131</v>
      </c>
      <c r="E32" s="95" t="s">
        <v>293</v>
      </c>
      <c r="F32" s="82" t="s">
        <v>306</v>
      </c>
      <c r="G32" s="95" t="s">
        <v>301</v>
      </c>
      <c r="H32" s="95" t="s">
        <v>173</v>
      </c>
      <c r="I32" s="89">
        <v>13341.885898</v>
      </c>
      <c r="J32" s="91">
        <v>7460</v>
      </c>
      <c r="K32" s="82"/>
      <c r="L32" s="89">
        <v>995.30468799999994</v>
      </c>
      <c r="M32" s="90">
        <v>5.708604767538701E-5</v>
      </c>
      <c r="N32" s="90">
        <f t="shared" si="0"/>
        <v>3.3711348954154022E-2</v>
      </c>
      <c r="O32" s="90">
        <f>L32/'סכום נכסי הקרן'!$C$42</f>
        <v>2.8342257092654462E-4</v>
      </c>
    </row>
    <row r="33" spans="2:15">
      <c r="B33" s="88" t="s">
        <v>919</v>
      </c>
      <c r="C33" s="82" t="s">
        <v>920</v>
      </c>
      <c r="D33" s="95" t="s">
        <v>131</v>
      </c>
      <c r="E33" s="95" t="s">
        <v>293</v>
      </c>
      <c r="F33" s="82" t="s">
        <v>443</v>
      </c>
      <c r="G33" s="95" t="s">
        <v>351</v>
      </c>
      <c r="H33" s="95" t="s">
        <v>173</v>
      </c>
      <c r="I33" s="89">
        <v>2555.8188019999998</v>
      </c>
      <c r="J33" s="91">
        <v>18410</v>
      </c>
      <c r="K33" s="82"/>
      <c r="L33" s="89">
        <v>470.52624136999998</v>
      </c>
      <c r="M33" s="90">
        <v>5.7046188100330372E-5</v>
      </c>
      <c r="N33" s="90">
        <f t="shared" si="0"/>
        <v>1.5936903047030129E-2</v>
      </c>
      <c r="O33" s="90">
        <f>L33/'סכום נכסי הקרן'!$C$42</f>
        <v>1.3398686716272081E-4</v>
      </c>
    </row>
    <row r="34" spans="2:15">
      <c r="B34" s="88" t="s">
        <v>921</v>
      </c>
      <c r="C34" s="82" t="s">
        <v>922</v>
      </c>
      <c r="D34" s="95" t="s">
        <v>131</v>
      </c>
      <c r="E34" s="95" t="s">
        <v>293</v>
      </c>
      <c r="F34" s="82" t="s">
        <v>923</v>
      </c>
      <c r="G34" s="95" t="s">
        <v>201</v>
      </c>
      <c r="H34" s="95" t="s">
        <v>173</v>
      </c>
      <c r="I34" s="89">
        <v>463.95594799999998</v>
      </c>
      <c r="J34" s="91">
        <v>44590</v>
      </c>
      <c r="K34" s="82"/>
      <c r="L34" s="89">
        <v>206.877957329</v>
      </c>
      <c r="M34" s="90">
        <v>7.4798460353205098E-6</v>
      </c>
      <c r="N34" s="90">
        <f t="shared" si="0"/>
        <v>7.0070352270263838E-3</v>
      </c>
      <c r="O34" s="90">
        <f>L34/'סכום נכסי הקרן'!$C$42</f>
        <v>5.8910485644389107E-5</v>
      </c>
    </row>
    <row r="35" spans="2:15">
      <c r="B35" s="88" t="s">
        <v>924</v>
      </c>
      <c r="C35" s="82" t="s">
        <v>925</v>
      </c>
      <c r="D35" s="95" t="s">
        <v>131</v>
      </c>
      <c r="E35" s="95" t="s">
        <v>293</v>
      </c>
      <c r="F35" s="82" t="s">
        <v>321</v>
      </c>
      <c r="G35" s="95" t="s">
        <v>301</v>
      </c>
      <c r="H35" s="95" t="s">
        <v>173</v>
      </c>
      <c r="I35" s="89">
        <v>74693.895736999999</v>
      </c>
      <c r="J35" s="91">
        <v>2415</v>
      </c>
      <c r="K35" s="82"/>
      <c r="L35" s="89">
        <v>1803.8575820569999</v>
      </c>
      <c r="M35" s="90">
        <v>5.5966378610798995E-5</v>
      </c>
      <c r="N35" s="90">
        <f t="shared" si="0"/>
        <v>6.1097343502435154E-2</v>
      </c>
      <c r="O35" s="90">
        <f>L35/'סכום נכסי הקרן'!$C$42</f>
        <v>5.1366577456725035E-4</v>
      </c>
    </row>
    <row r="36" spans="2:15">
      <c r="B36" s="88" t="s">
        <v>926</v>
      </c>
      <c r="C36" s="82" t="s">
        <v>927</v>
      </c>
      <c r="D36" s="95" t="s">
        <v>131</v>
      </c>
      <c r="E36" s="95" t="s">
        <v>293</v>
      </c>
      <c r="F36" s="82" t="s">
        <v>549</v>
      </c>
      <c r="G36" s="95" t="s">
        <v>550</v>
      </c>
      <c r="H36" s="95" t="s">
        <v>173</v>
      </c>
      <c r="I36" s="89">
        <v>1106.956866</v>
      </c>
      <c r="J36" s="91">
        <v>54120</v>
      </c>
      <c r="K36" s="82"/>
      <c r="L36" s="89">
        <v>599.08505568400005</v>
      </c>
      <c r="M36" s="90">
        <v>1.0887572006341988E-4</v>
      </c>
      <c r="N36" s="90">
        <f t="shared" si="0"/>
        <v>2.0291239063652555E-2</v>
      </c>
      <c r="O36" s="90">
        <f>L36/'סכום נכסי הקרן'!$C$42</f>
        <v>1.7059522449032358E-4</v>
      </c>
    </row>
    <row r="37" spans="2:15">
      <c r="B37" s="88" t="s">
        <v>928</v>
      </c>
      <c r="C37" s="82" t="s">
        <v>929</v>
      </c>
      <c r="D37" s="95" t="s">
        <v>131</v>
      </c>
      <c r="E37" s="95" t="s">
        <v>293</v>
      </c>
      <c r="F37" s="82" t="s">
        <v>930</v>
      </c>
      <c r="G37" s="95" t="s">
        <v>471</v>
      </c>
      <c r="H37" s="95" t="s">
        <v>173</v>
      </c>
      <c r="I37" s="89">
        <v>1193.7278650000001</v>
      </c>
      <c r="J37" s="91">
        <v>17330</v>
      </c>
      <c r="K37" s="82"/>
      <c r="L37" s="89">
        <v>206.87303908099997</v>
      </c>
      <c r="M37" s="90">
        <v>8.5481643408497278E-6</v>
      </c>
      <c r="N37" s="90">
        <f t="shared" si="0"/>
        <v>7.0068686440929659E-3</v>
      </c>
      <c r="O37" s="90">
        <f>L37/'סכום נכסי הקרן'!$C$42</f>
        <v>5.8909085126025811E-5</v>
      </c>
    </row>
    <row r="38" spans="2:15">
      <c r="B38" s="88" t="s">
        <v>931</v>
      </c>
      <c r="C38" s="82" t="s">
        <v>932</v>
      </c>
      <c r="D38" s="95" t="s">
        <v>131</v>
      </c>
      <c r="E38" s="95" t="s">
        <v>293</v>
      </c>
      <c r="F38" s="82" t="s">
        <v>350</v>
      </c>
      <c r="G38" s="95" t="s">
        <v>351</v>
      </c>
      <c r="H38" s="95" t="s">
        <v>173</v>
      </c>
      <c r="I38" s="89">
        <v>5754.489039</v>
      </c>
      <c r="J38" s="91">
        <v>21190</v>
      </c>
      <c r="K38" s="82"/>
      <c r="L38" s="89">
        <v>1219.3762273049999</v>
      </c>
      <c r="M38" s="90">
        <v>4.7450796361854053E-5</v>
      </c>
      <c r="N38" s="90">
        <f t="shared" si="0"/>
        <v>4.1300737352780045E-2</v>
      </c>
      <c r="O38" s="90">
        <f>L38/'סכום נכסי הקרן'!$C$42</f>
        <v>3.4722909420225071E-4</v>
      </c>
    </row>
    <row r="39" spans="2:15">
      <c r="B39" s="88" t="s">
        <v>933</v>
      </c>
      <c r="C39" s="82" t="s">
        <v>934</v>
      </c>
      <c r="D39" s="95" t="s">
        <v>131</v>
      </c>
      <c r="E39" s="95" t="s">
        <v>293</v>
      </c>
      <c r="F39" s="82" t="s">
        <v>726</v>
      </c>
      <c r="G39" s="95" t="s">
        <v>162</v>
      </c>
      <c r="H39" s="95" t="s">
        <v>173</v>
      </c>
      <c r="I39" s="89">
        <v>12644.259016</v>
      </c>
      <c r="J39" s="91">
        <v>2398</v>
      </c>
      <c r="K39" s="89">
        <v>8.4536031820000002</v>
      </c>
      <c r="L39" s="89">
        <v>311.66293439499998</v>
      </c>
      <c r="M39" s="90">
        <v>5.3092245963258027E-5</v>
      </c>
      <c r="N39" s="90">
        <f t="shared" si="0"/>
        <v>1.0556142319170365E-2</v>
      </c>
      <c r="O39" s="90">
        <f>L39/'סכום נכסי הקרן'!$C$42</f>
        <v>8.8749014441236022E-5</v>
      </c>
    </row>
    <row r="40" spans="2:15">
      <c r="B40" s="88" t="s">
        <v>935</v>
      </c>
      <c r="C40" s="82" t="s">
        <v>936</v>
      </c>
      <c r="D40" s="95" t="s">
        <v>131</v>
      </c>
      <c r="E40" s="95" t="s">
        <v>293</v>
      </c>
      <c r="F40" s="82" t="s">
        <v>729</v>
      </c>
      <c r="G40" s="95" t="s">
        <v>730</v>
      </c>
      <c r="H40" s="95" t="s">
        <v>173</v>
      </c>
      <c r="I40" s="89">
        <v>6978.1251509999993</v>
      </c>
      <c r="J40" s="91">
        <v>8710</v>
      </c>
      <c r="K40" s="89">
        <v>12.109259205000001</v>
      </c>
      <c r="L40" s="89">
        <v>619.90395989900003</v>
      </c>
      <c r="M40" s="90">
        <v>6.0546287353148599E-5</v>
      </c>
      <c r="N40" s="90">
        <f t="shared" si="0"/>
        <v>2.0996383280591051E-2</v>
      </c>
      <c r="O40" s="90">
        <f>L40/'סכום נכסי הקרן'!$C$42</f>
        <v>1.7652360745448454E-4</v>
      </c>
    </row>
    <row r="41" spans="2:15">
      <c r="B41" s="85"/>
      <c r="C41" s="82"/>
      <c r="D41" s="82"/>
      <c r="E41" s="82"/>
      <c r="F41" s="82"/>
      <c r="G41" s="82"/>
      <c r="H41" s="82"/>
      <c r="I41" s="89"/>
      <c r="J41" s="91"/>
      <c r="K41" s="82"/>
      <c r="L41" s="82"/>
      <c r="M41" s="82"/>
      <c r="N41" s="90"/>
      <c r="O41" s="82"/>
    </row>
    <row r="42" spans="2:15">
      <c r="B42" s="101" t="s">
        <v>937</v>
      </c>
      <c r="C42" s="84"/>
      <c r="D42" s="84"/>
      <c r="E42" s="84"/>
      <c r="F42" s="84"/>
      <c r="G42" s="84"/>
      <c r="H42" s="84"/>
      <c r="I42" s="92"/>
      <c r="J42" s="94"/>
      <c r="K42" s="92">
        <v>33.481712023</v>
      </c>
      <c r="L42" s="92">
        <v>5026.2264383650008</v>
      </c>
      <c r="M42" s="84"/>
      <c r="N42" s="93">
        <f t="shared" ref="N42:N81" si="1">L42/$L$11</f>
        <v>0.17024020426026293</v>
      </c>
      <c r="O42" s="93">
        <f>L42/'סכום נכסי הקרן'!$C$42</f>
        <v>1.4312662608702376E-3</v>
      </c>
    </row>
    <row r="43" spans="2:15">
      <c r="B43" s="88" t="s">
        <v>938</v>
      </c>
      <c r="C43" s="82" t="s">
        <v>939</v>
      </c>
      <c r="D43" s="95" t="s">
        <v>131</v>
      </c>
      <c r="E43" s="95" t="s">
        <v>293</v>
      </c>
      <c r="F43" s="82" t="s">
        <v>940</v>
      </c>
      <c r="G43" s="95" t="s">
        <v>941</v>
      </c>
      <c r="H43" s="95" t="s">
        <v>173</v>
      </c>
      <c r="I43" s="89">
        <v>29633.210326</v>
      </c>
      <c r="J43" s="91">
        <v>381.8</v>
      </c>
      <c r="K43" s="82"/>
      <c r="L43" s="89">
        <v>113.139597029</v>
      </c>
      <c r="M43" s="90">
        <v>9.9826974518433522E-5</v>
      </c>
      <c r="N43" s="90">
        <f t="shared" si="1"/>
        <v>3.8320812530694987E-3</v>
      </c>
      <c r="O43" s="90">
        <f>L43/'סכום נכסי הקרן'!$C$42</f>
        <v>3.2217587086812189E-5</v>
      </c>
    </row>
    <row r="44" spans="2:15">
      <c r="B44" s="88" t="s">
        <v>942</v>
      </c>
      <c r="C44" s="82" t="s">
        <v>943</v>
      </c>
      <c r="D44" s="95" t="s">
        <v>131</v>
      </c>
      <c r="E44" s="95" t="s">
        <v>293</v>
      </c>
      <c r="F44" s="82" t="s">
        <v>842</v>
      </c>
      <c r="G44" s="95" t="s">
        <v>843</v>
      </c>
      <c r="H44" s="95" t="s">
        <v>173</v>
      </c>
      <c r="I44" s="89">
        <v>10907.602249</v>
      </c>
      <c r="J44" s="91">
        <v>2206</v>
      </c>
      <c r="K44" s="82"/>
      <c r="L44" s="89">
        <v>240.621705607</v>
      </c>
      <c r="M44" s="90">
        <v>8.2704325092743794E-5</v>
      </c>
      <c r="N44" s="90">
        <f t="shared" si="1"/>
        <v>8.1499488362314389E-3</v>
      </c>
      <c r="O44" s="90">
        <f>L44/'סכום נכסי הקרן'!$C$42</f>
        <v>6.8519342113121943E-5</v>
      </c>
    </row>
    <row r="45" spans="2:15">
      <c r="B45" s="88" t="s">
        <v>944</v>
      </c>
      <c r="C45" s="82" t="s">
        <v>945</v>
      </c>
      <c r="D45" s="95" t="s">
        <v>131</v>
      </c>
      <c r="E45" s="95" t="s">
        <v>293</v>
      </c>
      <c r="F45" s="82" t="s">
        <v>611</v>
      </c>
      <c r="G45" s="95" t="s">
        <v>351</v>
      </c>
      <c r="H45" s="95" t="s">
        <v>173</v>
      </c>
      <c r="I45" s="89">
        <v>12733.23129</v>
      </c>
      <c r="J45" s="91">
        <v>418.1</v>
      </c>
      <c r="K45" s="82"/>
      <c r="L45" s="89">
        <v>53.237640018999997</v>
      </c>
      <c r="M45" s="90">
        <v>6.0421427029483541E-5</v>
      </c>
      <c r="N45" s="90">
        <f t="shared" si="1"/>
        <v>1.8031791488719922E-3</v>
      </c>
      <c r="O45" s="90">
        <f>L45/'סכום נכסי הקרן'!$C$42</f>
        <v>1.5159929402690484E-5</v>
      </c>
    </row>
    <row r="46" spans="2:15">
      <c r="B46" s="88" t="s">
        <v>946</v>
      </c>
      <c r="C46" s="82" t="s">
        <v>947</v>
      </c>
      <c r="D46" s="95" t="s">
        <v>131</v>
      </c>
      <c r="E46" s="95" t="s">
        <v>293</v>
      </c>
      <c r="F46" s="82" t="s">
        <v>839</v>
      </c>
      <c r="G46" s="95" t="s">
        <v>418</v>
      </c>
      <c r="H46" s="95" t="s">
        <v>173</v>
      </c>
      <c r="I46" s="89">
        <v>837.76095599999996</v>
      </c>
      <c r="J46" s="91">
        <v>17190</v>
      </c>
      <c r="K46" s="89">
        <v>1.427199506</v>
      </c>
      <c r="L46" s="89">
        <v>145.438307874</v>
      </c>
      <c r="M46" s="90">
        <v>5.7087967472106989E-5</v>
      </c>
      <c r="N46" s="90">
        <f t="shared" si="1"/>
        <v>4.9260508939169192E-3</v>
      </c>
      <c r="O46" s="90">
        <f>L46/'סכום נכסי הקרן'!$C$42</f>
        <v>4.1414955265291992E-5</v>
      </c>
    </row>
    <row r="47" spans="2:15">
      <c r="B47" s="88" t="s">
        <v>948</v>
      </c>
      <c r="C47" s="82" t="s">
        <v>949</v>
      </c>
      <c r="D47" s="95" t="s">
        <v>131</v>
      </c>
      <c r="E47" s="95" t="s">
        <v>293</v>
      </c>
      <c r="F47" s="82" t="s">
        <v>950</v>
      </c>
      <c r="G47" s="95" t="s">
        <v>951</v>
      </c>
      <c r="H47" s="95" t="s">
        <v>173</v>
      </c>
      <c r="I47" s="89">
        <v>12054.785185000001</v>
      </c>
      <c r="J47" s="91">
        <v>1260</v>
      </c>
      <c r="K47" s="82"/>
      <c r="L47" s="89">
        <v>151.89029332500002</v>
      </c>
      <c r="M47" s="90">
        <v>1.1078252717505679E-4</v>
      </c>
      <c r="N47" s="90">
        <f t="shared" si="1"/>
        <v>5.1445820990927418E-3</v>
      </c>
      <c r="O47" s="90">
        <f>L47/'סכום נכסי הקרן'!$C$42</f>
        <v>4.3252220101025471E-5</v>
      </c>
    </row>
    <row r="48" spans="2:15">
      <c r="B48" s="88" t="s">
        <v>952</v>
      </c>
      <c r="C48" s="82" t="s">
        <v>953</v>
      </c>
      <c r="D48" s="95" t="s">
        <v>131</v>
      </c>
      <c r="E48" s="95" t="s">
        <v>293</v>
      </c>
      <c r="F48" s="82" t="s">
        <v>954</v>
      </c>
      <c r="G48" s="95" t="s">
        <v>201</v>
      </c>
      <c r="H48" s="95" t="s">
        <v>173</v>
      </c>
      <c r="I48" s="89">
        <v>173.548125</v>
      </c>
      <c r="J48" s="91">
        <v>2909</v>
      </c>
      <c r="K48" s="82"/>
      <c r="L48" s="89">
        <v>5.0485149529999997</v>
      </c>
      <c r="M48" s="90">
        <v>5.1199784247590023E-6</v>
      </c>
      <c r="N48" s="90">
        <f t="shared" si="1"/>
        <v>1.7099512474199005E-4</v>
      </c>
      <c r="O48" s="90">
        <f>L48/'סכום נכסי הקרן'!$C$42</f>
        <v>1.4376131295187506E-6</v>
      </c>
    </row>
    <row r="49" spans="2:15">
      <c r="B49" s="88" t="s">
        <v>955</v>
      </c>
      <c r="C49" s="82" t="s">
        <v>956</v>
      </c>
      <c r="D49" s="95" t="s">
        <v>131</v>
      </c>
      <c r="E49" s="95" t="s">
        <v>293</v>
      </c>
      <c r="F49" s="82" t="s">
        <v>738</v>
      </c>
      <c r="G49" s="95" t="s">
        <v>550</v>
      </c>
      <c r="H49" s="95" t="s">
        <v>173</v>
      </c>
      <c r="I49" s="89">
        <v>357.15399200000002</v>
      </c>
      <c r="J49" s="91">
        <v>93000</v>
      </c>
      <c r="K49" s="82"/>
      <c r="L49" s="89">
        <v>332.15321293199997</v>
      </c>
      <c r="M49" s="90">
        <v>9.8852310790516269E-5</v>
      </c>
      <c r="N49" s="90">
        <f t="shared" si="1"/>
        <v>1.1250155859201656E-2</v>
      </c>
      <c r="O49" s="90">
        <f>L49/'סכום נכסי הקרן'!$C$42</f>
        <v>9.4583818086768073E-5</v>
      </c>
    </row>
    <row r="50" spans="2:15">
      <c r="B50" s="88" t="s">
        <v>957</v>
      </c>
      <c r="C50" s="82" t="s">
        <v>958</v>
      </c>
      <c r="D50" s="95" t="s">
        <v>131</v>
      </c>
      <c r="E50" s="95" t="s">
        <v>293</v>
      </c>
      <c r="F50" s="82" t="s">
        <v>959</v>
      </c>
      <c r="G50" s="95" t="s">
        <v>199</v>
      </c>
      <c r="H50" s="95" t="s">
        <v>173</v>
      </c>
      <c r="I50" s="89">
        <v>34008.569693999998</v>
      </c>
      <c r="J50" s="91">
        <v>224.8</v>
      </c>
      <c r="K50" s="82"/>
      <c r="L50" s="89">
        <v>76.451264668000007</v>
      </c>
      <c r="M50" s="90">
        <v>6.3371131521643498E-5</v>
      </c>
      <c r="N50" s="90">
        <f t="shared" si="1"/>
        <v>2.5894334592035341E-3</v>
      </c>
      <c r="O50" s="90">
        <f>L50/'סכום נכסי הקרן'!$C$42</f>
        <v>2.1770232014410315E-5</v>
      </c>
    </row>
    <row r="51" spans="2:15">
      <c r="B51" s="88" t="s">
        <v>960</v>
      </c>
      <c r="C51" s="82" t="s">
        <v>961</v>
      </c>
      <c r="D51" s="95" t="s">
        <v>131</v>
      </c>
      <c r="E51" s="95" t="s">
        <v>293</v>
      </c>
      <c r="F51" s="82" t="s">
        <v>962</v>
      </c>
      <c r="G51" s="95" t="s">
        <v>199</v>
      </c>
      <c r="H51" s="95" t="s">
        <v>173</v>
      </c>
      <c r="I51" s="89">
        <v>24723.522676000001</v>
      </c>
      <c r="J51" s="91">
        <v>581</v>
      </c>
      <c r="K51" s="82"/>
      <c r="L51" s="89">
        <v>143.64366674999999</v>
      </c>
      <c r="M51" s="90">
        <v>6.135843973067542E-5</v>
      </c>
      <c r="N51" s="90">
        <f t="shared" si="1"/>
        <v>4.8652657153599793E-3</v>
      </c>
      <c r="O51" s="90">
        <f>L51/'סכום נכסי הקרן'!$C$42</f>
        <v>4.0903913965690895E-5</v>
      </c>
    </row>
    <row r="52" spans="2:15">
      <c r="B52" s="88" t="s">
        <v>963</v>
      </c>
      <c r="C52" s="82" t="s">
        <v>964</v>
      </c>
      <c r="D52" s="95" t="s">
        <v>131</v>
      </c>
      <c r="E52" s="95" t="s">
        <v>293</v>
      </c>
      <c r="F52" s="82" t="s">
        <v>965</v>
      </c>
      <c r="G52" s="95" t="s">
        <v>425</v>
      </c>
      <c r="H52" s="95" t="s">
        <v>173</v>
      </c>
      <c r="I52" s="89">
        <v>348.530869</v>
      </c>
      <c r="J52" s="91">
        <v>18230</v>
      </c>
      <c r="K52" s="82"/>
      <c r="L52" s="89">
        <v>63.537177341999993</v>
      </c>
      <c r="M52" s="90">
        <v>6.8915056517205087E-5</v>
      </c>
      <c r="N52" s="90">
        <f t="shared" si="1"/>
        <v>2.1520284017170531E-3</v>
      </c>
      <c r="O52" s="90">
        <f>L52/'סכום נכסי הקרן'!$C$42</f>
        <v>1.8092821594029747E-5</v>
      </c>
    </row>
    <row r="53" spans="2:15">
      <c r="B53" s="88" t="s">
        <v>966</v>
      </c>
      <c r="C53" s="82" t="s">
        <v>967</v>
      </c>
      <c r="D53" s="95" t="s">
        <v>131</v>
      </c>
      <c r="E53" s="95" t="s">
        <v>293</v>
      </c>
      <c r="F53" s="82" t="s">
        <v>968</v>
      </c>
      <c r="G53" s="95" t="s">
        <v>969</v>
      </c>
      <c r="H53" s="95" t="s">
        <v>173</v>
      </c>
      <c r="I53" s="89">
        <v>2008.8656390000001</v>
      </c>
      <c r="J53" s="91">
        <v>4841</v>
      </c>
      <c r="K53" s="82"/>
      <c r="L53" s="89">
        <v>97.249185565000005</v>
      </c>
      <c r="M53" s="90">
        <v>8.1229539178951789E-5</v>
      </c>
      <c r="N53" s="90">
        <f t="shared" si="1"/>
        <v>3.2938669631675573E-3</v>
      </c>
      <c r="O53" s="90">
        <f>L53/'סכום נכסי הקרן'!$C$42</f>
        <v>2.769263977720249E-5</v>
      </c>
    </row>
    <row r="54" spans="2:15">
      <c r="B54" s="88" t="s">
        <v>970</v>
      </c>
      <c r="C54" s="82" t="s">
        <v>971</v>
      </c>
      <c r="D54" s="95" t="s">
        <v>131</v>
      </c>
      <c r="E54" s="95" t="s">
        <v>293</v>
      </c>
      <c r="F54" s="82" t="s">
        <v>402</v>
      </c>
      <c r="G54" s="95" t="s">
        <v>351</v>
      </c>
      <c r="H54" s="95" t="s">
        <v>173</v>
      </c>
      <c r="I54" s="89">
        <v>238.49835599999997</v>
      </c>
      <c r="J54" s="91">
        <v>173600</v>
      </c>
      <c r="K54" s="89">
        <v>22.323416313999999</v>
      </c>
      <c r="L54" s="89">
        <v>436.356562295</v>
      </c>
      <c r="M54" s="90">
        <v>1.1161708104111139E-4</v>
      </c>
      <c r="N54" s="90">
        <f t="shared" si="1"/>
        <v>1.4779562999467951E-2</v>
      </c>
      <c r="O54" s="90">
        <f>L54/'סכום נכסי הקרן'!$C$42</f>
        <v>1.2425672280799892E-4</v>
      </c>
    </row>
    <row r="55" spans="2:15">
      <c r="B55" s="88" t="s">
        <v>972</v>
      </c>
      <c r="C55" s="82" t="s">
        <v>973</v>
      </c>
      <c r="D55" s="95" t="s">
        <v>131</v>
      </c>
      <c r="E55" s="95" t="s">
        <v>293</v>
      </c>
      <c r="F55" s="82" t="s">
        <v>974</v>
      </c>
      <c r="G55" s="95" t="s">
        <v>351</v>
      </c>
      <c r="H55" s="95" t="s">
        <v>173</v>
      </c>
      <c r="I55" s="89">
        <v>925.53282999999999</v>
      </c>
      <c r="J55" s="91">
        <v>5933</v>
      </c>
      <c r="K55" s="82"/>
      <c r="L55" s="89">
        <v>54.911862803999995</v>
      </c>
      <c r="M55" s="90">
        <v>5.1604251526536777E-5</v>
      </c>
      <c r="N55" s="90">
        <f t="shared" si="1"/>
        <v>1.8598857124123929E-3</v>
      </c>
      <c r="O55" s="90">
        <f>L55/'סכום נכסי הקרן'!$C$42</f>
        <v>1.5636680423508038E-5</v>
      </c>
    </row>
    <row r="56" spans="2:15">
      <c r="B56" s="88" t="s">
        <v>975</v>
      </c>
      <c r="C56" s="82" t="s">
        <v>976</v>
      </c>
      <c r="D56" s="95" t="s">
        <v>131</v>
      </c>
      <c r="E56" s="95" t="s">
        <v>293</v>
      </c>
      <c r="F56" s="82" t="s">
        <v>977</v>
      </c>
      <c r="G56" s="95" t="s">
        <v>347</v>
      </c>
      <c r="H56" s="95" t="s">
        <v>173</v>
      </c>
      <c r="I56" s="89">
        <v>723.79729999999995</v>
      </c>
      <c r="J56" s="91">
        <v>19360</v>
      </c>
      <c r="K56" s="89">
        <v>1.990442574</v>
      </c>
      <c r="L56" s="89">
        <v>142.11759976899998</v>
      </c>
      <c r="M56" s="90">
        <v>1.3736783420904546E-4</v>
      </c>
      <c r="N56" s="90">
        <f t="shared" si="1"/>
        <v>4.8135772453425409E-3</v>
      </c>
      <c r="O56" s="90">
        <f>L56/'סכום נכסי הקרן'!$C$42</f>
        <v>4.0469351733265101E-5</v>
      </c>
    </row>
    <row r="57" spans="2:15">
      <c r="B57" s="88" t="s">
        <v>978</v>
      </c>
      <c r="C57" s="82" t="s">
        <v>979</v>
      </c>
      <c r="D57" s="95" t="s">
        <v>131</v>
      </c>
      <c r="E57" s="95" t="s">
        <v>293</v>
      </c>
      <c r="F57" s="82" t="s">
        <v>980</v>
      </c>
      <c r="G57" s="95" t="s">
        <v>951</v>
      </c>
      <c r="H57" s="95" t="s">
        <v>173</v>
      </c>
      <c r="I57" s="89">
        <v>950.326819</v>
      </c>
      <c r="J57" s="91">
        <v>7529</v>
      </c>
      <c r="K57" s="82"/>
      <c r="L57" s="89">
        <v>71.550106228000004</v>
      </c>
      <c r="M57" s="90">
        <v>6.7728021619331799E-5</v>
      </c>
      <c r="N57" s="90">
        <f t="shared" si="1"/>
        <v>2.4234293556938385E-3</v>
      </c>
      <c r="O57" s="90">
        <f>L57/'סכום נכסי הקרן'!$C$42</f>
        <v>2.0374580067492996E-5</v>
      </c>
    </row>
    <row r="58" spans="2:15">
      <c r="B58" s="88" t="s">
        <v>981</v>
      </c>
      <c r="C58" s="82" t="s">
        <v>982</v>
      </c>
      <c r="D58" s="95" t="s">
        <v>131</v>
      </c>
      <c r="E58" s="95" t="s">
        <v>293</v>
      </c>
      <c r="F58" s="82" t="s">
        <v>983</v>
      </c>
      <c r="G58" s="95" t="s">
        <v>984</v>
      </c>
      <c r="H58" s="95" t="s">
        <v>173</v>
      </c>
      <c r="I58" s="89">
        <v>545.26318000000003</v>
      </c>
      <c r="J58" s="91">
        <v>14890</v>
      </c>
      <c r="K58" s="89">
        <v>1.0197004970000001</v>
      </c>
      <c r="L58" s="89">
        <v>82.209388067999996</v>
      </c>
      <c r="M58" s="90">
        <v>8.0276474180529886E-5</v>
      </c>
      <c r="N58" s="90">
        <f t="shared" si="1"/>
        <v>2.7844632923780762E-3</v>
      </c>
      <c r="O58" s="90">
        <f>L58/'סכום נכסי הקרן'!$C$42</f>
        <v>2.3409912965797829E-5</v>
      </c>
    </row>
    <row r="59" spans="2:15">
      <c r="B59" s="88" t="s">
        <v>985</v>
      </c>
      <c r="C59" s="82" t="s">
        <v>986</v>
      </c>
      <c r="D59" s="95" t="s">
        <v>131</v>
      </c>
      <c r="E59" s="95" t="s">
        <v>293</v>
      </c>
      <c r="F59" s="82" t="s">
        <v>987</v>
      </c>
      <c r="G59" s="95" t="s">
        <v>984</v>
      </c>
      <c r="H59" s="95" t="s">
        <v>173</v>
      </c>
      <c r="I59" s="89">
        <v>2272.9689739999999</v>
      </c>
      <c r="J59" s="91">
        <v>10110</v>
      </c>
      <c r="K59" s="82"/>
      <c r="L59" s="89">
        <v>229.797163235</v>
      </c>
      <c r="M59" s="90">
        <v>1.0109868028615987E-4</v>
      </c>
      <c r="N59" s="90">
        <f t="shared" si="1"/>
        <v>7.7833174623706571E-3</v>
      </c>
      <c r="O59" s="90">
        <f>L59/'סכום נכסי הקרן'!$C$42</f>
        <v>6.543694969081724E-5</v>
      </c>
    </row>
    <row r="60" spans="2:15">
      <c r="B60" s="88" t="s">
        <v>988</v>
      </c>
      <c r="C60" s="82" t="s">
        <v>989</v>
      </c>
      <c r="D60" s="95" t="s">
        <v>131</v>
      </c>
      <c r="E60" s="95" t="s">
        <v>293</v>
      </c>
      <c r="F60" s="82" t="s">
        <v>511</v>
      </c>
      <c r="G60" s="95" t="s">
        <v>351</v>
      </c>
      <c r="H60" s="95" t="s">
        <v>173</v>
      </c>
      <c r="I60" s="89">
        <v>210.24112199999999</v>
      </c>
      <c r="J60" s="91">
        <v>50880</v>
      </c>
      <c r="K60" s="82"/>
      <c r="L60" s="89">
        <v>106.970682884</v>
      </c>
      <c r="M60" s="90">
        <v>3.8905471533871114E-5</v>
      </c>
      <c r="N60" s="90">
        <f t="shared" si="1"/>
        <v>3.6231377808668324E-3</v>
      </c>
      <c r="O60" s="90">
        <f>L60/'סכום נכסי הקרן'!$C$42</f>
        <v>3.0460929524679788E-5</v>
      </c>
    </row>
    <row r="61" spans="2:15">
      <c r="B61" s="88" t="s">
        <v>990</v>
      </c>
      <c r="C61" s="82" t="s">
        <v>991</v>
      </c>
      <c r="D61" s="95" t="s">
        <v>131</v>
      </c>
      <c r="E61" s="95" t="s">
        <v>293</v>
      </c>
      <c r="F61" s="82" t="s">
        <v>992</v>
      </c>
      <c r="G61" s="95" t="s">
        <v>418</v>
      </c>
      <c r="H61" s="95" t="s">
        <v>173</v>
      </c>
      <c r="I61" s="89">
        <v>2981.8070409999996</v>
      </c>
      <c r="J61" s="91">
        <v>4960</v>
      </c>
      <c r="K61" s="82"/>
      <c r="L61" s="89">
        <v>147.89762923800001</v>
      </c>
      <c r="M61" s="90">
        <v>5.3650014869860507E-5</v>
      </c>
      <c r="N61" s="90">
        <f t="shared" si="1"/>
        <v>5.009349045419457E-3</v>
      </c>
      <c r="O61" s="90">
        <f>L61/'סכום נכסי הקרן'!$C$42</f>
        <v>4.2115270648232754E-5</v>
      </c>
    </row>
    <row r="62" spans="2:15">
      <c r="B62" s="88" t="s">
        <v>993</v>
      </c>
      <c r="C62" s="82" t="s">
        <v>994</v>
      </c>
      <c r="D62" s="95" t="s">
        <v>131</v>
      </c>
      <c r="E62" s="95" t="s">
        <v>293</v>
      </c>
      <c r="F62" s="82" t="s">
        <v>995</v>
      </c>
      <c r="G62" s="95" t="s">
        <v>984</v>
      </c>
      <c r="H62" s="95" t="s">
        <v>173</v>
      </c>
      <c r="I62" s="89">
        <v>6387.8340330000001</v>
      </c>
      <c r="J62" s="91">
        <v>4616</v>
      </c>
      <c r="K62" s="82"/>
      <c r="L62" s="89">
        <v>294.862418972</v>
      </c>
      <c r="M62" s="90">
        <v>1.028876377243105E-4</v>
      </c>
      <c r="N62" s="90">
        <f t="shared" si="1"/>
        <v>9.9871024614635959E-3</v>
      </c>
      <c r="O62" s="90">
        <f>L62/'סכום נכסי הקרן'!$C$42</f>
        <v>8.3964906286731152E-5</v>
      </c>
    </row>
    <row r="63" spans="2:15">
      <c r="B63" s="88" t="s">
        <v>996</v>
      </c>
      <c r="C63" s="82" t="s">
        <v>997</v>
      </c>
      <c r="D63" s="95" t="s">
        <v>131</v>
      </c>
      <c r="E63" s="95" t="s">
        <v>293</v>
      </c>
      <c r="F63" s="82" t="s">
        <v>998</v>
      </c>
      <c r="G63" s="95" t="s">
        <v>969</v>
      </c>
      <c r="H63" s="95" t="s">
        <v>173</v>
      </c>
      <c r="I63" s="89">
        <v>11457.450376000001</v>
      </c>
      <c r="J63" s="91">
        <v>2329</v>
      </c>
      <c r="K63" s="82"/>
      <c r="L63" s="89">
        <v>266.844019242</v>
      </c>
      <c r="M63" s="90">
        <v>1.0641874661068873E-4</v>
      </c>
      <c r="N63" s="90">
        <f t="shared" si="1"/>
        <v>9.0381085887099259E-3</v>
      </c>
      <c r="O63" s="90">
        <f>L63/'סכום נכסי הקרן'!$C$42</f>
        <v>7.5986397815439594E-5</v>
      </c>
    </row>
    <row r="64" spans="2:15">
      <c r="B64" s="88" t="s">
        <v>999</v>
      </c>
      <c r="C64" s="82" t="s">
        <v>1000</v>
      </c>
      <c r="D64" s="95" t="s">
        <v>131</v>
      </c>
      <c r="E64" s="95" t="s">
        <v>293</v>
      </c>
      <c r="F64" s="82" t="s">
        <v>454</v>
      </c>
      <c r="G64" s="95" t="s">
        <v>418</v>
      </c>
      <c r="H64" s="95" t="s">
        <v>173</v>
      </c>
      <c r="I64" s="89">
        <v>2749.5761170000001</v>
      </c>
      <c r="J64" s="91">
        <v>4649</v>
      </c>
      <c r="K64" s="82"/>
      <c r="L64" s="89">
        <v>127.827793657</v>
      </c>
      <c r="M64" s="90">
        <v>4.3456491267826175E-5</v>
      </c>
      <c r="N64" s="90">
        <f t="shared" si="1"/>
        <v>4.3295760684799699E-3</v>
      </c>
      <c r="O64" s="90">
        <f>L64/'סכום נכסי הקרן'!$C$42</f>
        <v>3.6400192173248157E-5</v>
      </c>
    </row>
    <row r="65" spans="2:15">
      <c r="B65" s="88" t="s">
        <v>1001</v>
      </c>
      <c r="C65" s="82" t="s">
        <v>1002</v>
      </c>
      <c r="D65" s="95" t="s">
        <v>131</v>
      </c>
      <c r="E65" s="95" t="s">
        <v>293</v>
      </c>
      <c r="F65" s="82" t="s">
        <v>1003</v>
      </c>
      <c r="G65" s="95" t="s">
        <v>907</v>
      </c>
      <c r="H65" s="95" t="s">
        <v>173</v>
      </c>
      <c r="I65" s="89">
        <v>226.23795600000003</v>
      </c>
      <c r="J65" s="91">
        <v>9165</v>
      </c>
      <c r="K65" s="82"/>
      <c r="L65" s="89">
        <v>20.734708621999999</v>
      </c>
      <c r="M65" s="90">
        <v>8.103802829085194E-6</v>
      </c>
      <c r="N65" s="90">
        <f t="shared" si="1"/>
        <v>7.0229248012840468E-4</v>
      </c>
      <c r="O65" s="90">
        <f>L65/'סכום נכסי הקרן'!$C$42</f>
        <v>5.9044074602610853E-6</v>
      </c>
    </row>
    <row r="66" spans="2:15">
      <c r="B66" s="88" t="s">
        <v>1004</v>
      </c>
      <c r="C66" s="82" t="s">
        <v>1005</v>
      </c>
      <c r="D66" s="95" t="s">
        <v>131</v>
      </c>
      <c r="E66" s="95" t="s">
        <v>293</v>
      </c>
      <c r="F66" s="82" t="s">
        <v>1006</v>
      </c>
      <c r="G66" s="95" t="s">
        <v>843</v>
      </c>
      <c r="H66" s="95" t="s">
        <v>173</v>
      </c>
      <c r="I66" s="89">
        <v>8001.4292610000002</v>
      </c>
      <c r="J66" s="91">
        <v>2322</v>
      </c>
      <c r="K66" s="82"/>
      <c r="L66" s="89">
        <v>185.79318743300001</v>
      </c>
      <c r="M66" s="90">
        <v>8.1499457218900016E-5</v>
      </c>
      <c r="N66" s="90">
        <f t="shared" si="1"/>
        <v>6.2928860381881446E-3</v>
      </c>
      <c r="O66" s="90">
        <f>L66/'סכום נכסי הקרן'!$C$42</f>
        <v>5.2906394873625122E-5</v>
      </c>
    </row>
    <row r="67" spans="2:15">
      <c r="B67" s="88" t="s">
        <v>1007</v>
      </c>
      <c r="C67" s="82" t="s">
        <v>1008</v>
      </c>
      <c r="D67" s="95" t="s">
        <v>131</v>
      </c>
      <c r="E67" s="95" t="s">
        <v>293</v>
      </c>
      <c r="F67" s="82" t="s">
        <v>1009</v>
      </c>
      <c r="G67" s="95" t="s">
        <v>201</v>
      </c>
      <c r="H67" s="95" t="s">
        <v>173</v>
      </c>
      <c r="I67" s="89">
        <v>339.81939299999999</v>
      </c>
      <c r="J67" s="91">
        <v>5548</v>
      </c>
      <c r="K67" s="82"/>
      <c r="L67" s="89">
        <v>18.853179946000001</v>
      </c>
      <c r="M67" s="90">
        <v>6.8241875528339797E-6</v>
      </c>
      <c r="N67" s="90">
        <f t="shared" si="1"/>
        <v>6.3856438708451526E-4</v>
      </c>
      <c r="O67" s="90">
        <f>L67/'סכום נכסי הקרן'!$C$42</f>
        <v>5.3686240955755398E-6</v>
      </c>
    </row>
    <row r="68" spans="2:15">
      <c r="B68" s="88" t="s">
        <v>1010</v>
      </c>
      <c r="C68" s="82" t="s">
        <v>1011</v>
      </c>
      <c r="D68" s="95" t="s">
        <v>131</v>
      </c>
      <c r="E68" s="95" t="s">
        <v>293</v>
      </c>
      <c r="F68" s="82" t="s">
        <v>596</v>
      </c>
      <c r="G68" s="95" t="s">
        <v>386</v>
      </c>
      <c r="H68" s="95" t="s">
        <v>173</v>
      </c>
      <c r="I68" s="89">
        <v>3374.4412459999999</v>
      </c>
      <c r="J68" s="91">
        <v>1324</v>
      </c>
      <c r="K68" s="82"/>
      <c r="L68" s="89">
        <v>44.677602093000004</v>
      </c>
      <c r="M68" s="90">
        <v>2.9040759365954269E-5</v>
      </c>
      <c r="N68" s="90">
        <f t="shared" si="1"/>
        <v>1.5132474032835714E-3</v>
      </c>
      <c r="O68" s="90">
        <f>L68/'סכום נכסי הקרן'!$C$42</f>
        <v>1.2722376374490898E-5</v>
      </c>
    </row>
    <row r="69" spans="2:15">
      <c r="B69" s="88" t="s">
        <v>1012</v>
      </c>
      <c r="C69" s="82" t="s">
        <v>1013</v>
      </c>
      <c r="D69" s="95" t="s">
        <v>131</v>
      </c>
      <c r="E69" s="95" t="s">
        <v>293</v>
      </c>
      <c r="F69" s="82" t="s">
        <v>1014</v>
      </c>
      <c r="G69" s="95" t="s">
        <v>162</v>
      </c>
      <c r="H69" s="95" t="s">
        <v>173</v>
      </c>
      <c r="I69" s="89">
        <v>1033.5328950000001</v>
      </c>
      <c r="J69" s="91">
        <v>9567</v>
      </c>
      <c r="K69" s="82"/>
      <c r="L69" s="89">
        <v>98.878092021000015</v>
      </c>
      <c r="M69" s="90">
        <v>9.4872869352604847E-5</v>
      </c>
      <c r="N69" s="90">
        <f t="shared" si="1"/>
        <v>3.3490386453810051E-3</v>
      </c>
      <c r="O69" s="90">
        <f>L69/'סכום נכסי הקרן'!$C$42</f>
        <v>2.8156486538023103E-5</v>
      </c>
    </row>
    <row r="70" spans="2:15">
      <c r="B70" s="88" t="s">
        <v>1015</v>
      </c>
      <c r="C70" s="82" t="s">
        <v>1016</v>
      </c>
      <c r="D70" s="95" t="s">
        <v>131</v>
      </c>
      <c r="E70" s="95" t="s">
        <v>293</v>
      </c>
      <c r="F70" s="82" t="s">
        <v>1017</v>
      </c>
      <c r="G70" s="95" t="s">
        <v>471</v>
      </c>
      <c r="H70" s="95" t="s">
        <v>173</v>
      </c>
      <c r="I70" s="89">
        <v>655.47570299999995</v>
      </c>
      <c r="J70" s="91">
        <v>15630</v>
      </c>
      <c r="K70" s="82"/>
      <c r="L70" s="89">
        <v>102.45085243499999</v>
      </c>
      <c r="M70" s="90">
        <v>6.8650899904744E-5</v>
      </c>
      <c r="N70" s="90">
        <f t="shared" si="1"/>
        <v>3.4700494016831405E-3</v>
      </c>
      <c r="O70" s="90">
        <f>L70/'סכום נכסי הקרן'!$C$42</f>
        <v>2.917386438628303E-5</v>
      </c>
    </row>
    <row r="71" spans="2:15">
      <c r="B71" s="88" t="s">
        <v>1018</v>
      </c>
      <c r="C71" s="82" t="s">
        <v>1019</v>
      </c>
      <c r="D71" s="95" t="s">
        <v>131</v>
      </c>
      <c r="E71" s="95" t="s">
        <v>293</v>
      </c>
      <c r="F71" s="82" t="s">
        <v>818</v>
      </c>
      <c r="G71" s="95" t="s">
        <v>386</v>
      </c>
      <c r="H71" s="95" t="s">
        <v>173</v>
      </c>
      <c r="I71" s="89">
        <v>6379.0442279999997</v>
      </c>
      <c r="J71" s="91">
        <v>1396</v>
      </c>
      <c r="K71" s="82"/>
      <c r="L71" s="89">
        <v>89.051457418000012</v>
      </c>
      <c r="M71" s="90">
        <v>3.9062760309943679E-5</v>
      </c>
      <c r="N71" s="90">
        <f t="shared" si="1"/>
        <v>3.0162067878195167E-3</v>
      </c>
      <c r="O71" s="90">
        <f>L71/'סכום נכסי הקרן'!$C$42</f>
        <v>2.5358257938965197E-5</v>
      </c>
    </row>
    <row r="72" spans="2:15">
      <c r="B72" s="88" t="s">
        <v>1020</v>
      </c>
      <c r="C72" s="82" t="s">
        <v>1021</v>
      </c>
      <c r="D72" s="95" t="s">
        <v>131</v>
      </c>
      <c r="E72" s="95" t="s">
        <v>293</v>
      </c>
      <c r="F72" s="82" t="s">
        <v>1022</v>
      </c>
      <c r="G72" s="95" t="s">
        <v>951</v>
      </c>
      <c r="H72" s="95" t="s">
        <v>173</v>
      </c>
      <c r="I72" s="89">
        <v>160.73522199999999</v>
      </c>
      <c r="J72" s="91">
        <v>27900</v>
      </c>
      <c r="K72" s="82"/>
      <c r="L72" s="89">
        <v>44.845127038000008</v>
      </c>
      <c r="M72" s="90">
        <v>6.861631267497167E-5</v>
      </c>
      <c r="N72" s="90">
        <f t="shared" si="1"/>
        <v>1.5189215369910785E-3</v>
      </c>
      <c r="O72" s="90">
        <f>L72/'סכום נכסי הקרן'!$C$42</f>
        <v>1.2770080711844756E-5</v>
      </c>
    </row>
    <row r="73" spans="2:15">
      <c r="B73" s="88" t="s">
        <v>1023</v>
      </c>
      <c r="C73" s="82" t="s">
        <v>1024</v>
      </c>
      <c r="D73" s="95" t="s">
        <v>131</v>
      </c>
      <c r="E73" s="95" t="s">
        <v>293</v>
      </c>
      <c r="F73" s="82" t="s">
        <v>1025</v>
      </c>
      <c r="G73" s="95" t="s">
        <v>1026</v>
      </c>
      <c r="H73" s="95" t="s">
        <v>173</v>
      </c>
      <c r="I73" s="89">
        <v>1486.8246959999999</v>
      </c>
      <c r="J73" s="91">
        <v>2055</v>
      </c>
      <c r="K73" s="82"/>
      <c r="L73" s="89">
        <v>30.554247492999998</v>
      </c>
      <c r="M73" s="90">
        <v>3.6923665463737065E-5</v>
      </c>
      <c r="N73" s="90">
        <f t="shared" si="1"/>
        <v>1.0348840025438608E-3</v>
      </c>
      <c r="O73" s="90">
        <f>L73/'סכום נכסי הקרן'!$C$42</f>
        <v>8.7006154814695213E-6</v>
      </c>
    </row>
    <row r="74" spans="2:15">
      <c r="B74" s="88" t="s">
        <v>1027</v>
      </c>
      <c r="C74" s="82" t="s">
        <v>1028</v>
      </c>
      <c r="D74" s="95" t="s">
        <v>131</v>
      </c>
      <c r="E74" s="95" t="s">
        <v>293</v>
      </c>
      <c r="F74" s="82" t="s">
        <v>1029</v>
      </c>
      <c r="G74" s="95" t="s">
        <v>730</v>
      </c>
      <c r="H74" s="95" t="s">
        <v>173</v>
      </c>
      <c r="I74" s="89">
        <v>1126.4242939999999</v>
      </c>
      <c r="J74" s="91">
        <v>8913</v>
      </c>
      <c r="K74" s="89">
        <v>3.1345448019999997</v>
      </c>
      <c r="L74" s="89">
        <v>103.53274213499999</v>
      </c>
      <c r="M74" s="90">
        <v>8.9558437607880839E-5</v>
      </c>
      <c r="N74" s="90">
        <f t="shared" si="1"/>
        <v>3.5066934179791885E-3</v>
      </c>
      <c r="O74" s="90">
        <f>L74/'סכום נכסי הקרן'!$C$42</f>
        <v>2.9481942871122789E-5</v>
      </c>
    </row>
    <row r="75" spans="2:15">
      <c r="B75" s="88" t="s">
        <v>1030</v>
      </c>
      <c r="C75" s="82" t="s">
        <v>1031</v>
      </c>
      <c r="D75" s="95" t="s">
        <v>131</v>
      </c>
      <c r="E75" s="95" t="s">
        <v>293</v>
      </c>
      <c r="F75" s="82" t="s">
        <v>1032</v>
      </c>
      <c r="G75" s="95" t="s">
        <v>1026</v>
      </c>
      <c r="H75" s="95" t="s">
        <v>173</v>
      </c>
      <c r="I75" s="89">
        <v>6130.5003800000004</v>
      </c>
      <c r="J75" s="91">
        <v>310.8</v>
      </c>
      <c r="K75" s="82"/>
      <c r="L75" s="89">
        <v>19.053595179999999</v>
      </c>
      <c r="M75" s="90">
        <v>2.1610092701211295E-5</v>
      </c>
      <c r="N75" s="90">
        <f t="shared" si="1"/>
        <v>6.4535252741034714E-4</v>
      </c>
      <c r="O75" s="90">
        <f>L75/'סכום נכסי הקרן'!$C$42</f>
        <v>5.4256942586702848E-6</v>
      </c>
    </row>
    <row r="76" spans="2:15">
      <c r="B76" s="88" t="s">
        <v>1033</v>
      </c>
      <c r="C76" s="82" t="s">
        <v>1034</v>
      </c>
      <c r="D76" s="95" t="s">
        <v>131</v>
      </c>
      <c r="E76" s="95" t="s">
        <v>293</v>
      </c>
      <c r="F76" s="82" t="s">
        <v>461</v>
      </c>
      <c r="G76" s="95" t="s">
        <v>351</v>
      </c>
      <c r="H76" s="95" t="s">
        <v>173</v>
      </c>
      <c r="I76" s="89">
        <v>10983.187226</v>
      </c>
      <c r="J76" s="91">
        <v>1598</v>
      </c>
      <c r="K76" s="82"/>
      <c r="L76" s="89">
        <v>175.51133186600001</v>
      </c>
      <c r="M76" s="90">
        <v>6.2257976319335582E-5</v>
      </c>
      <c r="N76" s="90">
        <f t="shared" si="1"/>
        <v>5.9446356731548506E-3</v>
      </c>
      <c r="O76" s="90">
        <f>L76/'סכום נכסי הקרן'!$C$42</f>
        <v>4.9978537732159962E-5</v>
      </c>
    </row>
    <row r="77" spans="2:15">
      <c r="B77" s="88" t="s">
        <v>1035</v>
      </c>
      <c r="C77" s="82" t="s">
        <v>1036</v>
      </c>
      <c r="D77" s="95" t="s">
        <v>131</v>
      </c>
      <c r="E77" s="95" t="s">
        <v>293</v>
      </c>
      <c r="F77" s="82" t="s">
        <v>1037</v>
      </c>
      <c r="G77" s="95" t="s">
        <v>162</v>
      </c>
      <c r="H77" s="95" t="s">
        <v>173</v>
      </c>
      <c r="I77" s="89">
        <v>489.39921900000002</v>
      </c>
      <c r="J77" s="91">
        <v>19400</v>
      </c>
      <c r="K77" s="82"/>
      <c r="L77" s="89">
        <v>94.943448564000008</v>
      </c>
      <c r="M77" s="90">
        <v>3.5526570381812519E-5</v>
      </c>
      <c r="N77" s="90">
        <f t="shared" si="1"/>
        <v>3.2157707725493779E-3</v>
      </c>
      <c r="O77" s="90">
        <f>L77/'סכום נכסי הקרן'!$C$42</f>
        <v>2.7036059016976151E-5</v>
      </c>
    </row>
    <row r="78" spans="2:15">
      <c r="B78" s="88" t="s">
        <v>1038</v>
      </c>
      <c r="C78" s="82" t="s">
        <v>1039</v>
      </c>
      <c r="D78" s="95" t="s">
        <v>131</v>
      </c>
      <c r="E78" s="95" t="s">
        <v>293</v>
      </c>
      <c r="F78" s="82" t="s">
        <v>1040</v>
      </c>
      <c r="G78" s="95" t="s">
        <v>843</v>
      </c>
      <c r="H78" s="95" t="s">
        <v>173</v>
      </c>
      <c r="I78" s="89">
        <v>76308.539088999998</v>
      </c>
      <c r="J78" s="91">
        <v>270.8</v>
      </c>
      <c r="K78" s="82"/>
      <c r="L78" s="89">
        <v>206.64352385699999</v>
      </c>
      <c r="M78" s="90">
        <v>6.7901198471889638E-5</v>
      </c>
      <c r="N78" s="90">
        <f t="shared" si="1"/>
        <v>6.9990948760198929E-3</v>
      </c>
      <c r="O78" s="90">
        <f>L78/'סכום נכסי הקרן'!$C$42</f>
        <v>5.8843728461240506E-5</v>
      </c>
    </row>
    <row r="79" spans="2:15">
      <c r="B79" s="88" t="s">
        <v>1041</v>
      </c>
      <c r="C79" s="82" t="s">
        <v>1042</v>
      </c>
      <c r="D79" s="95" t="s">
        <v>131</v>
      </c>
      <c r="E79" s="95" t="s">
        <v>293</v>
      </c>
      <c r="F79" s="82" t="s">
        <v>634</v>
      </c>
      <c r="G79" s="95" t="s">
        <v>351</v>
      </c>
      <c r="H79" s="95" t="s">
        <v>173</v>
      </c>
      <c r="I79" s="89">
        <v>6941.4668240000001</v>
      </c>
      <c r="J79" s="91">
        <v>840.1</v>
      </c>
      <c r="K79" s="82"/>
      <c r="L79" s="89">
        <v>58.315262789999998</v>
      </c>
      <c r="M79" s="90">
        <v>1.7331746214023428E-5</v>
      </c>
      <c r="N79" s="90">
        <f t="shared" si="1"/>
        <v>1.9751601664985659E-3</v>
      </c>
      <c r="O79" s="90">
        <f>L79/'סכום נכסי הקרן'!$C$42</f>
        <v>1.6605831262997995E-5</v>
      </c>
    </row>
    <row r="80" spans="2:15">
      <c r="B80" s="88" t="s">
        <v>1043</v>
      </c>
      <c r="C80" s="82" t="s">
        <v>1044</v>
      </c>
      <c r="D80" s="95" t="s">
        <v>131</v>
      </c>
      <c r="E80" s="95" t="s">
        <v>293</v>
      </c>
      <c r="F80" s="82" t="s">
        <v>828</v>
      </c>
      <c r="G80" s="95" t="s">
        <v>351</v>
      </c>
      <c r="H80" s="95" t="s">
        <v>173</v>
      </c>
      <c r="I80" s="89">
        <v>18161.236411000002</v>
      </c>
      <c r="J80" s="91">
        <v>1224</v>
      </c>
      <c r="K80" s="89">
        <v>3.5864083300000003</v>
      </c>
      <c r="L80" s="89">
        <v>225.87994200599996</v>
      </c>
      <c r="M80" s="90">
        <v>5.1234312812538714E-5</v>
      </c>
      <c r="N80" s="90">
        <f t="shared" si="1"/>
        <v>7.6506396870385665E-3</v>
      </c>
      <c r="O80" s="90">
        <f>L80/'סכום נכסי הקרן'!$C$42</f>
        <v>6.4321483316553334E-5</v>
      </c>
    </row>
    <row r="81" spans="2:15">
      <c r="B81" s="88" t="s">
        <v>1045</v>
      </c>
      <c r="C81" s="82" t="s">
        <v>1046</v>
      </c>
      <c r="D81" s="95" t="s">
        <v>131</v>
      </c>
      <c r="E81" s="95" t="s">
        <v>293</v>
      </c>
      <c r="F81" s="82" t="s">
        <v>868</v>
      </c>
      <c r="G81" s="95" t="s">
        <v>843</v>
      </c>
      <c r="H81" s="95" t="s">
        <v>173</v>
      </c>
      <c r="I81" s="89">
        <v>8012.5551569999998</v>
      </c>
      <c r="J81" s="91">
        <v>1532</v>
      </c>
      <c r="K81" s="82"/>
      <c r="L81" s="89">
        <v>122.75234501200001</v>
      </c>
      <c r="M81" s="90">
        <v>9.0541872477331524E-5</v>
      </c>
      <c r="N81" s="90">
        <f t="shared" si="1"/>
        <v>4.1576686893292723E-3</v>
      </c>
      <c r="O81" s="90">
        <f>L81/'סכום נכסי הקרן'!$C$42</f>
        <v>3.495490941620407E-5</v>
      </c>
    </row>
    <row r="82" spans="2:15">
      <c r="B82" s="85"/>
      <c r="C82" s="82"/>
      <c r="D82" s="82"/>
      <c r="E82" s="82"/>
      <c r="F82" s="82"/>
      <c r="G82" s="82"/>
      <c r="H82" s="82"/>
      <c r="I82" s="89"/>
      <c r="J82" s="91"/>
      <c r="K82" s="82"/>
      <c r="L82" s="82"/>
      <c r="M82" s="82"/>
      <c r="N82" s="90"/>
      <c r="O82" s="82"/>
    </row>
    <row r="83" spans="2:15">
      <c r="B83" s="101" t="s">
        <v>28</v>
      </c>
      <c r="C83" s="84"/>
      <c r="D83" s="84"/>
      <c r="E83" s="84"/>
      <c r="F83" s="84"/>
      <c r="G83" s="84"/>
      <c r="H83" s="84"/>
      <c r="I83" s="92"/>
      <c r="J83" s="94"/>
      <c r="K83" s="92">
        <v>5.2975289919999993</v>
      </c>
      <c r="L83" s="92">
        <v>841.41640018899955</v>
      </c>
      <c r="M83" s="84"/>
      <c r="N83" s="93">
        <f t="shared" ref="N83:N122" si="2">L83/$L$11</f>
        <v>2.8499094020663824E-2</v>
      </c>
      <c r="O83" s="93">
        <f>L83/'סכום נכסי הקרן'!$C$42</f>
        <v>2.3960140270265119E-4</v>
      </c>
    </row>
    <row r="84" spans="2:15">
      <c r="B84" s="88" t="s">
        <v>1047</v>
      </c>
      <c r="C84" s="82" t="s">
        <v>1048</v>
      </c>
      <c r="D84" s="95" t="s">
        <v>131</v>
      </c>
      <c r="E84" s="95" t="s">
        <v>293</v>
      </c>
      <c r="F84" s="82" t="s">
        <v>1049</v>
      </c>
      <c r="G84" s="95" t="s">
        <v>1026</v>
      </c>
      <c r="H84" s="95" t="s">
        <v>173</v>
      </c>
      <c r="I84" s="89">
        <v>2253.7931090000002</v>
      </c>
      <c r="J84" s="91">
        <v>638.20000000000005</v>
      </c>
      <c r="K84" s="82"/>
      <c r="L84" s="89">
        <v>14.383707621999999</v>
      </c>
      <c r="M84" s="90">
        <v>8.7511342631483986E-5</v>
      </c>
      <c r="N84" s="90">
        <f t="shared" si="2"/>
        <v>4.871816567790213E-4</v>
      </c>
      <c r="O84" s="90">
        <f>L84/'סכום נכסי הקרן'!$C$42</f>
        <v>4.0958989170188408E-6</v>
      </c>
    </row>
    <row r="85" spans="2:15">
      <c r="B85" s="88" t="s">
        <v>1050</v>
      </c>
      <c r="C85" s="82" t="s">
        <v>1051</v>
      </c>
      <c r="D85" s="95" t="s">
        <v>131</v>
      </c>
      <c r="E85" s="95" t="s">
        <v>293</v>
      </c>
      <c r="F85" s="82" t="s">
        <v>1052</v>
      </c>
      <c r="G85" s="95" t="s">
        <v>969</v>
      </c>
      <c r="H85" s="95" t="s">
        <v>173</v>
      </c>
      <c r="I85" s="89">
        <v>409.10878700000001</v>
      </c>
      <c r="J85" s="91">
        <v>3139</v>
      </c>
      <c r="K85" s="82"/>
      <c r="L85" s="89">
        <v>12.841924823999998</v>
      </c>
      <c r="M85" s="90">
        <v>8.2872397075645627E-5</v>
      </c>
      <c r="N85" s="90">
        <f t="shared" si="2"/>
        <v>4.3496088605269071E-4</v>
      </c>
      <c r="O85" s="90">
        <f>L85/'סכום נכסי הקרן'!$C$42</f>
        <v>3.6568614547342448E-6</v>
      </c>
    </row>
    <row r="86" spans="2:15">
      <c r="B86" s="88" t="s">
        <v>1053</v>
      </c>
      <c r="C86" s="82" t="s">
        <v>1054</v>
      </c>
      <c r="D86" s="95" t="s">
        <v>131</v>
      </c>
      <c r="E86" s="95" t="s">
        <v>293</v>
      </c>
      <c r="F86" s="82" t="s">
        <v>1055</v>
      </c>
      <c r="G86" s="95" t="s">
        <v>162</v>
      </c>
      <c r="H86" s="95" t="s">
        <v>173</v>
      </c>
      <c r="I86" s="89">
        <v>5347.4898050000011</v>
      </c>
      <c r="J86" s="91">
        <v>480.4</v>
      </c>
      <c r="K86" s="89">
        <v>0.26257243899999999</v>
      </c>
      <c r="L86" s="89">
        <v>25.951913466999994</v>
      </c>
      <c r="M86" s="90">
        <v>9.7248482029682907E-5</v>
      </c>
      <c r="N86" s="90">
        <f t="shared" si="2"/>
        <v>8.7900119577659006E-4</v>
      </c>
      <c r="O86" s="90">
        <f>L86/'סכום נכסי הקרן'!$C$42</f>
        <v>7.3900566569825651E-6</v>
      </c>
    </row>
    <row r="87" spans="2:15" s="137" customFormat="1">
      <c r="B87" s="88" t="s">
        <v>1056</v>
      </c>
      <c r="C87" s="82" t="s">
        <v>1057</v>
      </c>
      <c r="D87" s="95" t="s">
        <v>131</v>
      </c>
      <c r="E87" s="95" t="s">
        <v>293</v>
      </c>
      <c r="F87" s="82" t="s">
        <v>1058</v>
      </c>
      <c r="G87" s="95" t="s">
        <v>347</v>
      </c>
      <c r="H87" s="95" t="s">
        <v>173</v>
      </c>
      <c r="I87" s="89">
        <v>1702.1743180000003</v>
      </c>
      <c r="J87" s="91">
        <v>2148</v>
      </c>
      <c r="K87" s="82"/>
      <c r="L87" s="89">
        <v>36.562704345</v>
      </c>
      <c r="M87" s="90">
        <v>1.2822648821657484E-4</v>
      </c>
      <c r="N87" s="90">
        <f t="shared" si="2"/>
        <v>1.2383927251047556E-3</v>
      </c>
      <c r="O87" s="90">
        <f>L87/'סכום נכסי הקרן'!$C$42</f>
        <v>1.0411581288047791E-5</v>
      </c>
    </row>
    <row r="88" spans="2:15" s="137" customFormat="1">
      <c r="B88" s="88" t="s">
        <v>1059</v>
      </c>
      <c r="C88" s="82" t="s">
        <v>1060</v>
      </c>
      <c r="D88" s="95" t="s">
        <v>131</v>
      </c>
      <c r="E88" s="95" t="s">
        <v>293</v>
      </c>
      <c r="F88" s="82" t="s">
        <v>1061</v>
      </c>
      <c r="G88" s="95" t="s">
        <v>162</v>
      </c>
      <c r="H88" s="95" t="s">
        <v>173</v>
      </c>
      <c r="I88" s="89">
        <v>183.79452699999999</v>
      </c>
      <c r="J88" s="91">
        <v>6464</v>
      </c>
      <c r="K88" s="82"/>
      <c r="L88" s="89">
        <v>11.880478208000001</v>
      </c>
      <c r="M88" s="90">
        <v>1.8315348978574987E-5</v>
      </c>
      <c r="N88" s="90">
        <f t="shared" si="2"/>
        <v>4.0239632289575881E-4</v>
      </c>
      <c r="O88" s="90">
        <f>L88/'סכום נכסי הקרן'!$C$42</f>
        <v>3.3830802950544812E-6</v>
      </c>
    </row>
    <row r="89" spans="2:15" s="137" customFormat="1">
      <c r="B89" s="88" t="s">
        <v>1062</v>
      </c>
      <c r="C89" s="82" t="s">
        <v>1063</v>
      </c>
      <c r="D89" s="95" t="s">
        <v>131</v>
      </c>
      <c r="E89" s="95" t="s">
        <v>293</v>
      </c>
      <c r="F89" s="82" t="s">
        <v>1064</v>
      </c>
      <c r="G89" s="95" t="s">
        <v>1065</v>
      </c>
      <c r="H89" s="95" t="s">
        <v>173</v>
      </c>
      <c r="I89" s="89">
        <v>25108.386288000002</v>
      </c>
      <c r="J89" s="91">
        <v>135.69999999999999</v>
      </c>
      <c r="K89" s="82"/>
      <c r="L89" s="89">
        <v>34.072080198000002</v>
      </c>
      <c r="M89" s="90">
        <v>8.4044656870506837E-5</v>
      </c>
      <c r="N89" s="90">
        <f t="shared" si="2"/>
        <v>1.1540343364168895E-3</v>
      </c>
      <c r="O89" s="90">
        <f>L89/'סכום נכסי הקרן'!$C$42</f>
        <v>9.7023521369494177E-6</v>
      </c>
    </row>
    <row r="90" spans="2:15" s="137" customFormat="1">
      <c r="B90" s="88" t="s">
        <v>1066</v>
      </c>
      <c r="C90" s="82" t="s">
        <v>1067</v>
      </c>
      <c r="D90" s="95" t="s">
        <v>131</v>
      </c>
      <c r="E90" s="95" t="s">
        <v>293</v>
      </c>
      <c r="F90" s="82" t="s">
        <v>1068</v>
      </c>
      <c r="G90" s="95" t="s">
        <v>425</v>
      </c>
      <c r="H90" s="95" t="s">
        <v>173</v>
      </c>
      <c r="I90" s="89">
        <v>2679.263798</v>
      </c>
      <c r="J90" s="91">
        <v>231.6</v>
      </c>
      <c r="K90" s="82"/>
      <c r="L90" s="89">
        <v>6.2051749529999993</v>
      </c>
      <c r="M90" s="90">
        <v>1.387979672529142E-4</v>
      </c>
      <c r="N90" s="90">
        <f t="shared" si="2"/>
        <v>2.101716395835556E-4</v>
      </c>
      <c r="O90" s="90">
        <f>L90/'סכום נכסי הקרן'!$C$42</f>
        <v>1.7669831755361537E-6</v>
      </c>
    </row>
    <row r="91" spans="2:15" s="137" customFormat="1">
      <c r="B91" s="88" t="s">
        <v>1069</v>
      </c>
      <c r="C91" s="82" t="s">
        <v>1070</v>
      </c>
      <c r="D91" s="95" t="s">
        <v>131</v>
      </c>
      <c r="E91" s="95" t="s">
        <v>293</v>
      </c>
      <c r="F91" s="82" t="s">
        <v>1071</v>
      </c>
      <c r="G91" s="95" t="s">
        <v>198</v>
      </c>
      <c r="H91" s="95" t="s">
        <v>173</v>
      </c>
      <c r="I91" s="89">
        <v>1608.0868679999999</v>
      </c>
      <c r="J91" s="91">
        <v>918.2</v>
      </c>
      <c r="K91" s="82"/>
      <c r="L91" s="89">
        <v>14.765453616000002</v>
      </c>
      <c r="M91" s="90">
        <v>5.4064667330133396E-5</v>
      </c>
      <c r="N91" s="90">
        <f t="shared" si="2"/>
        <v>5.001115390258781E-4</v>
      </c>
      <c r="O91" s="90">
        <f>L91/'סכום נכסי הקרן'!$C$42</f>
        <v>4.2046047559090425E-6</v>
      </c>
    </row>
    <row r="92" spans="2:15" s="137" customFormat="1">
      <c r="B92" s="88" t="s">
        <v>1072</v>
      </c>
      <c r="C92" s="82" t="s">
        <v>1073</v>
      </c>
      <c r="D92" s="95" t="s">
        <v>131</v>
      </c>
      <c r="E92" s="95" t="s">
        <v>293</v>
      </c>
      <c r="F92" s="82" t="s">
        <v>1074</v>
      </c>
      <c r="G92" s="95" t="s">
        <v>550</v>
      </c>
      <c r="H92" s="95" t="s">
        <v>173</v>
      </c>
      <c r="I92" s="89">
        <v>1685.7548389999999</v>
      </c>
      <c r="J92" s="91">
        <v>2280</v>
      </c>
      <c r="K92" s="82"/>
      <c r="L92" s="89">
        <v>38.435210318999999</v>
      </c>
      <c r="M92" s="90">
        <v>6.0218920071298709E-5</v>
      </c>
      <c r="N92" s="90">
        <f t="shared" si="2"/>
        <v>1.3018152157946135E-3</v>
      </c>
      <c r="O92" s="90">
        <f>L92/'סכום נכסי הקרן'!$C$42</f>
        <v>1.0944795351665657E-5</v>
      </c>
    </row>
    <row r="93" spans="2:15" s="137" customFormat="1">
      <c r="B93" s="88" t="s">
        <v>1075</v>
      </c>
      <c r="C93" s="82" t="s">
        <v>1076</v>
      </c>
      <c r="D93" s="95" t="s">
        <v>131</v>
      </c>
      <c r="E93" s="95" t="s">
        <v>293</v>
      </c>
      <c r="F93" s="82" t="s">
        <v>1077</v>
      </c>
      <c r="G93" s="95" t="s">
        <v>347</v>
      </c>
      <c r="H93" s="95" t="s">
        <v>173</v>
      </c>
      <c r="I93" s="89">
        <v>899.92417599999999</v>
      </c>
      <c r="J93" s="91">
        <v>1951</v>
      </c>
      <c r="K93" s="82"/>
      <c r="L93" s="89">
        <v>17.557520669000002</v>
      </c>
      <c r="M93" s="90">
        <v>1.3527791822813085E-4</v>
      </c>
      <c r="N93" s="90">
        <f t="shared" si="2"/>
        <v>5.9467991377775049E-4</v>
      </c>
      <c r="O93" s="90">
        <f>L93/'סכום נכסי הקרן'!$C$42</f>
        <v>4.9996726701883343E-6</v>
      </c>
    </row>
    <row r="94" spans="2:15" s="137" customFormat="1">
      <c r="B94" s="88" t="s">
        <v>1078</v>
      </c>
      <c r="C94" s="82" t="s">
        <v>1079</v>
      </c>
      <c r="D94" s="95" t="s">
        <v>131</v>
      </c>
      <c r="E94" s="95" t="s">
        <v>293</v>
      </c>
      <c r="F94" s="82" t="s">
        <v>1080</v>
      </c>
      <c r="G94" s="95" t="s">
        <v>951</v>
      </c>
      <c r="H94" s="95" t="s">
        <v>173</v>
      </c>
      <c r="I94" s="89">
        <v>149.56880000000001</v>
      </c>
      <c r="J94" s="91">
        <v>0</v>
      </c>
      <c r="K94" s="82"/>
      <c r="L94" s="89">
        <v>1.4700000000000001E-7</v>
      </c>
      <c r="M94" s="90">
        <v>9.4608050572732145E-5</v>
      </c>
      <c r="N94" s="90">
        <f t="shared" si="2"/>
        <v>4.9789460011672738E-12</v>
      </c>
      <c r="O94" s="90">
        <f>L94/'סכום נכסי הקרן'!$C$42</f>
        <v>4.185966209997603E-14</v>
      </c>
    </row>
    <row r="95" spans="2:15" s="137" customFormat="1">
      <c r="B95" s="88" t="s">
        <v>1081</v>
      </c>
      <c r="C95" s="82" t="s">
        <v>1082</v>
      </c>
      <c r="D95" s="95" t="s">
        <v>131</v>
      </c>
      <c r="E95" s="95" t="s">
        <v>293</v>
      </c>
      <c r="F95" s="82" t="s">
        <v>1083</v>
      </c>
      <c r="G95" s="95" t="s">
        <v>550</v>
      </c>
      <c r="H95" s="95" t="s">
        <v>173</v>
      </c>
      <c r="I95" s="89">
        <v>775.61200899999994</v>
      </c>
      <c r="J95" s="91">
        <v>10530</v>
      </c>
      <c r="K95" s="82"/>
      <c r="L95" s="89">
        <v>81.671944506000003</v>
      </c>
      <c r="M95" s="90">
        <v>2.1348468776159623E-5</v>
      </c>
      <c r="N95" s="90">
        <f t="shared" si="2"/>
        <v>2.7662598741884639E-3</v>
      </c>
      <c r="O95" s="90">
        <f>L95/'סכום נכסי הקרן'!$C$42</f>
        <v>2.3256870748769752E-5</v>
      </c>
    </row>
    <row r="96" spans="2:15" s="137" customFormat="1">
      <c r="B96" s="88" t="s">
        <v>1084</v>
      </c>
      <c r="C96" s="82" t="s">
        <v>1085</v>
      </c>
      <c r="D96" s="95" t="s">
        <v>131</v>
      </c>
      <c r="E96" s="95" t="s">
        <v>293</v>
      </c>
      <c r="F96" s="82" t="s">
        <v>1086</v>
      </c>
      <c r="G96" s="95" t="s">
        <v>1065</v>
      </c>
      <c r="H96" s="95" t="s">
        <v>173</v>
      </c>
      <c r="I96" s="89">
        <v>1675.6407919999997</v>
      </c>
      <c r="J96" s="91">
        <v>712.4</v>
      </c>
      <c r="K96" s="82"/>
      <c r="L96" s="89">
        <v>11.937265019</v>
      </c>
      <c r="M96" s="90">
        <v>6.1921627590091893E-5</v>
      </c>
      <c r="N96" s="90">
        <f t="shared" si="2"/>
        <v>4.0431971381785052E-4</v>
      </c>
      <c r="O96" s="90">
        <f>L96/'סכום נכסי הקרן'!$C$42</f>
        <v>3.3992508849877814E-6</v>
      </c>
    </row>
    <row r="97" spans="2:15" s="137" customFormat="1">
      <c r="B97" s="88" t="s">
        <v>1087</v>
      </c>
      <c r="C97" s="82" t="s">
        <v>1088</v>
      </c>
      <c r="D97" s="95" t="s">
        <v>131</v>
      </c>
      <c r="E97" s="95" t="s">
        <v>293</v>
      </c>
      <c r="F97" s="82" t="s">
        <v>1089</v>
      </c>
      <c r="G97" s="95" t="s">
        <v>196</v>
      </c>
      <c r="H97" s="95" t="s">
        <v>173</v>
      </c>
      <c r="I97" s="89">
        <v>1036.5906440000001</v>
      </c>
      <c r="J97" s="91">
        <v>700.1</v>
      </c>
      <c r="K97" s="82"/>
      <c r="L97" s="89">
        <v>7.2571711069999996</v>
      </c>
      <c r="M97" s="90">
        <v>1.7183308468201808E-4</v>
      </c>
      <c r="N97" s="90">
        <f t="shared" si="2"/>
        <v>2.4580315008832876E-4</v>
      </c>
      <c r="O97" s="90">
        <f>L97/'סכום נכסי הקרן'!$C$42</f>
        <v>2.0665491859913534E-6</v>
      </c>
    </row>
    <row r="98" spans="2:15" s="137" customFormat="1">
      <c r="B98" s="88" t="s">
        <v>1090</v>
      </c>
      <c r="C98" s="82" t="s">
        <v>1091</v>
      </c>
      <c r="D98" s="95" t="s">
        <v>131</v>
      </c>
      <c r="E98" s="95" t="s">
        <v>293</v>
      </c>
      <c r="F98" s="82" t="s">
        <v>1092</v>
      </c>
      <c r="G98" s="95" t="s">
        <v>199</v>
      </c>
      <c r="H98" s="95" t="s">
        <v>173</v>
      </c>
      <c r="I98" s="89">
        <v>2368.5926490000002</v>
      </c>
      <c r="J98" s="91">
        <v>355</v>
      </c>
      <c r="K98" s="82"/>
      <c r="L98" s="89">
        <v>8.4085039089999984</v>
      </c>
      <c r="M98" s="90">
        <v>1.5357205580299096E-4</v>
      </c>
      <c r="N98" s="90">
        <f t="shared" si="2"/>
        <v>2.8479923070418321E-4</v>
      </c>
      <c r="O98" s="90">
        <f>L98/'סכום נכסי הקרן'!$C$42</f>
        <v>2.3944022612045406E-6</v>
      </c>
    </row>
    <row r="99" spans="2:15" s="137" customFormat="1">
      <c r="B99" s="88" t="s">
        <v>1093</v>
      </c>
      <c r="C99" s="82" t="s">
        <v>1094</v>
      </c>
      <c r="D99" s="95" t="s">
        <v>131</v>
      </c>
      <c r="E99" s="95" t="s">
        <v>293</v>
      </c>
      <c r="F99" s="82" t="s">
        <v>1095</v>
      </c>
      <c r="G99" s="95" t="s">
        <v>471</v>
      </c>
      <c r="H99" s="95" t="s">
        <v>173</v>
      </c>
      <c r="I99" s="89">
        <v>3315.8512080000005</v>
      </c>
      <c r="J99" s="91">
        <v>680.1</v>
      </c>
      <c r="K99" s="82"/>
      <c r="L99" s="89">
        <v>22.551104079000002</v>
      </c>
      <c r="M99" s="90">
        <v>9.6864539029426359E-5</v>
      </c>
      <c r="N99" s="90">
        <f t="shared" si="2"/>
        <v>7.6381448623159224E-4</v>
      </c>
      <c r="O99" s="90">
        <f>L99/'סכום נכסי הקרן'!$C$42</f>
        <v>6.4216435151587154E-6</v>
      </c>
    </row>
    <row r="100" spans="2:15" s="137" customFormat="1">
      <c r="B100" s="88" t="s">
        <v>1096</v>
      </c>
      <c r="C100" s="82" t="s">
        <v>1097</v>
      </c>
      <c r="D100" s="95" t="s">
        <v>131</v>
      </c>
      <c r="E100" s="95" t="s">
        <v>293</v>
      </c>
      <c r="F100" s="82" t="s">
        <v>1098</v>
      </c>
      <c r="G100" s="95" t="s">
        <v>471</v>
      </c>
      <c r="H100" s="95" t="s">
        <v>173</v>
      </c>
      <c r="I100" s="89">
        <v>2070.166416</v>
      </c>
      <c r="J100" s="91">
        <v>1647</v>
      </c>
      <c r="K100" s="82"/>
      <c r="L100" s="89">
        <v>34.095640871000001</v>
      </c>
      <c r="M100" s="90">
        <v>1.3637669247492401E-4</v>
      </c>
      <c r="N100" s="90">
        <f t="shared" si="2"/>
        <v>1.1548323453870811E-3</v>
      </c>
      <c r="O100" s="90">
        <f>L100/'סכום נכסי הקרן'!$C$42</f>
        <v>9.7090612649128728E-6</v>
      </c>
    </row>
    <row r="101" spans="2:15" s="137" customFormat="1">
      <c r="B101" s="88" t="s">
        <v>1099</v>
      </c>
      <c r="C101" s="82" t="s">
        <v>1100</v>
      </c>
      <c r="D101" s="95" t="s">
        <v>131</v>
      </c>
      <c r="E101" s="95" t="s">
        <v>293</v>
      </c>
      <c r="F101" s="82" t="s">
        <v>1101</v>
      </c>
      <c r="G101" s="95" t="s">
        <v>843</v>
      </c>
      <c r="H101" s="95" t="s">
        <v>173</v>
      </c>
      <c r="I101" s="89">
        <v>1948.45793</v>
      </c>
      <c r="J101" s="91">
        <v>1130</v>
      </c>
      <c r="K101" s="82"/>
      <c r="L101" s="89">
        <v>22.017574609</v>
      </c>
      <c r="M101" s="90">
        <v>9.7418025598720065E-5</v>
      </c>
      <c r="N101" s="90">
        <f t="shared" si="2"/>
        <v>7.4574363982913368E-4</v>
      </c>
      <c r="O101" s="90">
        <f>L101/'סכום נכסי הקרן'!$C$42</f>
        <v>6.2697158734268832E-6</v>
      </c>
    </row>
    <row r="102" spans="2:15" s="137" customFormat="1">
      <c r="B102" s="88" t="s">
        <v>1102</v>
      </c>
      <c r="C102" s="82" t="s">
        <v>1103</v>
      </c>
      <c r="D102" s="95" t="s">
        <v>131</v>
      </c>
      <c r="E102" s="95" t="s">
        <v>293</v>
      </c>
      <c r="F102" s="82" t="s">
        <v>1104</v>
      </c>
      <c r="G102" s="95" t="s">
        <v>730</v>
      </c>
      <c r="H102" s="95" t="s">
        <v>173</v>
      </c>
      <c r="I102" s="89">
        <v>1436.0704599999999</v>
      </c>
      <c r="J102" s="91">
        <v>1444</v>
      </c>
      <c r="K102" s="82"/>
      <c r="L102" s="89">
        <v>20.736857437999998</v>
      </c>
      <c r="M102" s="90">
        <v>9.9386557575662778E-5</v>
      </c>
      <c r="N102" s="90">
        <f t="shared" si="2"/>
        <v>7.0236526134493825E-4</v>
      </c>
      <c r="O102" s="90">
        <f>L102/'סכום נכסי הקרן'!$C$42</f>
        <v>5.9050193562588741E-6</v>
      </c>
    </row>
    <row r="103" spans="2:15" s="137" customFormat="1">
      <c r="B103" s="88" t="s">
        <v>1105</v>
      </c>
      <c r="C103" s="82" t="s">
        <v>1106</v>
      </c>
      <c r="D103" s="95" t="s">
        <v>131</v>
      </c>
      <c r="E103" s="95" t="s">
        <v>293</v>
      </c>
      <c r="F103" s="82" t="s">
        <v>1107</v>
      </c>
      <c r="G103" s="95" t="s">
        <v>951</v>
      </c>
      <c r="H103" s="95" t="s">
        <v>173</v>
      </c>
      <c r="I103" s="89">
        <v>1071.878498</v>
      </c>
      <c r="J103" s="91">
        <v>1406</v>
      </c>
      <c r="K103" s="82"/>
      <c r="L103" s="89">
        <v>15.070611676</v>
      </c>
      <c r="M103" s="90">
        <v>8.7211952158170941E-5</v>
      </c>
      <c r="N103" s="90">
        <f t="shared" si="2"/>
        <v>5.1044735877119063E-4</v>
      </c>
      <c r="O103" s="90">
        <f>L103/'סכום נכסי הקרן'!$C$42</f>
        <v>4.2915014448796827E-6</v>
      </c>
    </row>
    <row r="104" spans="2:15" s="137" customFormat="1">
      <c r="B104" s="88" t="s">
        <v>1108</v>
      </c>
      <c r="C104" s="82" t="s">
        <v>1109</v>
      </c>
      <c r="D104" s="95" t="s">
        <v>131</v>
      </c>
      <c r="E104" s="95" t="s">
        <v>293</v>
      </c>
      <c r="F104" s="82" t="s">
        <v>1110</v>
      </c>
      <c r="G104" s="95" t="s">
        <v>198</v>
      </c>
      <c r="H104" s="95" t="s">
        <v>173</v>
      </c>
      <c r="I104" s="89">
        <v>3.5530000000000002E-3</v>
      </c>
      <c r="J104" s="91">
        <v>283</v>
      </c>
      <c r="K104" s="82"/>
      <c r="L104" s="89">
        <v>1.0058000000000001E-5</v>
      </c>
      <c r="M104" s="90">
        <v>2.2036051662750963E-11</v>
      </c>
      <c r="N104" s="90">
        <f t="shared" si="2"/>
        <v>3.4066829169891458E-10</v>
      </c>
      <c r="O104" s="90">
        <f>L104/'סכום נכסי הקרן'!$C$42</f>
        <v>2.8641121183779519E-12</v>
      </c>
    </row>
    <row r="105" spans="2:15" s="137" customFormat="1">
      <c r="B105" s="88" t="s">
        <v>1111</v>
      </c>
      <c r="C105" s="82" t="s">
        <v>1112</v>
      </c>
      <c r="D105" s="95" t="s">
        <v>131</v>
      </c>
      <c r="E105" s="95" t="s">
        <v>293</v>
      </c>
      <c r="F105" s="82" t="s">
        <v>1113</v>
      </c>
      <c r="G105" s="95" t="s">
        <v>347</v>
      </c>
      <c r="H105" s="95" t="s">
        <v>173</v>
      </c>
      <c r="I105" s="89">
        <v>1437.2612180000003</v>
      </c>
      <c r="J105" s="91">
        <v>637.79999999999995</v>
      </c>
      <c r="K105" s="82"/>
      <c r="L105" s="89">
        <v>9.1668520530000013</v>
      </c>
      <c r="M105" s="90">
        <v>1.2471163770677807E-4</v>
      </c>
      <c r="N105" s="90">
        <f t="shared" si="2"/>
        <v>3.1048477124201614E-4</v>
      </c>
      <c r="O105" s="90">
        <f>L105/'סכום נכסי הקרן'!$C$42</f>
        <v>2.6103491799935481E-6</v>
      </c>
    </row>
    <row r="106" spans="2:15" s="137" customFormat="1">
      <c r="B106" s="88" t="s">
        <v>1114</v>
      </c>
      <c r="C106" s="82" t="s">
        <v>1115</v>
      </c>
      <c r="D106" s="95" t="s">
        <v>131</v>
      </c>
      <c r="E106" s="95" t="s">
        <v>293</v>
      </c>
      <c r="F106" s="82" t="s">
        <v>1116</v>
      </c>
      <c r="G106" s="95" t="s">
        <v>351</v>
      </c>
      <c r="H106" s="95" t="s">
        <v>173</v>
      </c>
      <c r="I106" s="89">
        <v>602.888778</v>
      </c>
      <c r="J106" s="91">
        <v>13400</v>
      </c>
      <c r="K106" s="82"/>
      <c r="L106" s="89">
        <v>80.787096224999999</v>
      </c>
      <c r="M106" s="90">
        <v>1.6516631947031827E-4</v>
      </c>
      <c r="N106" s="90">
        <f t="shared" si="2"/>
        <v>2.7362897258189083E-3</v>
      </c>
      <c r="O106" s="90">
        <f>L106/'סכום נכסי הקרן'!$C$42</f>
        <v>2.300490170079421E-5</v>
      </c>
    </row>
    <row r="107" spans="2:15" s="137" customFormat="1">
      <c r="B107" s="88" t="s">
        <v>1117</v>
      </c>
      <c r="C107" s="82" t="s">
        <v>1118</v>
      </c>
      <c r="D107" s="95" t="s">
        <v>131</v>
      </c>
      <c r="E107" s="95" t="s">
        <v>293</v>
      </c>
      <c r="F107" s="82" t="s">
        <v>1119</v>
      </c>
      <c r="G107" s="95" t="s">
        <v>162</v>
      </c>
      <c r="H107" s="95" t="s">
        <v>173</v>
      </c>
      <c r="I107" s="89">
        <v>1490.218112</v>
      </c>
      <c r="J107" s="91">
        <v>1581</v>
      </c>
      <c r="K107" s="89">
        <v>1.5528698730000001</v>
      </c>
      <c r="L107" s="89">
        <v>25.113218219</v>
      </c>
      <c r="M107" s="90">
        <v>1.0352463775848194E-4</v>
      </c>
      <c r="N107" s="90">
        <f t="shared" si="2"/>
        <v>8.5059426821721892E-4</v>
      </c>
      <c r="O107" s="90">
        <f>L107/'סכום נכסי הקרן'!$C$42</f>
        <v>7.1512301285054536E-6</v>
      </c>
    </row>
    <row r="108" spans="2:15" s="137" customFormat="1">
      <c r="B108" s="88" t="s">
        <v>1120</v>
      </c>
      <c r="C108" s="82" t="s">
        <v>1121</v>
      </c>
      <c r="D108" s="95" t="s">
        <v>131</v>
      </c>
      <c r="E108" s="95" t="s">
        <v>293</v>
      </c>
      <c r="F108" s="82" t="s">
        <v>1122</v>
      </c>
      <c r="G108" s="95" t="s">
        <v>1026</v>
      </c>
      <c r="H108" s="95" t="s">
        <v>173</v>
      </c>
      <c r="I108" s="89">
        <v>0.08</v>
      </c>
      <c r="J108" s="91">
        <v>53.7</v>
      </c>
      <c r="K108" s="82"/>
      <c r="L108" s="89">
        <v>4.0000000000000003E-5</v>
      </c>
      <c r="M108" s="90">
        <v>1.0535734458823704E-9</v>
      </c>
      <c r="N108" s="90">
        <f t="shared" si="2"/>
        <v>1.3548152384128637E-9</v>
      </c>
      <c r="O108" s="90">
        <f>L108/'סכום נכסי הקרן'!$C$42</f>
        <v>1.1390384244891437E-11</v>
      </c>
    </row>
    <row r="109" spans="2:15" s="137" customFormat="1">
      <c r="B109" s="88" t="s">
        <v>1123</v>
      </c>
      <c r="C109" s="82" t="s">
        <v>1124</v>
      </c>
      <c r="D109" s="95" t="s">
        <v>131</v>
      </c>
      <c r="E109" s="95" t="s">
        <v>293</v>
      </c>
      <c r="F109" s="82" t="s">
        <v>1125</v>
      </c>
      <c r="G109" s="95" t="s">
        <v>162</v>
      </c>
      <c r="H109" s="95" t="s">
        <v>173</v>
      </c>
      <c r="I109" s="89">
        <v>3894.7879310000003</v>
      </c>
      <c r="J109" s="91">
        <v>725</v>
      </c>
      <c r="K109" s="89">
        <v>1.336924896</v>
      </c>
      <c r="L109" s="89">
        <v>29.574137394000005</v>
      </c>
      <c r="M109" s="90">
        <v>9.8303316823450284E-5</v>
      </c>
      <c r="N109" s="90">
        <f t="shared" si="2"/>
        <v>1.0016873001076725E-3</v>
      </c>
      <c r="O109" s="90">
        <f>L109/'סכום נכסי הקרן'!$C$42</f>
        <v>8.4215197157218078E-6</v>
      </c>
    </row>
    <row r="110" spans="2:15" s="137" customFormat="1">
      <c r="B110" s="88" t="s">
        <v>1126</v>
      </c>
      <c r="C110" s="82" t="s">
        <v>1127</v>
      </c>
      <c r="D110" s="95" t="s">
        <v>131</v>
      </c>
      <c r="E110" s="95" t="s">
        <v>293</v>
      </c>
      <c r="F110" s="82" t="s">
        <v>1128</v>
      </c>
      <c r="G110" s="95" t="s">
        <v>162</v>
      </c>
      <c r="H110" s="95" t="s">
        <v>173</v>
      </c>
      <c r="I110" s="89">
        <v>6371.2454959999995</v>
      </c>
      <c r="J110" s="91">
        <v>96.9</v>
      </c>
      <c r="K110" s="82"/>
      <c r="L110" s="89">
        <v>6.1737368880000005</v>
      </c>
      <c r="M110" s="90">
        <v>3.6439438068665464E-5</v>
      </c>
      <c r="N110" s="90">
        <f t="shared" si="2"/>
        <v>2.091068203453503E-4</v>
      </c>
      <c r="O110" s="90">
        <f>L110/'סכום נכסי הקרן'!$C$42</f>
        <v>1.7580308845295071E-6</v>
      </c>
    </row>
    <row r="111" spans="2:15" s="137" customFormat="1">
      <c r="B111" s="88" t="s">
        <v>1129</v>
      </c>
      <c r="C111" s="82" t="s">
        <v>1130</v>
      </c>
      <c r="D111" s="95" t="s">
        <v>131</v>
      </c>
      <c r="E111" s="95" t="s">
        <v>293</v>
      </c>
      <c r="F111" s="82" t="s">
        <v>1131</v>
      </c>
      <c r="G111" s="95" t="s">
        <v>162</v>
      </c>
      <c r="H111" s="95" t="s">
        <v>173</v>
      </c>
      <c r="I111" s="89">
        <v>15508.767125999999</v>
      </c>
      <c r="J111" s="91">
        <v>117.5</v>
      </c>
      <c r="K111" s="89">
        <v>0.66465923100000002</v>
      </c>
      <c r="L111" s="89">
        <v>18.887460604000001</v>
      </c>
      <c r="M111" s="90">
        <v>4.4310763217142854E-5</v>
      </c>
      <c r="N111" s="90">
        <f t="shared" si="2"/>
        <v>6.3972548603054573E-4</v>
      </c>
      <c r="O111" s="90">
        <f>L111/'סכום נכסי הקרן'!$C$42</f>
        <v>5.3783858422452323E-6</v>
      </c>
    </row>
    <row r="112" spans="2:15" s="137" customFormat="1">
      <c r="B112" s="88" t="s">
        <v>1132</v>
      </c>
      <c r="C112" s="82" t="s">
        <v>1133</v>
      </c>
      <c r="D112" s="95" t="s">
        <v>131</v>
      </c>
      <c r="E112" s="95" t="s">
        <v>293</v>
      </c>
      <c r="F112" s="82" t="s">
        <v>1134</v>
      </c>
      <c r="G112" s="95" t="s">
        <v>941</v>
      </c>
      <c r="H112" s="95" t="s">
        <v>173</v>
      </c>
      <c r="I112" s="89">
        <v>715.40154699999994</v>
      </c>
      <c r="J112" s="91">
        <v>3035</v>
      </c>
      <c r="K112" s="82"/>
      <c r="L112" s="89">
        <v>21.712436946</v>
      </c>
      <c r="M112" s="90">
        <v>6.7934568250828232E-5</v>
      </c>
      <c r="N112" s="90">
        <f t="shared" si="2"/>
        <v>7.3540851093798149E-4</v>
      </c>
      <c r="O112" s="90">
        <f>L112/'סכום נכסי הקרן'!$C$42</f>
        <v>6.1828249926979284E-6</v>
      </c>
    </row>
    <row r="113" spans="2:15" s="137" customFormat="1">
      <c r="B113" s="88" t="s">
        <v>1135</v>
      </c>
      <c r="C113" s="82" t="s">
        <v>1136</v>
      </c>
      <c r="D113" s="95" t="s">
        <v>131</v>
      </c>
      <c r="E113" s="95" t="s">
        <v>293</v>
      </c>
      <c r="F113" s="82" t="s">
        <v>1137</v>
      </c>
      <c r="G113" s="95" t="s">
        <v>471</v>
      </c>
      <c r="H113" s="95" t="s">
        <v>173</v>
      </c>
      <c r="I113" s="89">
        <v>0.28999999999999998</v>
      </c>
      <c r="J113" s="91">
        <v>450.2</v>
      </c>
      <c r="K113" s="82"/>
      <c r="L113" s="89">
        <v>1.31E-3</v>
      </c>
      <c r="M113" s="90">
        <v>5.1346018160555454E-8</v>
      </c>
      <c r="N113" s="90">
        <f t="shared" si="2"/>
        <v>4.4370199058021281E-8</v>
      </c>
      <c r="O113" s="90">
        <f>L113/'סכום נכסי הקרן'!$C$42</f>
        <v>3.7303508402019449E-10</v>
      </c>
    </row>
    <row r="114" spans="2:15" s="137" customFormat="1">
      <c r="B114" s="88" t="s">
        <v>1138</v>
      </c>
      <c r="C114" s="82" t="s">
        <v>1139</v>
      </c>
      <c r="D114" s="95" t="s">
        <v>131</v>
      </c>
      <c r="E114" s="95" t="s">
        <v>293</v>
      </c>
      <c r="F114" s="82" t="s">
        <v>1140</v>
      </c>
      <c r="G114" s="95" t="s">
        <v>351</v>
      </c>
      <c r="H114" s="95" t="s">
        <v>173</v>
      </c>
      <c r="I114" s="89">
        <v>18.734878999999999</v>
      </c>
      <c r="J114" s="91">
        <v>42.3</v>
      </c>
      <c r="K114" s="82"/>
      <c r="L114" s="89">
        <v>7.9248519999999996E-3</v>
      </c>
      <c r="M114" s="90">
        <v>2.7327835348692156E-6</v>
      </c>
      <c r="N114" s="90">
        <f t="shared" si="2"/>
        <v>2.6841775629416647E-7</v>
      </c>
      <c r="O114" s="90">
        <f>L114/'סכום נכסי הקרן'!$C$42</f>
        <v>2.2566777340974095E-9</v>
      </c>
    </row>
    <row r="115" spans="2:15" s="137" customFormat="1">
      <c r="B115" s="88" t="s">
        <v>1141</v>
      </c>
      <c r="C115" s="82" t="s">
        <v>1142</v>
      </c>
      <c r="D115" s="95" t="s">
        <v>131</v>
      </c>
      <c r="E115" s="95" t="s">
        <v>293</v>
      </c>
      <c r="F115" s="82" t="s">
        <v>1143</v>
      </c>
      <c r="G115" s="95" t="s">
        <v>471</v>
      </c>
      <c r="H115" s="95" t="s">
        <v>173</v>
      </c>
      <c r="I115" s="89">
        <v>904.470373</v>
      </c>
      <c r="J115" s="91">
        <v>530</v>
      </c>
      <c r="K115" s="82"/>
      <c r="L115" s="89">
        <v>4.7936929790000002</v>
      </c>
      <c r="M115" s="90">
        <v>6.8910070060485139E-5</v>
      </c>
      <c r="N115" s="90">
        <f t="shared" si="2"/>
        <v>1.6236420740554889E-4</v>
      </c>
      <c r="O115" s="90">
        <f>L115/'סכום נכסי הקרן'!$C$42</f>
        <v>1.3650501245712075E-6</v>
      </c>
    </row>
    <row r="116" spans="2:15" s="137" customFormat="1">
      <c r="B116" s="88" t="s">
        <v>1144</v>
      </c>
      <c r="C116" s="82" t="s">
        <v>1145</v>
      </c>
      <c r="D116" s="95" t="s">
        <v>131</v>
      </c>
      <c r="E116" s="95" t="s">
        <v>293</v>
      </c>
      <c r="F116" s="82" t="s">
        <v>1146</v>
      </c>
      <c r="G116" s="95" t="s">
        <v>471</v>
      </c>
      <c r="H116" s="95" t="s">
        <v>173</v>
      </c>
      <c r="I116" s="89">
        <v>1984.373014</v>
      </c>
      <c r="J116" s="91">
        <v>1809</v>
      </c>
      <c r="K116" s="82"/>
      <c r="L116" s="89">
        <v>35.897307824000002</v>
      </c>
      <c r="M116" s="90">
        <v>7.7136460584788924E-5</v>
      </c>
      <c r="N116" s="90">
        <f t="shared" si="2"/>
        <v>1.2158554914488129E-3</v>
      </c>
      <c r="O116" s="90">
        <f>L116/'סכום נכסי הקרן'!$C$42</f>
        <v>1.0222103236812692E-5</v>
      </c>
    </row>
    <row r="117" spans="2:15" s="137" customFormat="1">
      <c r="B117" s="88" t="s">
        <v>1147</v>
      </c>
      <c r="C117" s="82" t="s">
        <v>1148</v>
      </c>
      <c r="D117" s="95" t="s">
        <v>131</v>
      </c>
      <c r="E117" s="95" t="s">
        <v>293</v>
      </c>
      <c r="F117" s="82" t="s">
        <v>1149</v>
      </c>
      <c r="G117" s="95" t="s">
        <v>295</v>
      </c>
      <c r="H117" s="95" t="s">
        <v>173</v>
      </c>
      <c r="I117" s="89">
        <v>15246.723117</v>
      </c>
      <c r="J117" s="91">
        <v>197.2</v>
      </c>
      <c r="K117" s="89">
        <v>1.4805025529999998</v>
      </c>
      <c r="L117" s="89">
        <v>31.547040539000001</v>
      </c>
      <c r="M117" s="90">
        <v>1.0574431497294701E-4</v>
      </c>
      <c r="N117" s="90">
        <f t="shared" si="2"/>
        <v>1.0685102812266389E-3</v>
      </c>
      <c r="O117" s="90">
        <f>L117/'סכום נכסי הקרן'!$C$42</f>
        <v>8.9833228382094264E-6</v>
      </c>
    </row>
    <row r="118" spans="2:15" s="137" customFormat="1">
      <c r="B118" s="88" t="s">
        <v>1150</v>
      </c>
      <c r="C118" s="82" t="s">
        <v>1151</v>
      </c>
      <c r="D118" s="95" t="s">
        <v>131</v>
      </c>
      <c r="E118" s="95" t="s">
        <v>293</v>
      </c>
      <c r="F118" s="82" t="s">
        <v>1152</v>
      </c>
      <c r="G118" s="95" t="s">
        <v>386</v>
      </c>
      <c r="H118" s="95" t="s">
        <v>173</v>
      </c>
      <c r="I118" s="89">
        <v>879.960598</v>
      </c>
      <c r="J118" s="91">
        <v>1442</v>
      </c>
      <c r="K118" s="82"/>
      <c r="L118" s="89">
        <v>12.689031822999999</v>
      </c>
      <c r="M118" s="90">
        <v>9.948645708227752E-5</v>
      </c>
      <c r="N118" s="90">
        <f t="shared" si="2"/>
        <v>4.2978234186265393E-4</v>
      </c>
      <c r="O118" s="90">
        <f>L118/'סכום נכסי הקרן'!$C$42</f>
        <v>3.6133237039906308E-6</v>
      </c>
    </row>
    <row r="119" spans="2:15" s="137" customFormat="1">
      <c r="B119" s="88" t="s">
        <v>1153</v>
      </c>
      <c r="C119" s="82" t="s">
        <v>1154</v>
      </c>
      <c r="D119" s="95" t="s">
        <v>131</v>
      </c>
      <c r="E119" s="95" t="s">
        <v>293</v>
      </c>
      <c r="F119" s="82" t="s">
        <v>1155</v>
      </c>
      <c r="G119" s="95" t="s">
        <v>196</v>
      </c>
      <c r="H119" s="95" t="s">
        <v>173</v>
      </c>
      <c r="I119" s="89">
        <v>460.644587</v>
      </c>
      <c r="J119" s="91">
        <v>6806</v>
      </c>
      <c r="K119" s="82"/>
      <c r="L119" s="89">
        <v>31.351470564000003</v>
      </c>
      <c r="M119" s="90">
        <v>5.5851752200329067E-5</v>
      </c>
      <c r="N119" s="90">
        <f t="shared" si="2"/>
        <v>1.0618862516689886E-3</v>
      </c>
      <c r="O119" s="90">
        <f>L119/'סכום נכסי הקרן'!$C$42</f>
        <v>8.9276324091590804E-6</v>
      </c>
    </row>
    <row r="120" spans="2:15" s="137" customFormat="1">
      <c r="B120" s="88" t="s">
        <v>1156</v>
      </c>
      <c r="C120" s="82" t="s">
        <v>1157</v>
      </c>
      <c r="D120" s="95" t="s">
        <v>131</v>
      </c>
      <c r="E120" s="95" t="s">
        <v>293</v>
      </c>
      <c r="F120" s="82" t="s">
        <v>1158</v>
      </c>
      <c r="G120" s="95" t="s">
        <v>471</v>
      </c>
      <c r="H120" s="95" t="s">
        <v>173</v>
      </c>
      <c r="I120" s="89">
        <v>10143.180735</v>
      </c>
      <c r="J120" s="91">
        <v>671.8</v>
      </c>
      <c r="K120" s="82"/>
      <c r="L120" s="89">
        <v>68.141888179000006</v>
      </c>
      <c r="M120" s="90">
        <v>1.2042469535605984E-4</v>
      </c>
      <c r="N120" s="90">
        <f t="shared" si="2"/>
        <v>2.3079917119783648E-3</v>
      </c>
      <c r="O120" s="90">
        <f>L120/'סכום נכסי הקרן'!$C$42</f>
        <v>1.940405723828089E-5</v>
      </c>
    </row>
    <row r="121" spans="2:15" s="137" customFormat="1">
      <c r="B121" s="88" t="s">
        <v>1159</v>
      </c>
      <c r="C121" s="82" t="s">
        <v>1160</v>
      </c>
      <c r="D121" s="95" t="s">
        <v>131</v>
      </c>
      <c r="E121" s="95" t="s">
        <v>293</v>
      </c>
      <c r="F121" s="82" t="s">
        <v>1161</v>
      </c>
      <c r="G121" s="95" t="s">
        <v>471</v>
      </c>
      <c r="H121" s="95" t="s">
        <v>173</v>
      </c>
      <c r="I121" s="89">
        <v>2401.8428359999998</v>
      </c>
      <c r="J121" s="91">
        <v>1155</v>
      </c>
      <c r="K121" s="82"/>
      <c r="L121" s="89">
        <v>27.741284750000002</v>
      </c>
      <c r="M121" s="90">
        <v>1.4299377448191876E-4</v>
      </c>
      <c r="N121" s="90">
        <f t="shared" si="2"/>
        <v>9.3960788281125971E-4</v>
      </c>
      <c r="O121" s="90">
        <f>L121/'סכום נכסי הקרן'!$C$42</f>
        <v>7.899597318736177E-6</v>
      </c>
    </row>
    <row r="122" spans="2:15" s="137" customFormat="1">
      <c r="B122" s="88" t="s">
        <v>1162</v>
      </c>
      <c r="C122" s="82" t="s">
        <v>1163</v>
      </c>
      <c r="D122" s="95" t="s">
        <v>131</v>
      </c>
      <c r="E122" s="95" t="s">
        <v>293</v>
      </c>
      <c r="F122" s="82" t="s">
        <v>1164</v>
      </c>
      <c r="G122" s="95" t="s">
        <v>951</v>
      </c>
      <c r="H122" s="95" t="s">
        <v>173</v>
      </c>
      <c r="I122" s="89">
        <v>12414.075682000001</v>
      </c>
      <c r="J122" s="91">
        <v>11.5</v>
      </c>
      <c r="K122" s="82"/>
      <c r="L122" s="89">
        <v>1.4276187099999997</v>
      </c>
      <c r="M122" s="90">
        <v>3.0149223519666608E-5</v>
      </c>
      <c r="N122" s="90">
        <f t="shared" si="2"/>
        <v>4.8353989573782864E-5</v>
      </c>
      <c r="O122" s="90">
        <f>L122/'סכום נכסי הקרן'!$C$42</f>
        <v>4.0652814155240583E-7</v>
      </c>
    </row>
    <row r="123" spans="2:15" s="137" customFormat="1">
      <c r="B123" s="85"/>
      <c r="C123" s="82"/>
      <c r="D123" s="82"/>
      <c r="E123" s="82"/>
      <c r="F123" s="82"/>
      <c r="G123" s="82"/>
      <c r="H123" s="82"/>
      <c r="I123" s="89"/>
      <c r="J123" s="91"/>
      <c r="K123" s="82"/>
      <c r="L123" s="82"/>
      <c r="M123" s="82"/>
      <c r="N123" s="90"/>
      <c r="O123" s="82"/>
    </row>
    <row r="124" spans="2:15" s="137" customFormat="1">
      <c r="B124" s="83" t="s">
        <v>240</v>
      </c>
      <c r="C124" s="84"/>
      <c r="D124" s="84"/>
      <c r="E124" s="84"/>
      <c r="F124" s="84"/>
      <c r="G124" s="84"/>
      <c r="H124" s="84"/>
      <c r="I124" s="92"/>
      <c r="J124" s="94"/>
      <c r="K124" s="92">
        <v>12.118592808000001</v>
      </c>
      <c r="L124" s="92">
        <f>L125+L148</f>
        <v>8201.8009927249987</v>
      </c>
      <c r="M124" s="84"/>
      <c r="N124" s="93">
        <f t="shared" ref="N124:N146" si="3">L124/$L$11</f>
        <v>0.27779812418433952</v>
      </c>
      <c r="O124" s="93">
        <f>L124/'סכום נכסי הקרן'!$C$42</f>
        <v>2.3355416201817441E-3</v>
      </c>
    </row>
    <row r="125" spans="2:15" s="137" customFormat="1">
      <c r="B125" s="101" t="s">
        <v>66</v>
      </c>
      <c r="C125" s="84"/>
      <c r="D125" s="84"/>
      <c r="E125" s="84"/>
      <c r="F125" s="84"/>
      <c r="G125" s="84"/>
      <c r="H125" s="84"/>
      <c r="I125" s="92"/>
      <c r="J125" s="94"/>
      <c r="K125" s="92">
        <v>0.49362461099999999</v>
      </c>
      <c r="L125" s="92">
        <f>SUM(L126:L146)</f>
        <v>1956.8101709709999</v>
      </c>
      <c r="M125" s="84"/>
      <c r="N125" s="93">
        <f t="shared" si="3"/>
        <v>6.6277905957819794E-2</v>
      </c>
      <c r="O125" s="93">
        <f>L125/'סכום נכסי הקרן'!$C$42</f>
        <v>5.572204935417849E-4</v>
      </c>
    </row>
    <row r="126" spans="2:15" s="137" customFormat="1">
      <c r="B126" s="88" t="s">
        <v>1165</v>
      </c>
      <c r="C126" s="82" t="s">
        <v>1166</v>
      </c>
      <c r="D126" s="95" t="s">
        <v>1167</v>
      </c>
      <c r="E126" s="95" t="s">
        <v>1168</v>
      </c>
      <c r="F126" s="82" t="s">
        <v>954</v>
      </c>
      <c r="G126" s="95" t="s">
        <v>201</v>
      </c>
      <c r="H126" s="95" t="s">
        <v>172</v>
      </c>
      <c r="I126" s="89">
        <v>2469.0140999999999</v>
      </c>
      <c r="J126" s="91">
        <v>794</v>
      </c>
      <c r="K126" s="82"/>
      <c r="L126" s="89">
        <v>71.201626150999999</v>
      </c>
      <c r="M126" s="90">
        <v>7.2840308257008055E-5</v>
      </c>
      <c r="N126" s="90">
        <f t="shared" si="3"/>
        <v>2.4116262027287661E-3</v>
      </c>
      <c r="O126" s="90">
        <f>L126/'סכום נכסי הקרן'!$C$42</f>
        <v>2.0275347018025011E-5</v>
      </c>
    </row>
    <row r="127" spans="2:15" s="137" customFormat="1">
      <c r="B127" s="88" t="s">
        <v>1169</v>
      </c>
      <c r="C127" s="82" t="s">
        <v>1170</v>
      </c>
      <c r="D127" s="95" t="s">
        <v>1167</v>
      </c>
      <c r="E127" s="95" t="s">
        <v>1168</v>
      </c>
      <c r="F127" s="82" t="s">
        <v>1171</v>
      </c>
      <c r="G127" s="95" t="s">
        <v>1172</v>
      </c>
      <c r="H127" s="95" t="s">
        <v>172</v>
      </c>
      <c r="I127" s="89">
        <v>348.724355</v>
      </c>
      <c r="J127" s="91">
        <v>12649</v>
      </c>
      <c r="K127" s="82"/>
      <c r="L127" s="89">
        <v>160.20804157999999</v>
      </c>
      <c r="M127" s="90">
        <v>2.2323548641458876E-6</v>
      </c>
      <c r="N127" s="90">
        <f t="shared" si="3"/>
        <v>5.426307401221641E-3</v>
      </c>
      <c r="O127" s="90">
        <f>L127/'סכום נכסי הקרן'!$C$42</f>
        <v>4.5620778817943595E-5</v>
      </c>
    </row>
    <row r="128" spans="2:15" s="137" customFormat="1">
      <c r="B128" s="88" t="s">
        <v>1173</v>
      </c>
      <c r="C128" s="82" t="s">
        <v>1174</v>
      </c>
      <c r="D128" s="95" t="s">
        <v>1167</v>
      </c>
      <c r="E128" s="95" t="s">
        <v>1168</v>
      </c>
      <c r="F128" s="82" t="s">
        <v>1175</v>
      </c>
      <c r="G128" s="95" t="s">
        <v>1172</v>
      </c>
      <c r="H128" s="95" t="s">
        <v>172</v>
      </c>
      <c r="I128" s="89">
        <v>130.46888999999999</v>
      </c>
      <c r="J128" s="91">
        <v>11905</v>
      </c>
      <c r="K128" s="82"/>
      <c r="L128" s="89">
        <v>56.413391160000003</v>
      </c>
      <c r="M128" s="90">
        <v>3.5077889062590484E-6</v>
      </c>
      <c r="N128" s="90">
        <f t="shared" si="3"/>
        <v>1.9107430498528386E-3</v>
      </c>
      <c r="O128" s="90">
        <f>L128/'סכום נכסי הקרן'!$C$42</f>
        <v>1.6064255046744047E-5</v>
      </c>
    </row>
    <row r="129" spans="2:15" s="137" customFormat="1">
      <c r="B129" s="88" t="s">
        <v>1176</v>
      </c>
      <c r="C129" s="82" t="s">
        <v>1177</v>
      </c>
      <c r="D129" s="95" t="s">
        <v>134</v>
      </c>
      <c r="E129" s="95" t="s">
        <v>1168</v>
      </c>
      <c r="F129" s="82" t="s">
        <v>1178</v>
      </c>
      <c r="G129" s="95" t="s">
        <v>1179</v>
      </c>
      <c r="H129" s="95" t="s">
        <v>175</v>
      </c>
      <c r="I129" s="89">
        <v>2572.6260000000002</v>
      </c>
      <c r="J129" s="91">
        <v>764.5</v>
      </c>
      <c r="K129" s="82"/>
      <c r="L129" s="89">
        <v>93.079478979000001</v>
      </c>
      <c r="M129" s="90">
        <v>1.677869951861872E-5</v>
      </c>
      <c r="N129" s="90">
        <f t="shared" si="3"/>
        <v>3.1526374126069753E-3</v>
      </c>
      <c r="O129" s="90">
        <f>L129/'סכום נכסי הקרן'!$C$42</f>
        <v>2.6505275772127628E-5</v>
      </c>
    </row>
    <row r="130" spans="2:15" s="137" customFormat="1">
      <c r="B130" s="88" t="s">
        <v>1180</v>
      </c>
      <c r="C130" s="82" t="s">
        <v>1181</v>
      </c>
      <c r="D130" s="95" t="s">
        <v>1167</v>
      </c>
      <c r="E130" s="95" t="s">
        <v>1168</v>
      </c>
      <c r="F130" s="82" t="s">
        <v>1182</v>
      </c>
      <c r="G130" s="95" t="s">
        <v>1026</v>
      </c>
      <c r="H130" s="95" t="s">
        <v>172</v>
      </c>
      <c r="I130" s="89">
        <v>709.54617699999983</v>
      </c>
      <c r="J130" s="91">
        <v>733</v>
      </c>
      <c r="K130" s="82"/>
      <c r="L130" s="89">
        <v>18.889935654000002</v>
      </c>
      <c r="M130" s="90">
        <v>2.1350658478256598E-5</v>
      </c>
      <c r="N130" s="90">
        <f t="shared" si="3"/>
        <v>6.3980931691694166E-4</v>
      </c>
      <c r="O130" s="90">
        <f>L130/'סכום נכסי הקרן'!$C$42</f>
        <v>5.3790906365083657E-6</v>
      </c>
    </row>
    <row r="131" spans="2:15" s="137" customFormat="1">
      <c r="B131" s="88" t="s">
        <v>1183</v>
      </c>
      <c r="C131" s="82" t="s">
        <v>1184</v>
      </c>
      <c r="D131" s="95" t="s">
        <v>1185</v>
      </c>
      <c r="E131" s="95" t="s">
        <v>1168</v>
      </c>
      <c r="F131" s="82">
        <v>29389</v>
      </c>
      <c r="G131" s="95" t="s">
        <v>879</v>
      </c>
      <c r="H131" s="95" t="s">
        <v>172</v>
      </c>
      <c r="I131" s="89">
        <v>64.928179999999998</v>
      </c>
      <c r="J131" s="91">
        <v>12879</v>
      </c>
      <c r="K131" s="89">
        <v>0.116930703</v>
      </c>
      <c r="L131" s="89">
        <v>30.488079000999999</v>
      </c>
      <c r="M131" s="90">
        <v>6.0888377990266526E-7</v>
      </c>
      <c r="N131" s="90">
        <f t="shared" si="3"/>
        <v>1.032642850512251E-3</v>
      </c>
      <c r="O131" s="90">
        <f>L131/'סכום נכסי הקרן'!$C$42</f>
        <v>8.6817733677498945E-6</v>
      </c>
    </row>
    <row r="132" spans="2:15" s="137" customFormat="1">
      <c r="B132" s="88" t="s">
        <v>1186</v>
      </c>
      <c r="C132" s="82" t="s">
        <v>1187</v>
      </c>
      <c r="D132" s="95" t="s">
        <v>1167</v>
      </c>
      <c r="E132" s="95" t="s">
        <v>1168</v>
      </c>
      <c r="F132" s="82" t="s">
        <v>1188</v>
      </c>
      <c r="G132" s="95" t="s">
        <v>347</v>
      </c>
      <c r="H132" s="95" t="s">
        <v>172</v>
      </c>
      <c r="I132" s="89">
        <v>450.93601100000001</v>
      </c>
      <c r="J132" s="91">
        <v>3415</v>
      </c>
      <c r="K132" s="89">
        <v>0.37669390800000002</v>
      </c>
      <c r="L132" s="89">
        <v>56.30754992</v>
      </c>
      <c r="M132" s="90">
        <v>2.1129431918104008E-5</v>
      </c>
      <c r="N132" s="90">
        <f t="shared" si="3"/>
        <v>1.9071581667327254E-3</v>
      </c>
      <c r="O132" s="90">
        <f>L132/'סכום נכסי הקרן'!$C$42</f>
        <v>1.603411573693015E-5</v>
      </c>
    </row>
    <row r="133" spans="2:15" s="137" customFormat="1">
      <c r="B133" s="88" t="s">
        <v>1189</v>
      </c>
      <c r="C133" s="82" t="s">
        <v>1190</v>
      </c>
      <c r="D133" s="95" t="s">
        <v>1167</v>
      </c>
      <c r="E133" s="95" t="s">
        <v>1168</v>
      </c>
      <c r="F133" s="82" t="s">
        <v>1025</v>
      </c>
      <c r="G133" s="95" t="s">
        <v>1026</v>
      </c>
      <c r="H133" s="95" t="s">
        <v>172</v>
      </c>
      <c r="I133" s="89">
        <v>565.57835</v>
      </c>
      <c r="J133" s="91">
        <v>573</v>
      </c>
      <c r="K133" s="82"/>
      <c r="L133" s="89">
        <v>11.770454663000001</v>
      </c>
      <c r="M133" s="90">
        <v>1.4045519855242165E-5</v>
      </c>
      <c r="N133" s="90">
        <f t="shared" si="3"/>
        <v>3.9866978351200369E-4</v>
      </c>
      <c r="O133" s="90">
        <f>L133/'סכום נכסי הקרן'!$C$42</f>
        <v>3.3517500337161034E-6</v>
      </c>
    </row>
    <row r="134" spans="2:15" s="137" customFormat="1">
      <c r="B134" s="88" t="s">
        <v>1191</v>
      </c>
      <c r="C134" s="82" t="s">
        <v>1192</v>
      </c>
      <c r="D134" s="95" t="s">
        <v>1167</v>
      </c>
      <c r="E134" s="95" t="s">
        <v>1168</v>
      </c>
      <c r="F134" s="82" t="s">
        <v>1193</v>
      </c>
      <c r="G134" s="95" t="s">
        <v>27</v>
      </c>
      <c r="H134" s="95" t="s">
        <v>172</v>
      </c>
      <c r="I134" s="89">
        <v>920.74652100000003</v>
      </c>
      <c r="J134" s="91">
        <v>2380</v>
      </c>
      <c r="K134" s="82"/>
      <c r="L134" s="89">
        <v>79.590802435000001</v>
      </c>
      <c r="M134" s="90">
        <v>2.6173845505191097E-5</v>
      </c>
      <c r="N134" s="90">
        <f t="shared" si="3"/>
        <v>2.6957707994111411E-3</v>
      </c>
      <c r="O134" s="90">
        <f>L134/'סכום נכסי הקרן'!$C$42</f>
        <v>2.2664245552347273E-5</v>
      </c>
    </row>
    <row r="135" spans="2:15" s="137" customFormat="1">
      <c r="B135" s="88" t="s">
        <v>1194</v>
      </c>
      <c r="C135" s="82" t="s">
        <v>1195</v>
      </c>
      <c r="D135" s="95" t="s">
        <v>1167</v>
      </c>
      <c r="E135" s="95" t="s">
        <v>1168</v>
      </c>
      <c r="F135" s="82" t="s">
        <v>1196</v>
      </c>
      <c r="G135" s="95" t="s">
        <v>1197</v>
      </c>
      <c r="H135" s="95" t="s">
        <v>172</v>
      </c>
      <c r="I135" s="89">
        <v>2338.7767469999999</v>
      </c>
      <c r="J135" s="91">
        <v>500</v>
      </c>
      <c r="K135" s="82"/>
      <c r="L135" s="89">
        <v>42.472185719999992</v>
      </c>
      <c r="M135" s="90">
        <v>8.6051385307518103E-5</v>
      </c>
      <c r="N135" s="90">
        <f t="shared" si="3"/>
        <v>1.4385491105539303E-3</v>
      </c>
      <c r="O135" s="90">
        <f>L135/'סכום נכסי הקרן'!$C$42</f>
        <v>1.2094362876779774E-5</v>
      </c>
    </row>
    <row r="136" spans="2:15" s="137" customFormat="1">
      <c r="B136" s="88" t="s">
        <v>1198</v>
      </c>
      <c r="C136" s="82" t="s">
        <v>1199</v>
      </c>
      <c r="D136" s="95" t="s">
        <v>1167</v>
      </c>
      <c r="E136" s="95" t="s">
        <v>1168</v>
      </c>
      <c r="F136" s="82" t="s">
        <v>923</v>
      </c>
      <c r="G136" s="95" t="s">
        <v>201</v>
      </c>
      <c r="H136" s="95" t="s">
        <v>172</v>
      </c>
      <c r="I136" s="89">
        <v>1410.007308</v>
      </c>
      <c r="J136" s="91">
        <v>12251</v>
      </c>
      <c r="K136" s="82"/>
      <c r="L136" s="89">
        <v>627.39166302900003</v>
      </c>
      <c r="M136" s="90">
        <v>2.2731980520953998E-5</v>
      </c>
      <c r="N136" s="90">
        <f t="shared" si="3"/>
        <v>2.1249994638121942E-2</v>
      </c>
      <c r="O136" s="90">
        <f>L136/'סכום נכסי הקרן'!$C$42</f>
        <v>1.7865580284854397E-4</v>
      </c>
    </row>
    <row r="137" spans="2:15" s="137" customFormat="1">
      <c r="B137" s="88" t="s">
        <v>1200</v>
      </c>
      <c r="C137" s="82" t="s">
        <v>1201</v>
      </c>
      <c r="D137" s="95" t="s">
        <v>1167</v>
      </c>
      <c r="E137" s="95" t="s">
        <v>1168</v>
      </c>
      <c r="F137" s="82" t="s">
        <v>1003</v>
      </c>
      <c r="G137" s="95" t="s">
        <v>907</v>
      </c>
      <c r="H137" s="95" t="s">
        <v>172</v>
      </c>
      <c r="I137" s="89">
        <v>1045.370649</v>
      </c>
      <c r="J137" s="91">
        <v>2518</v>
      </c>
      <c r="K137" s="82"/>
      <c r="L137" s="89">
        <v>95.603076472999987</v>
      </c>
      <c r="M137" s="90">
        <v>3.7444988332589173E-5</v>
      </c>
      <c r="N137" s="90">
        <f t="shared" si="3"/>
        <v>3.2381126211192676E-3</v>
      </c>
      <c r="O137" s="90">
        <f>L137/'סכום נכסי הקרן'!$C$42</f>
        <v>2.7223894400530255E-5</v>
      </c>
    </row>
    <row r="138" spans="2:15" s="137" customFormat="1">
      <c r="B138" s="88" t="s">
        <v>1204</v>
      </c>
      <c r="C138" s="82" t="s">
        <v>1205</v>
      </c>
      <c r="D138" s="95" t="s">
        <v>1167</v>
      </c>
      <c r="E138" s="95" t="s">
        <v>1168</v>
      </c>
      <c r="F138" s="82" t="s">
        <v>818</v>
      </c>
      <c r="G138" s="95" t="s">
        <v>386</v>
      </c>
      <c r="H138" s="95" t="s">
        <v>172</v>
      </c>
      <c r="I138" s="89">
        <v>90.601761999999994</v>
      </c>
      <c r="J138" s="91">
        <v>374</v>
      </c>
      <c r="K138" s="82"/>
      <c r="L138" s="89">
        <v>1.2307053459999999</v>
      </c>
      <c r="M138" s="90">
        <v>5.5480958998996978E-7</v>
      </c>
      <c r="N138" s="90">
        <f t="shared" si="3"/>
        <v>4.168445891892439E-5</v>
      </c>
      <c r="O138" s="90">
        <f>L138/'סכום נכסי הקרן'!$C$42</f>
        <v>3.5045516957955156E-7</v>
      </c>
    </row>
    <row r="139" spans="2:15" s="137" customFormat="1">
      <c r="B139" s="88" t="s">
        <v>1208</v>
      </c>
      <c r="C139" s="82" t="s">
        <v>1209</v>
      </c>
      <c r="D139" s="95" t="s">
        <v>134</v>
      </c>
      <c r="E139" s="95" t="s">
        <v>1168</v>
      </c>
      <c r="F139" s="82" t="s">
        <v>1140</v>
      </c>
      <c r="G139" s="95" t="s">
        <v>351</v>
      </c>
      <c r="H139" s="95" t="s">
        <v>175</v>
      </c>
      <c r="I139" s="89">
        <v>22.978449999999999</v>
      </c>
      <c r="J139" s="91">
        <v>35</v>
      </c>
      <c r="K139" s="82"/>
      <c r="L139" s="89">
        <v>3.8061732000000001E-2</v>
      </c>
      <c r="M139" s="90">
        <v>3.3517766416754293E-6</v>
      </c>
      <c r="N139" s="90">
        <f t="shared" si="3"/>
        <v>1.289165362849663E-6</v>
      </c>
      <c r="O139" s="90">
        <f>L139/'סכום נכסי הקרן'!$C$42</f>
        <v>1.0838443812652005E-8</v>
      </c>
    </row>
    <row r="140" spans="2:15" s="137" customFormat="1">
      <c r="B140" s="88" t="s">
        <v>1210</v>
      </c>
      <c r="C140" s="82" t="s">
        <v>1211</v>
      </c>
      <c r="D140" s="95" t="s">
        <v>1167</v>
      </c>
      <c r="E140" s="95" t="s">
        <v>1168</v>
      </c>
      <c r="F140" s="82" t="s">
        <v>1032</v>
      </c>
      <c r="G140" s="95" t="s">
        <v>1026</v>
      </c>
      <c r="H140" s="95" t="s">
        <v>172</v>
      </c>
      <c r="I140" s="89">
        <v>477.66804500000001</v>
      </c>
      <c r="J140" s="91">
        <v>831</v>
      </c>
      <c r="K140" s="82"/>
      <c r="L140" s="89">
        <v>14.41693871</v>
      </c>
      <c r="M140" s="90">
        <v>1.6837859913945272E-5</v>
      </c>
      <c r="N140" s="90">
        <f t="shared" si="3"/>
        <v>4.8830720638930734E-4</v>
      </c>
      <c r="O140" s="90">
        <f>L140/'סכום נכסי הקרן'!$C$42</f>
        <v>4.1053617885487363E-6</v>
      </c>
    </row>
    <row r="141" spans="2:15" s="137" customFormat="1">
      <c r="B141" s="88" t="s">
        <v>1214</v>
      </c>
      <c r="C141" s="82" t="s">
        <v>1215</v>
      </c>
      <c r="D141" s="95" t="s">
        <v>1167</v>
      </c>
      <c r="E141" s="95" t="s">
        <v>1168</v>
      </c>
      <c r="F141" s="82" t="s">
        <v>1216</v>
      </c>
      <c r="G141" s="95" t="s">
        <v>1217</v>
      </c>
      <c r="H141" s="95" t="s">
        <v>172</v>
      </c>
      <c r="I141" s="89">
        <v>664.69428000000005</v>
      </c>
      <c r="J141" s="91">
        <v>3768</v>
      </c>
      <c r="K141" s="82"/>
      <c r="L141" s="89">
        <v>90.965911444000014</v>
      </c>
      <c r="M141" s="90">
        <v>1.4066048059954259E-5</v>
      </c>
      <c r="N141" s="90">
        <f t="shared" si="3"/>
        <v>3.081050075011158E-3</v>
      </c>
      <c r="O141" s="90">
        <f>L141/'סכום נכסי הקרן'!$C$42</f>
        <v>2.5903417113348184E-5</v>
      </c>
    </row>
    <row r="142" spans="2:15" s="137" customFormat="1">
      <c r="B142" s="88" t="s">
        <v>1218</v>
      </c>
      <c r="C142" s="82" t="s">
        <v>1219</v>
      </c>
      <c r="D142" s="95" t="s">
        <v>1167</v>
      </c>
      <c r="E142" s="95" t="s">
        <v>1168</v>
      </c>
      <c r="F142" s="82" t="s">
        <v>910</v>
      </c>
      <c r="G142" s="95" t="s">
        <v>471</v>
      </c>
      <c r="H142" s="95" t="s">
        <v>172</v>
      </c>
      <c r="I142" s="89">
        <v>4058.3787680000005</v>
      </c>
      <c r="J142" s="91">
        <v>1568</v>
      </c>
      <c r="K142" s="82"/>
      <c r="L142" s="89">
        <v>231.12369682899998</v>
      </c>
      <c r="M142" s="90">
        <v>3.7253726058983508E-6</v>
      </c>
      <c r="N142" s="90">
        <f t="shared" si="3"/>
        <v>7.8282476605561011E-3</v>
      </c>
      <c r="O142" s="90">
        <f>L142/'סכום נכסי הקרן'!$C$42</f>
        <v>6.5814692874552645E-5</v>
      </c>
    </row>
    <row r="143" spans="2:15" s="137" customFormat="1">
      <c r="B143" s="88" t="s">
        <v>1220</v>
      </c>
      <c r="C143" s="82" t="s">
        <v>1221</v>
      </c>
      <c r="D143" s="95" t="s">
        <v>1167</v>
      </c>
      <c r="E143" s="95" t="s">
        <v>1168</v>
      </c>
      <c r="F143" s="82" t="s">
        <v>906</v>
      </c>
      <c r="G143" s="95" t="s">
        <v>907</v>
      </c>
      <c r="H143" s="95" t="s">
        <v>172</v>
      </c>
      <c r="I143" s="89">
        <v>1185.956085</v>
      </c>
      <c r="J143" s="91">
        <v>1656</v>
      </c>
      <c r="K143" s="82"/>
      <c r="L143" s="89">
        <v>71.330419794999997</v>
      </c>
      <c r="M143" s="90">
        <v>1.1200683658002586E-5</v>
      </c>
      <c r="N143" s="90">
        <f t="shared" si="3"/>
        <v>2.4159884925163142E-3</v>
      </c>
      <c r="O143" s="90">
        <f>L143/'סכום נכסי הקרן'!$C$42</f>
        <v>2.0312022245361502E-5</v>
      </c>
    </row>
    <row r="144" spans="2:15" s="137" customFormat="1">
      <c r="B144" s="88" t="s">
        <v>1222</v>
      </c>
      <c r="C144" s="82" t="s">
        <v>1223</v>
      </c>
      <c r="D144" s="95" t="s">
        <v>1167</v>
      </c>
      <c r="E144" s="95" t="s">
        <v>1168</v>
      </c>
      <c r="F144" s="82" t="s">
        <v>1224</v>
      </c>
      <c r="G144" s="95" t="s">
        <v>1225</v>
      </c>
      <c r="H144" s="95" t="s">
        <v>172</v>
      </c>
      <c r="I144" s="89">
        <v>432.81614800000006</v>
      </c>
      <c r="J144" s="91">
        <v>3694</v>
      </c>
      <c r="K144" s="82"/>
      <c r="L144" s="89">
        <v>58.069245959</v>
      </c>
      <c r="M144" s="90">
        <v>2.113727213266484E-5</v>
      </c>
      <c r="N144" s="90">
        <f t="shared" si="3"/>
        <v>1.9668274827099449E-3</v>
      </c>
      <c r="O144" s="90">
        <f>L144/'סכום נכסי הקרן'!$C$42</f>
        <v>1.6535775607102981E-5</v>
      </c>
    </row>
    <row r="145" spans="2:15" s="137" customFormat="1">
      <c r="B145" s="88" t="s">
        <v>1226</v>
      </c>
      <c r="C145" s="82" t="s">
        <v>1227</v>
      </c>
      <c r="D145" s="95" t="s">
        <v>1167</v>
      </c>
      <c r="E145" s="95" t="s">
        <v>1168</v>
      </c>
      <c r="F145" s="82" t="s">
        <v>1228</v>
      </c>
      <c r="G145" s="95" t="s">
        <v>1172</v>
      </c>
      <c r="H145" s="95" t="s">
        <v>172</v>
      </c>
      <c r="I145" s="89">
        <v>159.26515000000001</v>
      </c>
      <c r="J145" s="91">
        <v>5986</v>
      </c>
      <c r="K145" s="82"/>
      <c r="L145" s="89">
        <v>34.626078423999999</v>
      </c>
      <c r="M145" s="90">
        <v>2.4377612652658601E-6</v>
      </c>
      <c r="N145" s="90">
        <f t="shared" si="3"/>
        <v>1.1727984673828519E-3</v>
      </c>
      <c r="O145" s="90">
        <f>L145/'סכום נכסי הקרן'!$C$42</f>
        <v>9.8601084535776213E-6</v>
      </c>
    </row>
    <row r="146" spans="2:15" s="137" customFormat="1">
      <c r="B146" s="88" t="s">
        <v>1229</v>
      </c>
      <c r="C146" s="82" t="s">
        <v>1230</v>
      </c>
      <c r="D146" s="95" t="s">
        <v>1167</v>
      </c>
      <c r="E146" s="95" t="s">
        <v>1168</v>
      </c>
      <c r="F146" s="82" t="s">
        <v>1231</v>
      </c>
      <c r="G146" s="95" t="s">
        <v>1172</v>
      </c>
      <c r="H146" s="95" t="s">
        <v>172</v>
      </c>
      <c r="I146" s="89">
        <v>254.28202899999999</v>
      </c>
      <c r="J146" s="91">
        <v>12083</v>
      </c>
      <c r="K146" s="82"/>
      <c r="L146" s="89">
        <v>111.59282796700001</v>
      </c>
      <c r="M146" s="90">
        <v>5.259238687633932E-6</v>
      </c>
      <c r="N146" s="90">
        <f t="shared" si="3"/>
        <v>3.7796915956819195E-3</v>
      </c>
      <c r="O146" s="90">
        <f>L146/'סכום נכסי הקרן'!$C$42</f>
        <v>3.1777129737954928E-5</v>
      </c>
    </row>
    <row r="147" spans="2:15" s="137" customFormat="1">
      <c r="B147" s="85"/>
      <c r="C147" s="82"/>
      <c r="D147" s="82"/>
      <c r="E147" s="82"/>
      <c r="F147" s="82"/>
      <c r="G147" s="82"/>
      <c r="H147" s="82"/>
      <c r="I147" s="89"/>
      <c r="J147" s="91"/>
      <c r="K147" s="82"/>
      <c r="L147" s="82"/>
      <c r="M147" s="82"/>
      <c r="N147" s="90"/>
      <c r="O147" s="82"/>
    </row>
    <row r="148" spans="2:15" s="137" customFormat="1">
      <c r="B148" s="101" t="s">
        <v>65</v>
      </c>
      <c r="C148" s="84"/>
      <c r="D148" s="84"/>
      <c r="E148" s="84"/>
      <c r="F148" s="84"/>
      <c r="G148" s="84"/>
      <c r="H148" s="84"/>
      <c r="I148" s="92"/>
      <c r="J148" s="94"/>
      <c r="K148" s="92">
        <v>11.624968197000001</v>
      </c>
      <c r="L148" s="92">
        <f>SUM(L149:L213)</f>
        <v>6244.9908217539987</v>
      </c>
      <c r="M148" s="84"/>
      <c r="N148" s="93">
        <f t="shared" ref="N148:N213" si="4">L148/$L$11</f>
        <v>0.21152021822651973</v>
      </c>
      <c r="O148" s="93">
        <f>L148/'סכום נכסי הקרן'!$C$42</f>
        <v>1.7783211266399592E-3</v>
      </c>
    </row>
    <row r="149" spans="2:15" s="137" customFormat="1">
      <c r="B149" s="88" t="s">
        <v>1232</v>
      </c>
      <c r="C149" s="82" t="s">
        <v>1233</v>
      </c>
      <c r="D149" s="95" t="s">
        <v>27</v>
      </c>
      <c r="E149" s="95" t="s">
        <v>1168</v>
      </c>
      <c r="F149" s="82"/>
      <c r="G149" s="95" t="s">
        <v>1234</v>
      </c>
      <c r="H149" s="95" t="s">
        <v>174</v>
      </c>
      <c r="I149" s="89">
        <v>192</v>
      </c>
      <c r="J149" s="91">
        <v>21690</v>
      </c>
      <c r="K149" s="82"/>
      <c r="L149" s="89">
        <v>169.83582000000001</v>
      </c>
      <c r="M149" s="90">
        <v>9.5800645562629361E-7</v>
      </c>
      <c r="N149" s="90">
        <f t="shared" si="4"/>
        <v>5.7524039241086053E-3</v>
      </c>
      <c r="O149" s="90">
        <f>L149/'סכום נכסי הקרן'!$C$42</f>
        <v>4.8362381208655451E-5</v>
      </c>
    </row>
    <row r="150" spans="2:15" s="137" customFormat="1">
      <c r="B150" s="88" t="s">
        <v>1235</v>
      </c>
      <c r="C150" s="82" t="s">
        <v>1236</v>
      </c>
      <c r="D150" s="95" t="s">
        <v>27</v>
      </c>
      <c r="E150" s="95" t="s">
        <v>1168</v>
      </c>
      <c r="F150" s="82"/>
      <c r="G150" s="95" t="s">
        <v>1237</v>
      </c>
      <c r="H150" s="95" t="s">
        <v>174</v>
      </c>
      <c r="I150" s="89">
        <v>427</v>
      </c>
      <c r="J150" s="91">
        <v>11790</v>
      </c>
      <c r="K150" s="82"/>
      <c r="L150" s="89">
        <v>205.31004999999999</v>
      </c>
      <c r="M150" s="90">
        <v>5.4999699298482437E-7</v>
      </c>
      <c r="N150" s="90">
        <f t="shared" si="4"/>
        <v>6.9539296084826733E-3</v>
      </c>
      <c r="O150" s="90">
        <f>L150/'סכום נכסי הקרן'!$C$42</f>
        <v>5.8464008970946817E-5</v>
      </c>
    </row>
    <row r="151" spans="2:15" s="137" customFormat="1">
      <c r="B151" s="88" t="s">
        <v>1238</v>
      </c>
      <c r="C151" s="82" t="s">
        <v>1239</v>
      </c>
      <c r="D151" s="95" t="s">
        <v>1185</v>
      </c>
      <c r="E151" s="95" t="s">
        <v>1168</v>
      </c>
      <c r="F151" s="82"/>
      <c r="G151" s="95" t="s">
        <v>1240</v>
      </c>
      <c r="H151" s="95" t="s">
        <v>172</v>
      </c>
      <c r="I151" s="89">
        <v>65</v>
      </c>
      <c r="J151" s="91">
        <v>14256</v>
      </c>
      <c r="K151" s="89">
        <v>0.22900000000000001</v>
      </c>
      <c r="L151" s="89">
        <v>33.884569999999997</v>
      </c>
      <c r="M151" s="90">
        <v>5.7660702462418925E-7</v>
      </c>
      <c r="N151" s="90">
        <f t="shared" si="4"/>
        <v>1.147683294576684E-3</v>
      </c>
      <c r="O151" s="90">
        <f>L151/'סכום נכסי הקרן'!$C$42</f>
        <v>9.6489568068230243E-6</v>
      </c>
    </row>
    <row r="152" spans="2:15" s="137" customFormat="1">
      <c r="B152" s="88" t="s">
        <v>1241</v>
      </c>
      <c r="C152" s="82" t="s">
        <v>1242</v>
      </c>
      <c r="D152" s="95" t="s">
        <v>1185</v>
      </c>
      <c r="E152" s="95" t="s">
        <v>1168</v>
      </c>
      <c r="F152" s="82"/>
      <c r="G152" s="95" t="s">
        <v>1243</v>
      </c>
      <c r="H152" s="95" t="s">
        <v>172</v>
      </c>
      <c r="I152" s="89">
        <v>131</v>
      </c>
      <c r="J152" s="91">
        <v>18245</v>
      </c>
      <c r="K152" s="82"/>
      <c r="L152" s="89">
        <v>86.808250000000001</v>
      </c>
      <c r="M152" s="90">
        <v>5.0666755570965161E-8</v>
      </c>
      <c r="N152" s="90">
        <f t="shared" si="4"/>
        <v>2.9402284979988366E-3</v>
      </c>
      <c r="O152" s="90">
        <f>L152/'סכום נכסי הקרן'!$C$42</f>
        <v>2.4719483078164925E-5</v>
      </c>
    </row>
    <row r="153" spans="2:15" s="137" customFormat="1">
      <c r="B153" s="88" t="s">
        <v>1244</v>
      </c>
      <c r="C153" s="82" t="s">
        <v>1245</v>
      </c>
      <c r="D153" s="95" t="s">
        <v>1167</v>
      </c>
      <c r="E153" s="95" t="s">
        <v>1168</v>
      </c>
      <c r="F153" s="82"/>
      <c r="G153" s="95" t="s">
        <v>1172</v>
      </c>
      <c r="H153" s="95" t="s">
        <v>172</v>
      </c>
      <c r="I153" s="89">
        <v>73</v>
      </c>
      <c r="J153" s="91">
        <v>117331</v>
      </c>
      <c r="K153" s="82"/>
      <c r="L153" s="89">
        <v>311.08671999999996</v>
      </c>
      <c r="M153" s="90">
        <v>2.089945840857186E-7</v>
      </c>
      <c r="N153" s="90">
        <f t="shared" si="4"/>
        <v>1.0536625718096892E-2</v>
      </c>
      <c r="O153" s="90">
        <f>L153/'סכום נכסי הקרן'!$C$42</f>
        <v>8.8584931857073823E-5</v>
      </c>
    </row>
    <row r="154" spans="2:15" s="137" customFormat="1">
      <c r="B154" s="88" t="s">
        <v>1246</v>
      </c>
      <c r="C154" s="82" t="s">
        <v>1247</v>
      </c>
      <c r="D154" s="95" t="s">
        <v>1167</v>
      </c>
      <c r="E154" s="95" t="s">
        <v>1168</v>
      </c>
      <c r="F154" s="82"/>
      <c r="G154" s="95" t="s">
        <v>1243</v>
      </c>
      <c r="H154" s="95" t="s">
        <v>172</v>
      </c>
      <c r="I154" s="89">
        <v>26</v>
      </c>
      <c r="J154" s="91">
        <v>178075</v>
      </c>
      <c r="K154" s="82"/>
      <c r="L154" s="89">
        <v>168.15978000000001</v>
      </c>
      <c r="M154" s="90">
        <v>5.2931284667319446E-8</v>
      </c>
      <c r="N154" s="90">
        <f t="shared" si="4"/>
        <v>5.6956358108038677E-3</v>
      </c>
      <c r="O154" s="90">
        <f>L154/'סכום נכסי הקרן'!$C$42</f>
        <v>4.7885112718410248E-5</v>
      </c>
    </row>
    <row r="155" spans="2:15" s="137" customFormat="1">
      <c r="B155" s="88" t="s">
        <v>1248</v>
      </c>
      <c r="C155" s="82" t="s">
        <v>1249</v>
      </c>
      <c r="D155" s="95" t="s">
        <v>1167</v>
      </c>
      <c r="E155" s="95" t="s">
        <v>1168</v>
      </c>
      <c r="F155" s="82"/>
      <c r="G155" s="95" t="s">
        <v>1250</v>
      </c>
      <c r="H155" s="95" t="s">
        <v>172</v>
      </c>
      <c r="I155" s="89">
        <v>326</v>
      </c>
      <c r="J155" s="91">
        <v>18995</v>
      </c>
      <c r="K155" s="82"/>
      <c r="L155" s="89">
        <v>224.90688</v>
      </c>
      <c r="M155" s="90">
        <v>6.9136933543713202E-8</v>
      </c>
      <c r="N155" s="90">
        <f t="shared" si="4"/>
        <v>7.6176817061973327E-3</v>
      </c>
      <c r="O155" s="90">
        <f>L155/'סכום נכסי הקרן'!$C$42</f>
        <v>6.4044394562992222E-5</v>
      </c>
    </row>
    <row r="156" spans="2:15" s="137" customFormat="1">
      <c r="B156" s="88" t="s">
        <v>1251</v>
      </c>
      <c r="C156" s="82" t="s">
        <v>1252</v>
      </c>
      <c r="D156" s="95" t="s">
        <v>27</v>
      </c>
      <c r="E156" s="95" t="s">
        <v>1168</v>
      </c>
      <c r="F156" s="82"/>
      <c r="G156" s="95" t="s">
        <v>1217</v>
      </c>
      <c r="H156" s="95" t="s">
        <v>174</v>
      </c>
      <c r="I156" s="89">
        <v>81</v>
      </c>
      <c r="J156" s="91">
        <v>16720</v>
      </c>
      <c r="K156" s="82"/>
      <c r="L156" s="89">
        <v>55.231879999999997</v>
      </c>
      <c r="M156" s="90">
        <v>1.9029298341727036E-7</v>
      </c>
      <c r="N156" s="90">
        <f t="shared" si="4"/>
        <v>1.8707248167547667E-3</v>
      </c>
      <c r="O156" s="90">
        <f>L156/'סכום נכסי הקרן'!$C$42</f>
        <v>1.5727808394193359E-5</v>
      </c>
    </row>
    <row r="157" spans="2:15" s="137" customFormat="1">
      <c r="B157" s="88" t="s">
        <v>1253</v>
      </c>
      <c r="C157" s="82" t="s">
        <v>1254</v>
      </c>
      <c r="D157" s="95" t="s">
        <v>134</v>
      </c>
      <c r="E157" s="95" t="s">
        <v>1168</v>
      </c>
      <c r="F157" s="82"/>
      <c r="G157" s="95" t="s">
        <v>1237</v>
      </c>
      <c r="H157" s="95" t="s">
        <v>175</v>
      </c>
      <c r="I157" s="89">
        <v>1466</v>
      </c>
      <c r="J157" s="91">
        <v>482.4</v>
      </c>
      <c r="K157" s="82"/>
      <c r="L157" s="89">
        <v>33.468849999999996</v>
      </c>
      <c r="M157" s="90">
        <v>4.5795483714871709E-7</v>
      </c>
      <c r="N157" s="90">
        <f t="shared" si="4"/>
        <v>1.1336026998038592E-3</v>
      </c>
      <c r="O157" s="90">
        <f>L157/'סכום נכסי הקרן'!$C$42</f>
        <v>9.5305765433658666E-6</v>
      </c>
    </row>
    <row r="158" spans="2:15" s="137" customFormat="1">
      <c r="B158" s="88" t="s">
        <v>1255</v>
      </c>
      <c r="C158" s="82" t="s">
        <v>1256</v>
      </c>
      <c r="D158" s="95" t="s">
        <v>1185</v>
      </c>
      <c r="E158" s="95" t="s">
        <v>1168</v>
      </c>
      <c r="F158" s="82"/>
      <c r="G158" s="95" t="s">
        <v>1257</v>
      </c>
      <c r="H158" s="95" t="s">
        <v>172</v>
      </c>
      <c r="I158" s="89">
        <v>764</v>
      </c>
      <c r="J158" s="91">
        <v>2759</v>
      </c>
      <c r="K158" s="82"/>
      <c r="L158" s="89">
        <v>76.558050000000009</v>
      </c>
      <c r="M158" s="90">
        <v>7.926177289476408E-8</v>
      </c>
      <c r="N158" s="90">
        <f t="shared" si="4"/>
        <v>2.5930503190793488E-3</v>
      </c>
      <c r="O158" s="90">
        <f>L158/'סכום נכסי הקרן'!$C$42</f>
        <v>2.1800640163490273E-5</v>
      </c>
    </row>
    <row r="159" spans="2:15" s="137" customFormat="1">
      <c r="B159" s="88" t="s">
        <v>1258</v>
      </c>
      <c r="C159" s="82" t="s">
        <v>1259</v>
      </c>
      <c r="D159" s="95" t="s">
        <v>27</v>
      </c>
      <c r="E159" s="95" t="s">
        <v>1168</v>
      </c>
      <c r="F159" s="82"/>
      <c r="G159" s="95" t="s">
        <v>1260</v>
      </c>
      <c r="H159" s="95" t="s">
        <v>174</v>
      </c>
      <c r="I159" s="89">
        <v>145</v>
      </c>
      <c r="J159" s="91">
        <v>6884</v>
      </c>
      <c r="K159" s="82"/>
      <c r="L159" s="89">
        <v>40.70778</v>
      </c>
      <c r="M159" s="90">
        <v>2.4086570949978148E-7</v>
      </c>
      <c r="N159" s="90">
        <f t="shared" si="4"/>
        <v>1.3787880166489601E-3</v>
      </c>
      <c r="O159" s="90">
        <f>L159/'סכום נכסי הקרן'!$C$42</f>
        <v>1.1591931398912667E-5</v>
      </c>
    </row>
    <row r="160" spans="2:15" s="137" customFormat="1">
      <c r="B160" s="88" t="s">
        <v>1261</v>
      </c>
      <c r="C160" s="82" t="s">
        <v>1262</v>
      </c>
      <c r="D160" s="95" t="s">
        <v>1185</v>
      </c>
      <c r="E160" s="95" t="s">
        <v>1168</v>
      </c>
      <c r="F160" s="82"/>
      <c r="G160" s="95" t="s">
        <v>1197</v>
      </c>
      <c r="H160" s="95" t="s">
        <v>172</v>
      </c>
      <c r="I160" s="89">
        <v>71</v>
      </c>
      <c r="J160" s="91">
        <v>24973</v>
      </c>
      <c r="K160" s="82"/>
      <c r="L160" s="89">
        <v>64.398380000000003</v>
      </c>
      <c r="M160" s="90">
        <v>2.6387834815677388E-7</v>
      </c>
      <c r="N160" s="90">
        <f t="shared" si="4"/>
        <v>2.1811976638275547E-3</v>
      </c>
      <c r="O160" s="90">
        <f>L160/'סכום נכסי הקרן'!$C$42</f>
        <v>1.8338057323713294E-5</v>
      </c>
    </row>
    <row r="161" spans="2:15" s="137" customFormat="1">
      <c r="B161" s="88" t="s">
        <v>1263</v>
      </c>
      <c r="C161" s="82" t="s">
        <v>1264</v>
      </c>
      <c r="D161" s="95" t="s">
        <v>1185</v>
      </c>
      <c r="E161" s="95" t="s">
        <v>1168</v>
      </c>
      <c r="F161" s="82"/>
      <c r="G161" s="95" t="s">
        <v>1265</v>
      </c>
      <c r="H161" s="95" t="s">
        <v>172</v>
      </c>
      <c r="I161" s="89">
        <v>31</v>
      </c>
      <c r="J161" s="91">
        <v>42737</v>
      </c>
      <c r="K161" s="82"/>
      <c r="L161" s="89">
        <v>48.11844</v>
      </c>
      <c r="M161" s="90">
        <v>1.9616288439525142E-7</v>
      </c>
      <c r="N161" s="90">
        <f t="shared" si="4"/>
        <v>1.6297898940163767E-3</v>
      </c>
      <c r="O161" s="90">
        <f>L161/'סכום נכסי הקרן'!$C$42</f>
        <v>1.3702188021618847E-5</v>
      </c>
    </row>
    <row r="162" spans="2:15" s="137" customFormat="1">
      <c r="B162" s="88" t="s">
        <v>1266</v>
      </c>
      <c r="C162" s="82" t="s">
        <v>1267</v>
      </c>
      <c r="D162" s="95" t="s">
        <v>1185</v>
      </c>
      <c r="E162" s="95" t="s">
        <v>1168</v>
      </c>
      <c r="F162" s="82"/>
      <c r="G162" s="95" t="s">
        <v>1237</v>
      </c>
      <c r="H162" s="95" t="s">
        <v>172</v>
      </c>
      <c r="I162" s="89">
        <v>40</v>
      </c>
      <c r="J162" s="91">
        <v>38142</v>
      </c>
      <c r="K162" s="82"/>
      <c r="L162" s="89">
        <v>55.412699999999994</v>
      </c>
      <c r="M162" s="90">
        <v>7.0861431706829278E-8</v>
      </c>
      <c r="N162" s="90">
        <f t="shared" si="4"/>
        <v>1.876849259040012E-3</v>
      </c>
      <c r="O162" s="90">
        <f>L162/'סכום נכסי הקרן'!$C$42</f>
        <v>1.577929862617239E-5</v>
      </c>
    </row>
    <row r="163" spans="2:15" s="137" customFormat="1">
      <c r="B163" s="88" t="s">
        <v>1268</v>
      </c>
      <c r="C163" s="82" t="s">
        <v>1269</v>
      </c>
      <c r="D163" s="95" t="s">
        <v>1185</v>
      </c>
      <c r="E163" s="95" t="s">
        <v>1168</v>
      </c>
      <c r="F163" s="82"/>
      <c r="G163" s="95" t="s">
        <v>1240</v>
      </c>
      <c r="H163" s="95" t="s">
        <v>172</v>
      </c>
      <c r="I163" s="89">
        <v>65</v>
      </c>
      <c r="J163" s="91">
        <v>13388</v>
      </c>
      <c r="K163" s="89">
        <v>0.22428000000000001</v>
      </c>
      <c r="L163" s="89">
        <v>31.830669999999998</v>
      </c>
      <c r="M163" s="90">
        <v>4.2068687993342739E-7</v>
      </c>
      <c r="N163" s="90">
        <f t="shared" si="4"/>
        <v>1.0781169191222796E-3</v>
      </c>
      <c r="O163" s="90">
        <f>L163/'סכום נכסי הקרן'!$C$42</f>
        <v>9.064089051808462E-6</v>
      </c>
    </row>
    <row r="164" spans="2:15" s="137" customFormat="1">
      <c r="B164" s="88" t="s">
        <v>1270</v>
      </c>
      <c r="C164" s="82" t="s">
        <v>1271</v>
      </c>
      <c r="D164" s="95" t="s">
        <v>134</v>
      </c>
      <c r="E164" s="95" t="s">
        <v>1168</v>
      </c>
      <c r="F164" s="82"/>
      <c r="G164" s="95" t="s">
        <v>1179</v>
      </c>
      <c r="H164" s="95" t="s">
        <v>175</v>
      </c>
      <c r="I164" s="89">
        <v>3217</v>
      </c>
      <c r="J164" s="91">
        <v>558.5</v>
      </c>
      <c r="K164" s="82"/>
      <c r="L164" s="89">
        <v>85.030380000000008</v>
      </c>
      <c r="M164" s="90">
        <v>1.5811164732759227E-7</v>
      </c>
      <c r="N164" s="90">
        <f t="shared" si="4"/>
        <v>2.88001136380091E-3</v>
      </c>
      <c r="O164" s="90">
        <f>L164/'סכום נכסי הקרן'!$C$42</f>
        <v>2.42132175172283E-5</v>
      </c>
    </row>
    <row r="165" spans="2:15" s="137" customFormat="1">
      <c r="B165" s="88" t="s">
        <v>1272</v>
      </c>
      <c r="C165" s="82" t="s">
        <v>1273</v>
      </c>
      <c r="D165" s="95" t="s">
        <v>1185</v>
      </c>
      <c r="E165" s="95" t="s">
        <v>1168</v>
      </c>
      <c r="F165" s="82"/>
      <c r="G165" s="95" t="s">
        <v>1179</v>
      </c>
      <c r="H165" s="95" t="s">
        <v>172</v>
      </c>
      <c r="I165" s="89">
        <v>181</v>
      </c>
      <c r="J165" s="91">
        <v>6836</v>
      </c>
      <c r="K165" s="82"/>
      <c r="L165" s="89">
        <v>44.939309999999999</v>
      </c>
      <c r="M165" s="90">
        <v>7.0314275247281608E-7</v>
      </c>
      <c r="N165" s="90">
        <f t="shared" si="4"/>
        <v>1.5221115497939897E-3</v>
      </c>
      <c r="O165" s="90">
        <f>L165/'סכום נכסי הקרן'!$C$42</f>
        <v>1.2796900215007304E-5</v>
      </c>
    </row>
    <row r="166" spans="2:15" s="137" customFormat="1">
      <c r="B166" s="88" t="s">
        <v>1274</v>
      </c>
      <c r="C166" s="82" t="s">
        <v>1275</v>
      </c>
      <c r="D166" s="95" t="s">
        <v>1167</v>
      </c>
      <c r="E166" s="95" t="s">
        <v>1168</v>
      </c>
      <c r="F166" s="82"/>
      <c r="G166" s="95" t="s">
        <v>1250</v>
      </c>
      <c r="H166" s="95" t="s">
        <v>172</v>
      </c>
      <c r="I166" s="89">
        <v>545</v>
      </c>
      <c r="J166" s="91">
        <v>5399</v>
      </c>
      <c r="K166" s="82"/>
      <c r="L166" s="89">
        <v>106.86997</v>
      </c>
      <c r="M166" s="90">
        <v>1.2380658077619429E-7</v>
      </c>
      <c r="N166" s="90">
        <f t="shared" si="4"/>
        <v>3.6197265971181394E-3</v>
      </c>
      <c r="O166" s="90">
        <f>L166/'סכום נכסי הקרן'!$C$42</f>
        <v>3.0432250563500506E-5</v>
      </c>
    </row>
    <row r="167" spans="2:15" s="137" customFormat="1">
      <c r="B167" s="88" t="s">
        <v>1276</v>
      </c>
      <c r="C167" s="82" t="s">
        <v>1277</v>
      </c>
      <c r="D167" s="95" t="s">
        <v>1185</v>
      </c>
      <c r="E167" s="95" t="s">
        <v>1168</v>
      </c>
      <c r="F167" s="82"/>
      <c r="G167" s="95" t="s">
        <v>1257</v>
      </c>
      <c r="H167" s="95" t="s">
        <v>172</v>
      </c>
      <c r="I167" s="89">
        <v>170</v>
      </c>
      <c r="J167" s="91">
        <v>6222</v>
      </c>
      <c r="K167" s="82"/>
      <c r="L167" s="89">
        <v>38.417120000000004</v>
      </c>
      <c r="M167" s="90">
        <v>7.2634322607936488E-8</v>
      </c>
      <c r="N167" s="90">
        <f t="shared" si="4"/>
        <v>1.30120248979839E-3</v>
      </c>
      <c r="O167" s="90">
        <f>L167/'סכום נכסי הקרן'!$C$42</f>
        <v>1.0939643959552593E-5</v>
      </c>
    </row>
    <row r="168" spans="2:15" s="137" customFormat="1">
      <c r="B168" s="88" t="s">
        <v>1278</v>
      </c>
      <c r="C168" s="82" t="s">
        <v>1279</v>
      </c>
      <c r="D168" s="95" t="s">
        <v>27</v>
      </c>
      <c r="E168" s="95" t="s">
        <v>1168</v>
      </c>
      <c r="F168" s="82"/>
      <c r="G168" s="95" t="s">
        <v>1260</v>
      </c>
      <c r="H168" s="95" t="s">
        <v>174</v>
      </c>
      <c r="I168" s="89">
        <v>209</v>
      </c>
      <c r="J168" s="91">
        <v>5212</v>
      </c>
      <c r="K168" s="82"/>
      <c r="L168" s="89">
        <v>44.424160000000001</v>
      </c>
      <c r="M168" s="90">
        <v>1.9535678115032367E-7</v>
      </c>
      <c r="N168" s="90">
        <f t="shared" si="4"/>
        <v>1.50466322304228E-3</v>
      </c>
      <c r="O168" s="90">
        <f>L168/'סכום נכסי הקרן'!$C$42</f>
        <v>1.2650206303913408E-5</v>
      </c>
    </row>
    <row r="169" spans="2:15" s="137" customFormat="1">
      <c r="B169" s="88" t="s">
        <v>1280</v>
      </c>
      <c r="C169" s="82" t="s">
        <v>1281</v>
      </c>
      <c r="D169" s="95" t="s">
        <v>27</v>
      </c>
      <c r="E169" s="95" t="s">
        <v>1168</v>
      </c>
      <c r="F169" s="82"/>
      <c r="G169" s="95" t="s">
        <v>1282</v>
      </c>
      <c r="H169" s="95" t="s">
        <v>174</v>
      </c>
      <c r="I169" s="89">
        <v>412</v>
      </c>
      <c r="J169" s="91">
        <v>2901</v>
      </c>
      <c r="K169" s="82"/>
      <c r="L169" s="89">
        <v>48.743130000000001</v>
      </c>
      <c r="M169" s="90">
        <v>3.3319672294650189E-7</v>
      </c>
      <c r="N169" s="90">
        <f t="shared" si="4"/>
        <v>1.6509483822984802E-3</v>
      </c>
      <c r="O169" s="90">
        <f>L169/'סכום נכסי הקרן'!$C$42</f>
        <v>1.3880074499967377E-5</v>
      </c>
    </row>
    <row r="170" spans="2:15" s="137" customFormat="1">
      <c r="B170" s="88" t="s">
        <v>1283</v>
      </c>
      <c r="C170" s="82" t="s">
        <v>1284</v>
      </c>
      <c r="D170" s="95" t="s">
        <v>27</v>
      </c>
      <c r="E170" s="95" t="s">
        <v>1168</v>
      </c>
      <c r="F170" s="82"/>
      <c r="G170" s="95" t="s">
        <v>1240</v>
      </c>
      <c r="H170" s="95" t="s">
        <v>174</v>
      </c>
      <c r="I170" s="89">
        <v>279</v>
      </c>
      <c r="J170" s="91">
        <v>4329</v>
      </c>
      <c r="K170" s="82"/>
      <c r="L170" s="89">
        <v>49.256129999999999</v>
      </c>
      <c r="M170" s="90">
        <v>7.8147650826996811E-7</v>
      </c>
      <c r="N170" s="90">
        <f t="shared" si="4"/>
        <v>1.6683238877311251E-3</v>
      </c>
      <c r="O170" s="90">
        <f>L170/'סכום נכסי הקרן'!$C$42</f>
        <v>1.4026156177908109E-5</v>
      </c>
    </row>
    <row r="171" spans="2:15" s="137" customFormat="1">
      <c r="B171" s="88" t="s">
        <v>1285</v>
      </c>
      <c r="C171" s="82" t="s">
        <v>1286</v>
      </c>
      <c r="D171" s="95" t="s">
        <v>27</v>
      </c>
      <c r="E171" s="95" t="s">
        <v>1168</v>
      </c>
      <c r="F171" s="82"/>
      <c r="G171" s="95" t="s">
        <v>1237</v>
      </c>
      <c r="H171" s="95" t="s">
        <v>174</v>
      </c>
      <c r="I171" s="89">
        <v>165</v>
      </c>
      <c r="J171" s="91">
        <v>8566</v>
      </c>
      <c r="K171" s="82"/>
      <c r="L171" s="89">
        <v>57.64087</v>
      </c>
      <c r="M171" s="90">
        <v>1.683673469387755E-6</v>
      </c>
      <c r="N171" s="90">
        <f t="shared" si="4"/>
        <v>1.9523182257843719E-3</v>
      </c>
      <c r="O171" s="90">
        <f>L171/'סכום נכסי הקרן'!$C$42</f>
        <v>1.6413791437745886E-5</v>
      </c>
    </row>
    <row r="172" spans="2:15" s="137" customFormat="1">
      <c r="B172" s="88" t="s">
        <v>1287</v>
      </c>
      <c r="C172" s="82" t="s">
        <v>1288</v>
      </c>
      <c r="D172" s="95" t="s">
        <v>27</v>
      </c>
      <c r="E172" s="95" t="s">
        <v>1168</v>
      </c>
      <c r="F172" s="82"/>
      <c r="G172" s="95" t="s">
        <v>1250</v>
      </c>
      <c r="H172" s="95" t="s">
        <v>179</v>
      </c>
      <c r="I172" s="89">
        <v>3359</v>
      </c>
      <c r="J172" s="91">
        <v>8542</v>
      </c>
      <c r="K172" s="89">
        <v>1.3130299999999999</v>
      </c>
      <c r="L172" s="89">
        <v>113.47230999999999</v>
      </c>
      <c r="M172" s="90">
        <v>1.0932836363327975E-6</v>
      </c>
      <c r="N172" s="90">
        <f t="shared" si="4"/>
        <v>3.8433503681477091E-3</v>
      </c>
      <c r="O172" s="90">
        <f>L172/'סכום נכסי הקרן'!$C$42</f>
        <v>3.2312330301385918E-5</v>
      </c>
    </row>
    <row r="173" spans="2:15" s="137" customFormat="1">
      <c r="B173" s="88" t="s">
        <v>1289</v>
      </c>
      <c r="C173" s="82" t="s">
        <v>1290</v>
      </c>
      <c r="D173" s="95" t="s">
        <v>1167</v>
      </c>
      <c r="E173" s="95" t="s">
        <v>1168</v>
      </c>
      <c r="F173" s="82"/>
      <c r="G173" s="95" t="s">
        <v>1250</v>
      </c>
      <c r="H173" s="95" t="s">
        <v>172</v>
      </c>
      <c r="I173" s="89">
        <v>394</v>
      </c>
      <c r="J173" s="91">
        <v>16669</v>
      </c>
      <c r="K173" s="82"/>
      <c r="L173" s="89">
        <v>238.53473000000002</v>
      </c>
      <c r="M173" s="90">
        <v>1.6516218587105913E-7</v>
      </c>
      <c r="N173" s="90">
        <f t="shared" si="4"/>
        <v>8.0792621773674526E-3</v>
      </c>
      <c r="O173" s="90">
        <f>L173/'סכום נכסי הקרן'!$C$42</f>
        <v>6.7925055761285818E-5</v>
      </c>
    </row>
    <row r="174" spans="2:15" s="137" customFormat="1">
      <c r="B174" s="88" t="s">
        <v>1291</v>
      </c>
      <c r="C174" s="82" t="s">
        <v>1292</v>
      </c>
      <c r="D174" s="95" t="s">
        <v>1185</v>
      </c>
      <c r="E174" s="95" t="s">
        <v>1168</v>
      </c>
      <c r="F174" s="82"/>
      <c r="G174" s="95" t="s">
        <v>879</v>
      </c>
      <c r="H174" s="95" t="s">
        <v>172</v>
      </c>
      <c r="I174" s="89">
        <v>312</v>
      </c>
      <c r="J174" s="91">
        <v>3710</v>
      </c>
      <c r="K174" s="82"/>
      <c r="L174" s="89">
        <v>42.041129999999995</v>
      </c>
      <c r="M174" s="90">
        <v>2.2135840007585896E-7</v>
      </c>
      <c r="N174" s="90">
        <f t="shared" si="4"/>
        <v>1.4239490891024046E-3</v>
      </c>
      <c r="O174" s="90">
        <f>L174/'סכום נכסי הקרן'!$C$42</f>
        <v>1.1971615619735815E-5</v>
      </c>
    </row>
    <row r="175" spans="2:15" s="137" customFormat="1">
      <c r="B175" s="88" t="s">
        <v>1293</v>
      </c>
      <c r="C175" s="82" t="s">
        <v>1294</v>
      </c>
      <c r="D175" s="95" t="s">
        <v>1185</v>
      </c>
      <c r="E175" s="95" t="s">
        <v>1168</v>
      </c>
      <c r="F175" s="82"/>
      <c r="G175" s="95" t="s">
        <v>1265</v>
      </c>
      <c r="H175" s="95" t="s">
        <v>172</v>
      </c>
      <c r="I175" s="89">
        <v>54</v>
      </c>
      <c r="J175" s="91">
        <v>19199</v>
      </c>
      <c r="K175" s="82"/>
      <c r="L175" s="89">
        <v>37.654609999999998</v>
      </c>
      <c r="M175" s="90">
        <v>1.4723399549632474E-7</v>
      </c>
      <c r="N175" s="90">
        <f t="shared" si="4"/>
        <v>1.2753759856123348E-3</v>
      </c>
      <c r="O175" s="90">
        <f>L175/'סכום נכסי הקרן'!$C$42</f>
        <v>1.0722511912288287E-5</v>
      </c>
    </row>
    <row r="176" spans="2:15" s="137" customFormat="1">
      <c r="B176" s="88" t="s">
        <v>1295</v>
      </c>
      <c r="C176" s="82" t="s">
        <v>1296</v>
      </c>
      <c r="D176" s="95" t="s">
        <v>135</v>
      </c>
      <c r="E176" s="95" t="s">
        <v>1168</v>
      </c>
      <c r="F176" s="82"/>
      <c r="G176" s="95" t="s">
        <v>1179</v>
      </c>
      <c r="H176" s="95" t="s">
        <v>182</v>
      </c>
      <c r="I176" s="89">
        <v>1629</v>
      </c>
      <c r="J176" s="91">
        <v>1055.5</v>
      </c>
      <c r="K176" s="82"/>
      <c r="L176" s="89">
        <v>56.358820000000001</v>
      </c>
      <c r="M176" s="90">
        <v>1.1139805170346701E-6</v>
      </c>
      <c r="N176" s="90">
        <f t="shared" si="4"/>
        <v>1.9088947038741917E-3</v>
      </c>
      <c r="O176" s="90">
        <f>L176/'סכום נכסי הקרן'!$C$42</f>
        <v>1.604871538471681E-5</v>
      </c>
    </row>
    <row r="177" spans="2:15" s="137" customFormat="1">
      <c r="B177" s="88" t="s">
        <v>1297</v>
      </c>
      <c r="C177" s="82" t="s">
        <v>1298</v>
      </c>
      <c r="D177" s="95" t="s">
        <v>1185</v>
      </c>
      <c r="E177" s="95" t="s">
        <v>1168</v>
      </c>
      <c r="F177" s="82"/>
      <c r="G177" s="95" t="s">
        <v>1257</v>
      </c>
      <c r="H177" s="95" t="s">
        <v>172</v>
      </c>
      <c r="I177" s="89">
        <v>259</v>
      </c>
      <c r="J177" s="91">
        <v>10123</v>
      </c>
      <c r="K177" s="82"/>
      <c r="L177" s="89">
        <v>95.225839999999991</v>
      </c>
      <c r="M177" s="90">
        <v>7.9102284337573679E-8</v>
      </c>
      <c r="N177" s="90">
        <f t="shared" si="4"/>
        <v>3.2253354780666299E-3</v>
      </c>
      <c r="O177" s="90">
        <f>L177/'סכום נכסי הקרן'!$C$42</f>
        <v>2.7116472691063814E-5</v>
      </c>
    </row>
    <row r="178" spans="2:15" s="137" customFormat="1">
      <c r="B178" s="88" t="s">
        <v>1299</v>
      </c>
      <c r="C178" s="82" t="s">
        <v>1300</v>
      </c>
      <c r="D178" s="95" t="s">
        <v>27</v>
      </c>
      <c r="E178" s="95" t="s">
        <v>1168</v>
      </c>
      <c r="F178" s="82"/>
      <c r="G178" s="95" t="s">
        <v>1240</v>
      </c>
      <c r="H178" s="95" t="s">
        <v>174</v>
      </c>
      <c r="I178" s="89">
        <v>117</v>
      </c>
      <c r="J178" s="91">
        <v>10945</v>
      </c>
      <c r="K178" s="82"/>
      <c r="L178" s="89">
        <v>52.223999999999997</v>
      </c>
      <c r="M178" s="90">
        <v>1.851611974612026E-6</v>
      </c>
      <c r="N178" s="90">
        <f t="shared" si="4"/>
        <v>1.7688467752718347E-3</v>
      </c>
      <c r="O178" s="90">
        <f>L178/'סכום נכסי הקרן'!$C$42</f>
        <v>1.4871285670130257E-5</v>
      </c>
    </row>
    <row r="179" spans="2:15" s="137" customFormat="1">
      <c r="B179" s="88" t="s">
        <v>1301</v>
      </c>
      <c r="C179" s="82" t="s">
        <v>1302</v>
      </c>
      <c r="D179" s="95" t="s">
        <v>134</v>
      </c>
      <c r="E179" s="95" t="s">
        <v>1168</v>
      </c>
      <c r="F179" s="82"/>
      <c r="G179" s="95" t="s">
        <v>1257</v>
      </c>
      <c r="H179" s="95" t="s">
        <v>175</v>
      </c>
      <c r="I179" s="89">
        <v>43143</v>
      </c>
      <c r="J179" s="91">
        <v>62.14</v>
      </c>
      <c r="K179" s="82"/>
      <c r="L179" s="89">
        <v>126.87655000000001</v>
      </c>
      <c r="M179" s="90">
        <v>6.0600452913255464E-7</v>
      </c>
      <c r="N179" s="90">
        <f t="shared" si="4"/>
        <v>4.2973570834312904E-3</v>
      </c>
      <c r="O179" s="90">
        <f>L179/'סכום נכסי הקרן'!$C$42</f>
        <v>3.6129316404154517E-5</v>
      </c>
    </row>
    <row r="180" spans="2:15" s="137" customFormat="1">
      <c r="B180" s="88" t="s">
        <v>1303</v>
      </c>
      <c r="C180" s="82" t="s">
        <v>1304</v>
      </c>
      <c r="D180" s="95" t="s">
        <v>1185</v>
      </c>
      <c r="E180" s="95" t="s">
        <v>1168</v>
      </c>
      <c r="F180" s="82"/>
      <c r="G180" s="95" t="s">
        <v>1172</v>
      </c>
      <c r="H180" s="95" t="s">
        <v>172</v>
      </c>
      <c r="I180" s="89">
        <v>125</v>
      </c>
      <c r="J180" s="91">
        <v>23545</v>
      </c>
      <c r="K180" s="82"/>
      <c r="L180" s="89">
        <v>106.8943</v>
      </c>
      <c r="M180" s="90">
        <v>1.2324527761266964E-7</v>
      </c>
      <c r="N180" s="90">
        <f t="shared" si="4"/>
        <v>3.6205506634869045E-3</v>
      </c>
      <c r="O180" s="90">
        <f>L180/'סכום נכסי הקרן'!$C$42</f>
        <v>3.0439178764717464E-5</v>
      </c>
    </row>
    <row r="181" spans="2:15" s="137" customFormat="1">
      <c r="B181" s="88" t="s">
        <v>1305</v>
      </c>
      <c r="C181" s="82" t="s">
        <v>1306</v>
      </c>
      <c r="D181" s="95" t="s">
        <v>1185</v>
      </c>
      <c r="E181" s="95" t="s">
        <v>1168</v>
      </c>
      <c r="F181" s="82"/>
      <c r="G181" s="95" t="s">
        <v>1307</v>
      </c>
      <c r="H181" s="95" t="s">
        <v>172</v>
      </c>
      <c r="I181" s="89">
        <v>142</v>
      </c>
      <c r="J181" s="91">
        <v>18990</v>
      </c>
      <c r="K181" s="82"/>
      <c r="L181" s="89">
        <v>97.939789999999988</v>
      </c>
      <c r="M181" s="90">
        <v>1.8554394897723288E-7</v>
      </c>
      <c r="N181" s="90">
        <f t="shared" si="4"/>
        <v>3.3172579984738944E-3</v>
      </c>
      <c r="O181" s="90">
        <f>L181/'סכום נכסי הקרן'!$C$42</f>
        <v>2.7889296024099392E-5</v>
      </c>
    </row>
    <row r="182" spans="2:15" s="137" customFormat="1">
      <c r="B182" s="88" t="s">
        <v>1308</v>
      </c>
      <c r="C182" s="82" t="s">
        <v>1309</v>
      </c>
      <c r="D182" s="95" t="s">
        <v>1185</v>
      </c>
      <c r="E182" s="95" t="s">
        <v>1168</v>
      </c>
      <c r="F182" s="82"/>
      <c r="G182" s="95" t="s">
        <v>1197</v>
      </c>
      <c r="H182" s="95" t="s">
        <v>172</v>
      </c>
      <c r="I182" s="89">
        <v>356</v>
      </c>
      <c r="J182" s="91">
        <v>8317</v>
      </c>
      <c r="K182" s="89">
        <v>0.71114999999999995</v>
      </c>
      <c r="L182" s="89">
        <v>108.24928999999999</v>
      </c>
      <c r="M182" s="90">
        <v>1.3791926202372029E-7</v>
      </c>
      <c r="N182" s="90">
        <f t="shared" si="4"/>
        <v>3.6664446909843301E-3</v>
      </c>
      <c r="O182" s="90">
        <f>L182/'סכום נכסי הקרן'!$C$42</f>
        <v>3.0825025183417096E-5</v>
      </c>
    </row>
    <row r="183" spans="2:15" s="137" customFormat="1">
      <c r="B183" s="88" t="s">
        <v>1310</v>
      </c>
      <c r="C183" s="82" t="s">
        <v>1311</v>
      </c>
      <c r="D183" s="95" t="s">
        <v>1167</v>
      </c>
      <c r="E183" s="95" t="s">
        <v>1168</v>
      </c>
      <c r="F183" s="82"/>
      <c r="G183" s="95" t="s">
        <v>1312</v>
      </c>
      <c r="H183" s="95" t="s">
        <v>172</v>
      </c>
      <c r="I183" s="89">
        <v>896</v>
      </c>
      <c r="J183" s="91">
        <v>11794</v>
      </c>
      <c r="K183" s="82"/>
      <c r="L183" s="89">
        <v>383.80883</v>
      </c>
      <c r="M183" s="90">
        <v>1.1678507204034323E-7</v>
      </c>
      <c r="N183" s="90">
        <f t="shared" si="4"/>
        <v>1.2999751288035306E-2</v>
      </c>
      <c r="O183" s="90">
        <f>L183/'סכום נכסי הקרן'!$C$42</f>
        <v>1.0929325125705539E-4</v>
      </c>
    </row>
    <row r="184" spans="2:15" s="137" customFormat="1">
      <c r="B184" s="88" t="s">
        <v>1313</v>
      </c>
      <c r="C184" s="82" t="s">
        <v>1314</v>
      </c>
      <c r="D184" s="95" t="s">
        <v>1185</v>
      </c>
      <c r="E184" s="95" t="s">
        <v>1168</v>
      </c>
      <c r="F184" s="82"/>
      <c r="G184" s="95" t="s">
        <v>1265</v>
      </c>
      <c r="H184" s="95" t="s">
        <v>172</v>
      </c>
      <c r="I184" s="89">
        <v>53</v>
      </c>
      <c r="J184" s="91">
        <v>18109</v>
      </c>
      <c r="K184" s="82"/>
      <c r="L184" s="89">
        <v>34.859099999999998</v>
      </c>
      <c r="M184" s="90">
        <v>2.8070559301868875E-7</v>
      </c>
      <c r="N184" s="90">
        <f t="shared" si="4"/>
        <v>1.1806909969339463E-3</v>
      </c>
      <c r="O184" s="90">
        <f>L184/'סכום נכסי הקרן'!$C$42</f>
        <v>9.9264635857773756E-6</v>
      </c>
    </row>
    <row r="185" spans="2:15" s="137" customFormat="1">
      <c r="B185" s="88" t="s">
        <v>1315</v>
      </c>
      <c r="C185" s="82" t="s">
        <v>1316</v>
      </c>
      <c r="D185" s="95" t="s">
        <v>1185</v>
      </c>
      <c r="E185" s="95" t="s">
        <v>1168</v>
      </c>
      <c r="F185" s="82"/>
      <c r="G185" s="95" t="s">
        <v>879</v>
      </c>
      <c r="H185" s="95" t="s">
        <v>172</v>
      </c>
      <c r="I185" s="89">
        <v>281.7638</v>
      </c>
      <c r="J185" s="91">
        <v>2731</v>
      </c>
      <c r="K185" s="82"/>
      <c r="L185" s="89">
        <v>27.948128781000001</v>
      </c>
      <c r="M185" s="90">
        <v>7.3096073689416117E-7</v>
      </c>
      <c r="N185" s="90">
        <f t="shared" si="4"/>
        <v>9.4661376894059827E-4</v>
      </c>
      <c r="O185" s="90">
        <f>L185/'סכום נכסי הקרן'!$C$42</f>
        <v>7.958498143532482E-6</v>
      </c>
    </row>
    <row r="186" spans="2:15" s="137" customFormat="1">
      <c r="B186" s="88" t="s">
        <v>1317</v>
      </c>
      <c r="C186" s="82" t="s">
        <v>1318</v>
      </c>
      <c r="D186" s="95" t="s">
        <v>1167</v>
      </c>
      <c r="E186" s="95" t="s">
        <v>1168</v>
      </c>
      <c r="F186" s="82"/>
      <c r="G186" s="95" t="s">
        <v>1225</v>
      </c>
      <c r="H186" s="95" t="s">
        <v>172</v>
      </c>
      <c r="I186" s="89">
        <v>2217.3586</v>
      </c>
      <c r="J186" s="91">
        <v>2834</v>
      </c>
      <c r="K186" s="82"/>
      <c r="L186" s="89">
        <v>228.23467197400001</v>
      </c>
      <c r="M186" s="90">
        <v>4.2976234752818441E-6</v>
      </c>
      <c r="N186" s="90">
        <f t="shared" si="4"/>
        <v>7.7303952881134135E-3</v>
      </c>
      <c r="O186" s="90">
        <f>L186/'סכום נכסי הקרן'!$C$42</f>
        <v>6.4992015294765363E-5</v>
      </c>
    </row>
    <row r="187" spans="2:15" s="137" customFormat="1">
      <c r="B187" s="88" t="s">
        <v>1319</v>
      </c>
      <c r="C187" s="82" t="s">
        <v>1320</v>
      </c>
      <c r="D187" s="95" t="s">
        <v>1185</v>
      </c>
      <c r="E187" s="95" t="s">
        <v>1168</v>
      </c>
      <c r="F187" s="82"/>
      <c r="G187" s="95" t="s">
        <v>1234</v>
      </c>
      <c r="H187" s="95" t="s">
        <v>172</v>
      </c>
      <c r="I187" s="89">
        <v>341</v>
      </c>
      <c r="J187" s="91">
        <v>8421</v>
      </c>
      <c r="K187" s="89">
        <v>0.27247000000000005</v>
      </c>
      <c r="L187" s="89">
        <v>104.56757</v>
      </c>
      <c r="M187" s="90">
        <v>2.708987689409013E-7</v>
      </c>
      <c r="N187" s="90">
        <f t="shared" si="4"/>
        <v>3.5417434319950955E-3</v>
      </c>
      <c r="O187" s="90">
        <f>L187/'סכום נכסי הקרן'!$C$42</f>
        <v>2.9776620046364558E-5</v>
      </c>
    </row>
    <row r="188" spans="2:15" s="137" customFormat="1">
      <c r="B188" s="88" t="s">
        <v>1321</v>
      </c>
      <c r="C188" s="82" t="s">
        <v>1322</v>
      </c>
      <c r="D188" s="95" t="s">
        <v>27</v>
      </c>
      <c r="E188" s="95" t="s">
        <v>1168</v>
      </c>
      <c r="F188" s="82"/>
      <c r="G188" s="95" t="s">
        <v>1250</v>
      </c>
      <c r="H188" s="95" t="s">
        <v>174</v>
      </c>
      <c r="I188" s="89">
        <v>5135</v>
      </c>
      <c r="J188" s="91">
        <v>507.4</v>
      </c>
      <c r="K188" s="82"/>
      <c r="L188" s="89">
        <v>106.25746000000001</v>
      </c>
      <c r="M188" s="90">
        <v>9.1111231560100094E-7</v>
      </c>
      <c r="N188" s="90">
        <f t="shared" si="4"/>
        <v>3.5989806500761334E-3</v>
      </c>
      <c r="O188" s="90">
        <f>L188/'סכום נכסי הקרן'!$C$42</f>
        <v>3.0257832457154552E-5</v>
      </c>
    </row>
    <row r="189" spans="2:15" s="137" customFormat="1">
      <c r="B189" s="88" t="s">
        <v>1323</v>
      </c>
      <c r="C189" s="82" t="s">
        <v>1324</v>
      </c>
      <c r="D189" s="95" t="s">
        <v>1185</v>
      </c>
      <c r="E189" s="95" t="s">
        <v>1168</v>
      </c>
      <c r="F189" s="82"/>
      <c r="G189" s="95" t="s">
        <v>879</v>
      </c>
      <c r="H189" s="95" t="s">
        <v>172</v>
      </c>
      <c r="I189" s="89">
        <v>221.73586</v>
      </c>
      <c r="J189" s="91">
        <v>5276</v>
      </c>
      <c r="K189" s="89">
        <v>0.34629819700000003</v>
      </c>
      <c r="L189" s="89">
        <v>42.836281588999995</v>
      </c>
      <c r="M189" s="90">
        <v>3.6725146207741264E-7</v>
      </c>
      <c r="N189" s="90">
        <f t="shared" si="4"/>
        <v>1.4508811763430398E-3</v>
      </c>
      <c r="O189" s="90">
        <f>L189/'סכום נכסי הקרן'!$C$42</f>
        <v>1.2198042673026964E-5</v>
      </c>
    </row>
    <row r="190" spans="2:15" s="137" customFormat="1">
      <c r="B190" s="88" t="s">
        <v>1202</v>
      </c>
      <c r="C190" s="82" t="s">
        <v>1203</v>
      </c>
      <c r="D190" s="95" t="s">
        <v>1185</v>
      </c>
      <c r="E190" s="95" t="s">
        <v>1168</v>
      </c>
      <c r="F190" s="82"/>
      <c r="G190" s="95" t="s">
        <v>199</v>
      </c>
      <c r="H190" s="95" t="s">
        <v>172</v>
      </c>
      <c r="I190" s="89">
        <v>1273.2753849999999</v>
      </c>
      <c r="J190" s="91">
        <v>5515</v>
      </c>
      <c r="K190" s="82"/>
      <c r="L190" s="89">
        <v>255.04317129399999</v>
      </c>
      <c r="M190" s="90">
        <v>2.5112836088645823E-5</v>
      </c>
      <c r="N190" s="90">
        <f>L190/$L$11</f>
        <v>8.6384093730563355E-3</v>
      </c>
      <c r="O190" s="90">
        <f>L190/'סכום נכסי הקרן'!$C$42</f>
        <v>7.2625993001858126E-5</v>
      </c>
    </row>
    <row r="191" spans="2:15" s="137" customFormat="1">
      <c r="B191" s="88" t="s">
        <v>1325</v>
      </c>
      <c r="C191" s="82" t="s">
        <v>1326</v>
      </c>
      <c r="D191" s="95" t="s">
        <v>1185</v>
      </c>
      <c r="E191" s="95" t="s">
        <v>1168</v>
      </c>
      <c r="F191" s="82"/>
      <c r="G191" s="95" t="s">
        <v>1250</v>
      </c>
      <c r="H191" s="95" t="s">
        <v>172</v>
      </c>
      <c r="I191" s="89">
        <v>64.070638000000002</v>
      </c>
      <c r="J191" s="91">
        <v>24288</v>
      </c>
      <c r="K191" s="82"/>
      <c r="L191" s="89">
        <v>56.519282859</v>
      </c>
      <c r="M191" s="90">
        <v>6.835444307403822E-7</v>
      </c>
      <c r="N191" s="90">
        <f t="shared" si="4"/>
        <v>1.9143296420385042E-3</v>
      </c>
      <c r="O191" s="90">
        <f>L191/'סכום נכסי הקרן'!$C$42</f>
        <v>1.6094408725242906E-5</v>
      </c>
    </row>
    <row r="192" spans="2:15" s="137" customFormat="1">
      <c r="B192" s="88" t="s">
        <v>1327</v>
      </c>
      <c r="C192" s="82" t="s">
        <v>1328</v>
      </c>
      <c r="D192" s="95" t="s">
        <v>1167</v>
      </c>
      <c r="E192" s="95" t="s">
        <v>1168</v>
      </c>
      <c r="F192" s="82"/>
      <c r="G192" s="95" t="s">
        <v>1250</v>
      </c>
      <c r="H192" s="95" t="s">
        <v>172</v>
      </c>
      <c r="I192" s="89">
        <v>198</v>
      </c>
      <c r="J192" s="91">
        <v>10384</v>
      </c>
      <c r="K192" s="82"/>
      <c r="L192" s="89">
        <v>74.675089999999997</v>
      </c>
      <c r="M192" s="90">
        <v>1.6876783084872864E-7</v>
      </c>
      <c r="N192" s="90">
        <f t="shared" si="4"/>
        <v>2.5292737465463012E-3</v>
      </c>
      <c r="O192" s="90">
        <f>L192/'סכום נכסי הקרן'!$C$42</f>
        <v>2.1264449215546249E-5</v>
      </c>
    </row>
    <row r="193" spans="2:15" s="137" customFormat="1">
      <c r="B193" s="88" t="s">
        <v>1206</v>
      </c>
      <c r="C193" s="82" t="s">
        <v>1207</v>
      </c>
      <c r="D193" s="95" t="s">
        <v>1167</v>
      </c>
      <c r="E193" s="95" t="s">
        <v>1168</v>
      </c>
      <c r="F193" s="82"/>
      <c r="G193" s="95" t="s">
        <v>471</v>
      </c>
      <c r="H193" s="95" t="s">
        <v>172</v>
      </c>
      <c r="I193" s="89">
        <v>926.22988899999996</v>
      </c>
      <c r="J193" s="91">
        <v>4816</v>
      </c>
      <c r="K193" s="82"/>
      <c r="L193" s="89">
        <v>162.01346466500001</v>
      </c>
      <c r="M193" s="90">
        <v>6.8168761905274984E-6</v>
      </c>
      <c r="N193" s="90">
        <f>L193/$L$11</f>
        <v>5.4874577689051516E-3</v>
      </c>
      <c r="O193" s="90">
        <f>L193/'סכום נכסי הקרן'!$C$42</f>
        <v>4.6134890384512284E-5</v>
      </c>
    </row>
    <row r="194" spans="2:15" s="137" customFormat="1">
      <c r="B194" s="88" t="s">
        <v>1329</v>
      </c>
      <c r="C194" s="82" t="s">
        <v>1330</v>
      </c>
      <c r="D194" s="95" t="s">
        <v>1185</v>
      </c>
      <c r="E194" s="95" t="s">
        <v>1168</v>
      </c>
      <c r="F194" s="82"/>
      <c r="G194" s="95" t="s">
        <v>1197</v>
      </c>
      <c r="H194" s="95" t="s">
        <v>172</v>
      </c>
      <c r="I194" s="89">
        <v>1100</v>
      </c>
      <c r="J194" s="91">
        <v>4247</v>
      </c>
      <c r="K194" s="82"/>
      <c r="L194" s="89">
        <v>169.67615000000001</v>
      </c>
      <c r="M194" s="90">
        <v>1.9813376759596044E-7</v>
      </c>
      <c r="N194" s="90">
        <f t="shared" si="4"/>
        <v>5.7469958403806708E-3</v>
      </c>
      <c r="O194" s="90">
        <f>L194/'סכום נכסי הקרן'!$C$42</f>
        <v>4.8316913642345898E-5</v>
      </c>
    </row>
    <row r="195" spans="2:15" s="137" customFormat="1">
      <c r="B195" s="88" t="s">
        <v>1331</v>
      </c>
      <c r="C195" s="82" t="s">
        <v>1332</v>
      </c>
      <c r="D195" s="95" t="s">
        <v>1185</v>
      </c>
      <c r="E195" s="95" t="s">
        <v>1168</v>
      </c>
      <c r="F195" s="82"/>
      <c r="G195" s="95" t="s">
        <v>1240</v>
      </c>
      <c r="H195" s="95" t="s">
        <v>172</v>
      </c>
      <c r="I195" s="89">
        <v>517</v>
      </c>
      <c r="J195" s="91">
        <v>7195</v>
      </c>
      <c r="K195" s="82"/>
      <c r="L195" s="89">
        <v>135.10368</v>
      </c>
      <c r="M195" s="90">
        <v>8.1972383792468473E-7</v>
      </c>
      <c r="N195" s="90">
        <f t="shared" si="4"/>
        <v>4.5760131107413808E-3</v>
      </c>
      <c r="O195" s="90">
        <f>L195/'סכום נכסי הקרן'!$C$42</f>
        <v>3.847207070247135E-5</v>
      </c>
    </row>
    <row r="196" spans="2:15" s="137" customFormat="1">
      <c r="B196" s="88" t="s">
        <v>1333</v>
      </c>
      <c r="C196" s="82" t="s">
        <v>1334</v>
      </c>
      <c r="D196" s="95" t="s">
        <v>134</v>
      </c>
      <c r="E196" s="95" t="s">
        <v>1168</v>
      </c>
      <c r="F196" s="82"/>
      <c r="G196" s="95" t="s">
        <v>1257</v>
      </c>
      <c r="H196" s="95" t="s">
        <v>175</v>
      </c>
      <c r="I196" s="89">
        <v>9782</v>
      </c>
      <c r="J196" s="91">
        <v>247</v>
      </c>
      <c r="K196" s="89">
        <v>5.0923699999999998</v>
      </c>
      <c r="L196" s="89">
        <v>119.43927000000001</v>
      </c>
      <c r="M196" s="90">
        <v>8.0909520150855897E-7</v>
      </c>
      <c r="N196" s="90">
        <f t="shared" si="4"/>
        <v>4.0454535765227099E-3</v>
      </c>
      <c r="O196" s="90">
        <f>L196/'סכום נכסי הקרן'!$C$42</f>
        <v>3.401147948073336E-5</v>
      </c>
    </row>
    <row r="197" spans="2:15" s="137" customFormat="1">
      <c r="B197" s="88" t="s">
        <v>1335</v>
      </c>
      <c r="C197" s="82" t="s">
        <v>1336</v>
      </c>
      <c r="D197" s="95" t="s">
        <v>134</v>
      </c>
      <c r="E197" s="95" t="s">
        <v>1168</v>
      </c>
      <c r="F197" s="82"/>
      <c r="G197" s="95" t="s">
        <v>1179</v>
      </c>
      <c r="H197" s="95" t="s">
        <v>175</v>
      </c>
      <c r="I197" s="89">
        <v>716</v>
      </c>
      <c r="J197" s="91">
        <v>2413.5</v>
      </c>
      <c r="K197" s="82"/>
      <c r="L197" s="89">
        <v>81.782449999999997</v>
      </c>
      <c r="M197" s="90">
        <v>1.6279708985022656E-7</v>
      </c>
      <c r="N197" s="90">
        <f t="shared" si="4"/>
        <v>2.7700027373684525E-3</v>
      </c>
      <c r="O197" s="90">
        <f>L197/'סכום נכסי הקרן'!$C$42</f>
        <v>2.3288338249715537E-5</v>
      </c>
    </row>
    <row r="198" spans="2:15" s="137" customFormat="1">
      <c r="B198" s="88" t="s">
        <v>1337</v>
      </c>
      <c r="C198" s="82" t="s">
        <v>1338</v>
      </c>
      <c r="D198" s="95" t="s">
        <v>1185</v>
      </c>
      <c r="E198" s="95" t="s">
        <v>1168</v>
      </c>
      <c r="F198" s="82"/>
      <c r="G198" s="95" t="s">
        <v>1265</v>
      </c>
      <c r="H198" s="95" t="s">
        <v>172</v>
      </c>
      <c r="I198" s="89">
        <v>45</v>
      </c>
      <c r="J198" s="91">
        <v>21055</v>
      </c>
      <c r="K198" s="82"/>
      <c r="L198" s="89">
        <v>34.412289999999999</v>
      </c>
      <c r="M198" s="90">
        <v>1.8286640678803679E-7</v>
      </c>
      <c r="N198" s="90">
        <f t="shared" si="4"/>
        <v>1.1655573720170649E-3</v>
      </c>
      <c r="O198" s="90">
        <f>L198/'סכום נכסי הקרן'!$C$42</f>
        <v>9.799230146165877E-6</v>
      </c>
    </row>
    <row r="199" spans="2:15" s="137" customFormat="1">
      <c r="B199" s="88" t="s">
        <v>1339</v>
      </c>
      <c r="C199" s="82" t="s">
        <v>1340</v>
      </c>
      <c r="D199" s="95" t="s">
        <v>27</v>
      </c>
      <c r="E199" s="95" t="s">
        <v>1168</v>
      </c>
      <c r="F199" s="82"/>
      <c r="G199" s="95" t="s">
        <v>1237</v>
      </c>
      <c r="H199" s="95" t="s">
        <v>179</v>
      </c>
      <c r="I199" s="89">
        <v>240</v>
      </c>
      <c r="J199" s="91">
        <v>29790</v>
      </c>
      <c r="K199" s="82"/>
      <c r="L199" s="89">
        <v>27.947779999999998</v>
      </c>
      <c r="M199" s="90">
        <v>1.7982654291323676E-6</v>
      </c>
      <c r="N199" s="90">
        <f t="shared" si="4"/>
        <v>9.466019555952565E-4</v>
      </c>
      <c r="O199" s="90">
        <f>L199/'סכום נכסי הקרן'!$C$42</f>
        <v>7.9583988247922992E-6</v>
      </c>
    </row>
    <row r="200" spans="2:15" s="137" customFormat="1">
      <c r="B200" s="88" t="s">
        <v>1212</v>
      </c>
      <c r="C200" s="82" t="s">
        <v>1213</v>
      </c>
      <c r="D200" s="95" t="s">
        <v>1167</v>
      </c>
      <c r="E200" s="95" t="s">
        <v>1168</v>
      </c>
      <c r="F200" s="82"/>
      <c r="G200" s="95" t="s">
        <v>201</v>
      </c>
      <c r="H200" s="95" t="s">
        <v>172</v>
      </c>
      <c r="I200" s="89">
        <v>625.13341700000001</v>
      </c>
      <c r="J200" s="91">
        <v>1528</v>
      </c>
      <c r="K200" s="82"/>
      <c r="L200" s="89">
        <v>34.693004247999994</v>
      </c>
      <c r="M200" s="90">
        <v>1.2553808790871373E-5</v>
      </c>
      <c r="N200" s="90">
        <f>L200/$L$11</f>
        <v>1.1750652705378151E-3</v>
      </c>
      <c r="O200" s="90">
        <f>L200/'סכום נכסי הקרן'!$C$42</f>
        <v>9.8791662248592688E-6</v>
      </c>
    </row>
    <row r="201" spans="2:15" s="137" customFormat="1">
      <c r="B201" s="88" t="s">
        <v>1341</v>
      </c>
      <c r="C201" s="82" t="s">
        <v>1342</v>
      </c>
      <c r="D201" s="95" t="s">
        <v>134</v>
      </c>
      <c r="E201" s="95" t="s">
        <v>1168</v>
      </c>
      <c r="F201" s="82"/>
      <c r="G201" s="95" t="s">
        <v>1240</v>
      </c>
      <c r="H201" s="95" t="s">
        <v>175</v>
      </c>
      <c r="I201" s="89">
        <v>3342</v>
      </c>
      <c r="J201" s="91">
        <v>673.4</v>
      </c>
      <c r="K201" s="89">
        <v>1.5325599999999999</v>
      </c>
      <c r="L201" s="89">
        <v>108.03986999999999</v>
      </c>
      <c r="M201" s="90">
        <v>3.0815078124217263E-6</v>
      </c>
      <c r="N201" s="90">
        <f t="shared" si="4"/>
        <v>3.6593515558036196E-3</v>
      </c>
      <c r="O201" s="90">
        <f>L201/'סכום נכסי הקרן'!$C$42</f>
        <v>3.0765390826702972E-5</v>
      </c>
    </row>
    <row r="202" spans="2:15" s="137" customFormat="1">
      <c r="B202" s="88" t="s">
        <v>1343</v>
      </c>
      <c r="C202" s="82" t="s">
        <v>1344</v>
      </c>
      <c r="D202" s="95" t="s">
        <v>1185</v>
      </c>
      <c r="E202" s="95" t="s">
        <v>1168</v>
      </c>
      <c r="F202" s="82"/>
      <c r="G202" s="95" t="s">
        <v>1240</v>
      </c>
      <c r="H202" s="95" t="s">
        <v>172</v>
      </c>
      <c r="I202" s="89">
        <v>124</v>
      </c>
      <c r="J202" s="91">
        <v>18221</v>
      </c>
      <c r="K202" s="82"/>
      <c r="L202" s="89">
        <v>82.061549999999997</v>
      </c>
      <c r="M202" s="90">
        <v>4.0131318996579286E-7</v>
      </c>
      <c r="N202" s="90">
        <f t="shared" si="4"/>
        <v>2.7794559606944781E-3</v>
      </c>
      <c r="O202" s="90">
        <f>L202/'סכום נכסי הקרן'!$C$42</f>
        <v>2.336781465578427E-5</v>
      </c>
    </row>
    <row r="203" spans="2:15" s="137" customFormat="1">
      <c r="B203" s="88" t="s">
        <v>1345</v>
      </c>
      <c r="C203" s="82" t="s">
        <v>1346</v>
      </c>
      <c r="D203" s="95" t="s">
        <v>1185</v>
      </c>
      <c r="E203" s="95" t="s">
        <v>1168</v>
      </c>
      <c r="F203" s="82"/>
      <c r="G203" s="95" t="s">
        <v>1240</v>
      </c>
      <c r="H203" s="95" t="s">
        <v>172</v>
      </c>
      <c r="I203" s="89">
        <v>93</v>
      </c>
      <c r="J203" s="91">
        <v>8992</v>
      </c>
      <c r="K203" s="89">
        <v>0.28711000000000003</v>
      </c>
      <c r="L203" s="89">
        <v>30.659929999999999</v>
      </c>
      <c r="M203" s="90">
        <v>1.1028700758807817E-6</v>
      </c>
      <c r="N203" s="90">
        <f t="shared" si="4"/>
        <v>1.0384635093167926E-3</v>
      </c>
      <c r="O203" s="90">
        <f>L203/'סכום נכסי הקרן'!$C$42</f>
        <v>8.7307095905368566E-6</v>
      </c>
    </row>
    <row r="204" spans="2:15" s="137" customFormat="1">
      <c r="B204" s="88" t="s">
        <v>1347</v>
      </c>
      <c r="C204" s="82" t="s">
        <v>1348</v>
      </c>
      <c r="D204" s="95" t="s">
        <v>27</v>
      </c>
      <c r="E204" s="95" t="s">
        <v>1168</v>
      </c>
      <c r="F204" s="82"/>
      <c r="G204" s="95" t="s">
        <v>1237</v>
      </c>
      <c r="H204" s="95" t="s">
        <v>174</v>
      </c>
      <c r="I204" s="89">
        <v>110</v>
      </c>
      <c r="J204" s="91">
        <v>10675</v>
      </c>
      <c r="K204" s="82"/>
      <c r="L204" s="89">
        <v>47.888260000000002</v>
      </c>
      <c r="M204" s="90">
        <v>5.1612174298441577E-7</v>
      </c>
      <c r="N204" s="90">
        <f t="shared" si="4"/>
        <v>1.6219936097269301E-3</v>
      </c>
      <c r="O204" s="90">
        <f>L204/'סכום נכסי הקרן'!$C$42</f>
        <v>1.3636642055481619E-5</v>
      </c>
    </row>
    <row r="205" spans="2:15" s="137" customFormat="1">
      <c r="B205" s="88" t="s">
        <v>1349</v>
      </c>
      <c r="C205" s="82" t="s">
        <v>1350</v>
      </c>
      <c r="D205" s="95" t="s">
        <v>27</v>
      </c>
      <c r="E205" s="95" t="s">
        <v>1168</v>
      </c>
      <c r="F205" s="82"/>
      <c r="G205" s="95" t="s">
        <v>1179</v>
      </c>
      <c r="H205" s="95" t="s">
        <v>174</v>
      </c>
      <c r="I205" s="89">
        <v>338</v>
      </c>
      <c r="J205" s="91">
        <v>4952</v>
      </c>
      <c r="K205" s="89">
        <v>0.8822000000000001</v>
      </c>
      <c r="L205" s="89">
        <v>69.142139999999998</v>
      </c>
      <c r="M205" s="90">
        <v>1.2793952053886441E-7</v>
      </c>
      <c r="N205" s="90">
        <f t="shared" si="4"/>
        <v>2.3418706222118899E-3</v>
      </c>
      <c r="O205" s="90">
        <f>L205/'סכום נכסי הקרן'!$C$42</f>
        <v>1.9688888552851948E-5</v>
      </c>
    </row>
    <row r="206" spans="2:15" s="137" customFormat="1">
      <c r="B206" s="88" t="s">
        <v>1351</v>
      </c>
      <c r="C206" s="82" t="s">
        <v>1352</v>
      </c>
      <c r="D206" s="95" t="s">
        <v>1185</v>
      </c>
      <c r="E206" s="95" t="s">
        <v>1168</v>
      </c>
      <c r="F206" s="82"/>
      <c r="G206" s="95" t="s">
        <v>1257</v>
      </c>
      <c r="H206" s="95" t="s">
        <v>172</v>
      </c>
      <c r="I206" s="89">
        <v>177</v>
      </c>
      <c r="J206" s="91">
        <v>4819</v>
      </c>
      <c r="K206" s="89">
        <v>0.23786000000000002</v>
      </c>
      <c r="L206" s="89">
        <v>31.217470000000002</v>
      </c>
      <c r="M206" s="90">
        <v>1.1060706672323683E-7</v>
      </c>
      <c r="N206" s="90">
        <f t="shared" si="4"/>
        <v>1.0573476015174105E-3</v>
      </c>
      <c r="O206" s="90">
        <f>L206/'סכום נכסי הקרן'!$C$42</f>
        <v>8.8894744613342762E-6</v>
      </c>
    </row>
    <row r="207" spans="2:15" s="137" customFormat="1">
      <c r="B207" s="88" t="s">
        <v>1353</v>
      </c>
      <c r="C207" s="82" t="s">
        <v>1354</v>
      </c>
      <c r="D207" s="95" t="s">
        <v>1167</v>
      </c>
      <c r="E207" s="95" t="s">
        <v>1168</v>
      </c>
      <c r="F207" s="82"/>
      <c r="G207" s="95" t="s">
        <v>1172</v>
      </c>
      <c r="H207" s="95" t="s">
        <v>172</v>
      </c>
      <c r="I207" s="89">
        <v>267.06308000000001</v>
      </c>
      <c r="J207" s="91">
        <v>5963</v>
      </c>
      <c r="K207" s="82"/>
      <c r="L207" s="89">
        <v>57.839496343999997</v>
      </c>
      <c r="M207" s="90">
        <v>8.9077379986492129E-6</v>
      </c>
      <c r="N207" s="90">
        <f t="shared" si="4"/>
        <v>1.9590457757244079E-3</v>
      </c>
      <c r="O207" s="90">
        <f>L207/'סכום נכסי הקרן'!$C$42</f>
        <v>1.6470352197228833E-5</v>
      </c>
    </row>
    <row r="208" spans="2:15" s="137" customFormat="1">
      <c r="B208" s="88" t="s">
        <v>1355</v>
      </c>
      <c r="C208" s="82" t="s">
        <v>1356</v>
      </c>
      <c r="D208" s="95" t="s">
        <v>27</v>
      </c>
      <c r="E208" s="95" t="s">
        <v>1168</v>
      </c>
      <c r="F208" s="82"/>
      <c r="G208" s="95" t="s">
        <v>1237</v>
      </c>
      <c r="H208" s="95" t="s">
        <v>174</v>
      </c>
      <c r="I208" s="89">
        <v>441</v>
      </c>
      <c r="J208" s="91">
        <v>8672</v>
      </c>
      <c r="K208" s="82"/>
      <c r="L208" s="89">
        <v>155.96472</v>
      </c>
      <c r="M208" s="90">
        <v>7.3691546929210078E-7</v>
      </c>
      <c r="N208" s="90">
        <f t="shared" si="4"/>
        <v>5.2825844827698882E-3</v>
      </c>
      <c r="O208" s="90">
        <f>L208/'סכום נכסי הקרן'!$C$42</f>
        <v>4.4412452236172604E-5</v>
      </c>
    </row>
    <row r="209" spans="2:15" s="137" customFormat="1">
      <c r="B209" s="88" t="s">
        <v>1357</v>
      </c>
      <c r="C209" s="82" t="s">
        <v>1358</v>
      </c>
      <c r="D209" s="95" t="s">
        <v>1185</v>
      </c>
      <c r="E209" s="95" t="s">
        <v>1168</v>
      </c>
      <c r="F209" s="82"/>
      <c r="G209" s="95" t="s">
        <v>1172</v>
      </c>
      <c r="H209" s="95" t="s">
        <v>172</v>
      </c>
      <c r="I209" s="89">
        <v>184</v>
      </c>
      <c r="J209" s="91">
        <v>15619</v>
      </c>
      <c r="K209" s="82"/>
      <c r="L209" s="89">
        <v>104.37989999999999</v>
      </c>
      <c r="M209" s="90">
        <v>1.0513224527424586E-7</v>
      </c>
      <c r="N209" s="90">
        <f t="shared" si="4"/>
        <v>3.5353869776002713E-3</v>
      </c>
      <c r="O209" s="90">
        <f>L209/'סכום נכסי הקרן'!$C$42</f>
        <v>2.9723179211083588E-5</v>
      </c>
    </row>
    <row r="210" spans="2:15" s="137" customFormat="1">
      <c r="B210" s="88" t="s">
        <v>1359</v>
      </c>
      <c r="C210" s="82" t="s">
        <v>1360</v>
      </c>
      <c r="D210" s="95" t="s">
        <v>27</v>
      </c>
      <c r="E210" s="95" t="s">
        <v>1168</v>
      </c>
      <c r="F210" s="82"/>
      <c r="G210" s="95" t="s">
        <v>1240</v>
      </c>
      <c r="H210" s="95" t="s">
        <v>174</v>
      </c>
      <c r="I210" s="89">
        <v>681</v>
      </c>
      <c r="J210" s="91">
        <v>4624</v>
      </c>
      <c r="K210" s="82"/>
      <c r="L210" s="89">
        <v>128.42023</v>
      </c>
      <c r="M210" s="90">
        <v>1.3144740497671919E-6</v>
      </c>
      <c r="N210" s="90">
        <f t="shared" si="4"/>
        <v>4.3496421131121194E-3</v>
      </c>
      <c r="O210" s="90">
        <f>L210/'סכום נכסי הקרן'!$C$42</f>
        <v>3.6568894112933363E-5</v>
      </c>
    </row>
    <row r="211" spans="2:15" s="137" customFormat="1">
      <c r="B211" s="88" t="s">
        <v>1361</v>
      </c>
      <c r="C211" s="82" t="s">
        <v>1362</v>
      </c>
      <c r="D211" s="95" t="s">
        <v>1185</v>
      </c>
      <c r="E211" s="95" t="s">
        <v>1168</v>
      </c>
      <c r="F211" s="82"/>
      <c r="G211" s="95" t="s">
        <v>1363</v>
      </c>
      <c r="H211" s="95" t="s">
        <v>172</v>
      </c>
      <c r="I211" s="89">
        <v>258</v>
      </c>
      <c r="J211" s="91">
        <v>9753</v>
      </c>
      <c r="K211" s="89">
        <v>0.49663999999999997</v>
      </c>
      <c r="L211" s="89">
        <v>91.887710000000013</v>
      </c>
      <c r="M211" s="90">
        <v>8.9905362165927229E-8</v>
      </c>
      <c r="N211" s="90">
        <f t="shared" si="4"/>
        <v>3.1122717432715522E-3</v>
      </c>
      <c r="O211" s="90">
        <f>L211/'סכום נכסי הקרן'!$C$42</f>
        <v>2.6165908107078834E-5</v>
      </c>
    </row>
    <row r="212" spans="2:15" s="137" customFormat="1">
      <c r="B212" s="88" t="s">
        <v>1364</v>
      </c>
      <c r="C212" s="82" t="s">
        <v>1365</v>
      </c>
      <c r="D212" s="95" t="s">
        <v>1185</v>
      </c>
      <c r="E212" s="95" t="s">
        <v>1168</v>
      </c>
      <c r="F212" s="82"/>
      <c r="G212" s="95" t="s">
        <v>1257</v>
      </c>
      <c r="H212" s="95" t="s">
        <v>172</v>
      </c>
      <c r="I212" s="89">
        <v>212</v>
      </c>
      <c r="J212" s="91">
        <v>4832</v>
      </c>
      <c r="K212" s="82"/>
      <c r="L212" s="89">
        <v>37.205620000000003</v>
      </c>
      <c r="M212" s="90">
        <v>4.6675968482642335E-8</v>
      </c>
      <c r="N212" s="90">
        <f t="shared" si="4"/>
        <v>1.2601685232649603E-3</v>
      </c>
      <c r="O212" s="90">
        <f>L212/'סכום נכסי הקרן'!$C$42</f>
        <v>1.0594657696735443E-5</v>
      </c>
    </row>
    <row r="213" spans="2:15" s="137" customFormat="1">
      <c r="B213" s="88" t="s">
        <v>1366</v>
      </c>
      <c r="C213" s="82" t="s">
        <v>1367</v>
      </c>
      <c r="D213" s="95" t="s">
        <v>146</v>
      </c>
      <c r="E213" s="95" t="s">
        <v>1168</v>
      </c>
      <c r="F213" s="82"/>
      <c r="G213" s="95" t="s">
        <v>1179</v>
      </c>
      <c r="H213" s="95" t="s">
        <v>176</v>
      </c>
      <c r="I213" s="89">
        <v>718</v>
      </c>
      <c r="J213" s="91">
        <v>3462</v>
      </c>
      <c r="K213" s="82"/>
      <c r="L213" s="89">
        <v>63.954989999999995</v>
      </c>
      <c r="M213" s="90">
        <v>7.6696983599180049E-7</v>
      </c>
      <c r="N213" s="90">
        <f t="shared" si="4"/>
        <v>2.1661798756135576E-3</v>
      </c>
      <c r="O213" s="90">
        <f>L213/'סכום נכסי הקרן'!$C$42</f>
        <v>1.8211797761954731E-5</v>
      </c>
    </row>
    <row r="214" spans="2:15" s="137" customFormat="1">
      <c r="B214" s="139"/>
      <c r="C214" s="139"/>
      <c r="D214" s="139"/>
    </row>
    <row r="215" spans="2:15" s="137" customFormat="1">
      <c r="B215" s="139"/>
      <c r="C215" s="139"/>
      <c r="D215" s="139"/>
    </row>
    <row r="216" spans="2:15" s="137" customFormat="1">
      <c r="B216" s="139"/>
      <c r="C216" s="139"/>
      <c r="D216" s="139"/>
    </row>
    <row r="217" spans="2:15" s="137" customFormat="1">
      <c r="B217" s="140" t="s">
        <v>262</v>
      </c>
      <c r="C217" s="139"/>
      <c r="D217" s="139"/>
    </row>
    <row r="218" spans="2:15" s="137" customFormat="1">
      <c r="B218" s="140" t="s">
        <v>122</v>
      </c>
      <c r="C218" s="139"/>
      <c r="D218" s="139"/>
    </row>
    <row r="219" spans="2:15" s="137" customFormat="1">
      <c r="B219" s="140" t="s">
        <v>245</v>
      </c>
      <c r="C219" s="139"/>
      <c r="D219" s="139"/>
    </row>
    <row r="220" spans="2:15" s="137" customFormat="1">
      <c r="B220" s="140" t="s">
        <v>253</v>
      </c>
      <c r="C220" s="139"/>
      <c r="D220" s="139"/>
    </row>
    <row r="221" spans="2:15" s="137" customFormat="1">
      <c r="B221" s="140" t="s">
        <v>259</v>
      </c>
      <c r="C221" s="139"/>
      <c r="D221" s="139"/>
    </row>
    <row r="222" spans="2:15" s="137" customFormat="1">
      <c r="B222" s="139"/>
      <c r="C222" s="139"/>
      <c r="D222" s="139"/>
    </row>
    <row r="223" spans="2:15" s="137" customFormat="1">
      <c r="B223" s="139"/>
      <c r="C223" s="139"/>
      <c r="D223" s="139"/>
    </row>
    <row r="224" spans="2:15" s="137" customFormat="1">
      <c r="B224" s="139"/>
      <c r="C224" s="139"/>
      <c r="D224" s="139"/>
    </row>
    <row r="225" spans="2:4" s="137" customFormat="1">
      <c r="B225" s="139"/>
      <c r="C225" s="139"/>
      <c r="D225" s="139"/>
    </row>
    <row r="226" spans="2:4" s="137" customFormat="1">
      <c r="B226" s="139"/>
      <c r="C226" s="139"/>
      <c r="D226" s="139"/>
    </row>
    <row r="227" spans="2:4" s="137" customFormat="1">
      <c r="B227" s="139"/>
      <c r="C227" s="139"/>
      <c r="D227" s="139"/>
    </row>
    <row r="228" spans="2:4" s="137" customFormat="1">
      <c r="B228" s="139"/>
      <c r="C228" s="139"/>
      <c r="D228" s="139"/>
    </row>
    <row r="229" spans="2:4" s="137" customFormat="1">
      <c r="B229" s="139"/>
      <c r="C229" s="139"/>
      <c r="D229" s="139"/>
    </row>
    <row r="230" spans="2:4" s="137" customFormat="1">
      <c r="B230" s="139"/>
      <c r="C230" s="139"/>
      <c r="D230" s="139"/>
    </row>
    <row r="231" spans="2:4" s="137" customFormat="1">
      <c r="B231" s="139"/>
      <c r="C231" s="139"/>
      <c r="D231" s="139"/>
    </row>
    <row r="232" spans="2:4" s="137" customFormat="1">
      <c r="B232" s="139"/>
      <c r="C232" s="139"/>
      <c r="D232" s="139"/>
    </row>
    <row r="233" spans="2:4" s="137" customFormat="1">
      <c r="B233" s="139"/>
      <c r="C233" s="139"/>
      <c r="D233" s="139"/>
    </row>
    <row r="234" spans="2:4" s="137" customFormat="1">
      <c r="B234" s="139"/>
      <c r="C234" s="139"/>
      <c r="D234" s="139"/>
    </row>
    <row r="235" spans="2:4" s="137" customFormat="1">
      <c r="B235" s="139"/>
      <c r="C235" s="139"/>
      <c r="D235" s="139"/>
    </row>
    <row r="236" spans="2:4" s="137" customFormat="1">
      <c r="B236" s="139"/>
      <c r="C236" s="139"/>
      <c r="D236" s="139"/>
    </row>
    <row r="237" spans="2:4" s="137" customFormat="1">
      <c r="B237" s="139"/>
      <c r="C237" s="139"/>
      <c r="D237" s="139"/>
    </row>
    <row r="238" spans="2:4" s="137" customFormat="1">
      <c r="B238" s="139"/>
      <c r="C238" s="139"/>
      <c r="D238" s="139"/>
    </row>
    <row r="239" spans="2:4" s="137" customFormat="1">
      <c r="B239" s="139"/>
      <c r="C239" s="139"/>
      <c r="D239" s="139"/>
    </row>
    <row r="240" spans="2:4" s="137" customFormat="1">
      <c r="B240" s="139"/>
      <c r="C240" s="139"/>
      <c r="D240" s="139"/>
    </row>
    <row r="241" spans="2:4" s="137" customFormat="1">
      <c r="B241" s="139"/>
      <c r="C241" s="139"/>
      <c r="D241" s="139"/>
    </row>
    <row r="242" spans="2:4" s="137" customFormat="1">
      <c r="B242" s="139"/>
      <c r="C242" s="139"/>
      <c r="D242" s="139"/>
    </row>
    <row r="243" spans="2:4" s="137" customFormat="1">
      <c r="B243" s="139"/>
      <c r="C243" s="139"/>
      <c r="D243" s="139"/>
    </row>
    <row r="244" spans="2:4" s="137" customFormat="1">
      <c r="B244" s="139"/>
      <c r="C244" s="139"/>
      <c r="D244" s="139"/>
    </row>
    <row r="245" spans="2:4" s="137" customFormat="1">
      <c r="B245" s="139"/>
      <c r="C245" s="139"/>
      <c r="D245" s="139"/>
    </row>
    <row r="246" spans="2:4" s="137" customFormat="1">
      <c r="B246" s="139"/>
      <c r="C246" s="139"/>
      <c r="D246" s="139"/>
    </row>
    <row r="247" spans="2:4" s="137" customFormat="1">
      <c r="B247" s="139"/>
      <c r="C247" s="139"/>
      <c r="D247" s="139"/>
    </row>
    <row r="248" spans="2:4" s="137" customFormat="1">
      <c r="B248" s="139"/>
      <c r="C248" s="139"/>
      <c r="D248" s="139"/>
    </row>
    <row r="249" spans="2:4" s="137" customFormat="1">
      <c r="B249" s="139"/>
      <c r="C249" s="139"/>
      <c r="D249" s="139"/>
    </row>
    <row r="250" spans="2:4" s="137" customFormat="1">
      <c r="B250" s="139"/>
      <c r="C250" s="139"/>
      <c r="D250" s="139"/>
    </row>
    <row r="251" spans="2:4" s="137" customFormat="1">
      <c r="B251" s="139"/>
      <c r="C251" s="139"/>
      <c r="D251" s="139"/>
    </row>
    <row r="252" spans="2:4" s="137" customFormat="1">
      <c r="B252" s="139"/>
      <c r="C252" s="139"/>
      <c r="D252" s="139"/>
    </row>
    <row r="253" spans="2:4" s="137" customFormat="1">
      <c r="B253" s="139"/>
      <c r="C253" s="139"/>
      <c r="D253" s="139"/>
    </row>
    <row r="254" spans="2:4" s="137" customFormat="1">
      <c r="B254" s="139"/>
      <c r="C254" s="139"/>
      <c r="D254" s="139"/>
    </row>
    <row r="255" spans="2:4" s="137" customFormat="1">
      <c r="B255" s="139"/>
      <c r="C255" s="139"/>
      <c r="D255" s="139"/>
    </row>
    <row r="256" spans="2:4" s="137" customFormat="1">
      <c r="B256" s="139"/>
      <c r="C256" s="139"/>
      <c r="D256" s="139"/>
    </row>
    <row r="257" spans="2:4" s="137" customFormat="1">
      <c r="B257" s="139"/>
      <c r="C257" s="139"/>
      <c r="D257" s="139"/>
    </row>
    <row r="258" spans="2:4" s="137" customFormat="1">
      <c r="B258" s="139"/>
      <c r="C258" s="139"/>
      <c r="D258" s="139"/>
    </row>
    <row r="259" spans="2:4" s="137" customFormat="1">
      <c r="B259" s="139"/>
      <c r="C259" s="139"/>
      <c r="D259" s="139"/>
    </row>
    <row r="260" spans="2:4" s="137" customFormat="1">
      <c r="B260" s="139"/>
      <c r="C260" s="139"/>
      <c r="D260" s="139"/>
    </row>
    <row r="261" spans="2:4" s="137" customFormat="1">
      <c r="B261" s="139"/>
      <c r="C261" s="139"/>
      <c r="D261" s="139"/>
    </row>
    <row r="262" spans="2:4" s="137" customFormat="1">
      <c r="B262" s="139"/>
      <c r="C262" s="139"/>
      <c r="D262" s="139"/>
    </row>
    <row r="263" spans="2:4" s="137" customFormat="1">
      <c r="B263" s="139"/>
      <c r="C263" s="139"/>
      <c r="D263" s="139"/>
    </row>
    <row r="264" spans="2:4" s="137" customFormat="1">
      <c r="B264" s="139"/>
      <c r="C264" s="139"/>
      <c r="D264" s="139"/>
    </row>
    <row r="265" spans="2:4" s="137" customFormat="1">
      <c r="B265" s="139"/>
      <c r="C265" s="139"/>
      <c r="D265" s="139"/>
    </row>
    <row r="266" spans="2:4" s="137" customFormat="1">
      <c r="B266" s="139"/>
      <c r="C266" s="139"/>
      <c r="D266" s="139"/>
    </row>
    <row r="267" spans="2:4" s="137" customFormat="1">
      <c r="B267" s="139"/>
      <c r="C267" s="139"/>
      <c r="D267" s="139"/>
    </row>
    <row r="268" spans="2:4" s="137" customFormat="1">
      <c r="B268" s="139"/>
      <c r="C268" s="139"/>
      <c r="D268" s="139"/>
    </row>
    <row r="269" spans="2:4" s="137" customFormat="1">
      <c r="B269" s="139"/>
      <c r="C269" s="139"/>
      <c r="D269" s="139"/>
    </row>
    <row r="270" spans="2:4" s="137" customFormat="1">
      <c r="B270" s="139"/>
      <c r="C270" s="139"/>
      <c r="D270" s="139"/>
    </row>
    <row r="271" spans="2:4" s="137" customFormat="1">
      <c r="B271" s="139"/>
      <c r="C271" s="139"/>
      <c r="D271" s="139"/>
    </row>
    <row r="272" spans="2:4" s="137" customFormat="1">
      <c r="B272" s="139"/>
      <c r="C272" s="139"/>
      <c r="D272" s="139"/>
    </row>
    <row r="273" spans="2:4" s="137" customFormat="1">
      <c r="B273" s="144"/>
      <c r="C273" s="139"/>
      <c r="D273" s="139"/>
    </row>
    <row r="274" spans="2:4" s="137" customFormat="1">
      <c r="B274" s="144"/>
      <c r="C274" s="139"/>
      <c r="D274" s="139"/>
    </row>
    <row r="275" spans="2:4" s="137" customFormat="1">
      <c r="B275" s="142"/>
      <c r="C275" s="139"/>
      <c r="D275" s="139"/>
    </row>
    <row r="276" spans="2:4" s="137" customFormat="1">
      <c r="B276" s="139"/>
      <c r="C276" s="139"/>
      <c r="D276" s="139"/>
    </row>
    <row r="277" spans="2:4" s="137" customFormat="1">
      <c r="B277" s="139"/>
      <c r="C277" s="139"/>
      <c r="D277" s="139"/>
    </row>
    <row r="278" spans="2:4" s="137" customFormat="1">
      <c r="B278" s="139"/>
      <c r="C278" s="139"/>
      <c r="D278" s="139"/>
    </row>
    <row r="279" spans="2:4" s="137" customFormat="1">
      <c r="B279" s="139"/>
      <c r="C279" s="139"/>
      <c r="D279" s="139"/>
    </row>
    <row r="280" spans="2:4" s="137" customFormat="1">
      <c r="B280" s="139"/>
      <c r="C280" s="139"/>
      <c r="D280" s="139"/>
    </row>
    <row r="281" spans="2:4" s="137" customFormat="1">
      <c r="B281" s="139"/>
      <c r="C281" s="139"/>
      <c r="D281" s="139"/>
    </row>
    <row r="282" spans="2:4" s="137" customFormat="1">
      <c r="B282" s="139"/>
      <c r="C282" s="139"/>
      <c r="D282" s="139"/>
    </row>
    <row r="283" spans="2:4" s="137" customFormat="1">
      <c r="B283" s="139"/>
      <c r="C283" s="139"/>
      <c r="D283" s="139"/>
    </row>
    <row r="284" spans="2:4" s="137" customFormat="1">
      <c r="B284" s="139"/>
      <c r="C284" s="139"/>
      <c r="D284" s="139"/>
    </row>
    <row r="285" spans="2:4" s="137" customFormat="1">
      <c r="B285" s="139"/>
      <c r="C285" s="139"/>
      <c r="D285" s="139"/>
    </row>
    <row r="286" spans="2:4" s="137" customFormat="1">
      <c r="B286" s="139"/>
      <c r="C286" s="139"/>
      <c r="D286" s="139"/>
    </row>
    <row r="287" spans="2:4" s="137" customFormat="1">
      <c r="B287" s="139"/>
      <c r="C287" s="139"/>
      <c r="D287" s="139"/>
    </row>
    <row r="288" spans="2:4" s="137" customFormat="1">
      <c r="B288" s="139"/>
      <c r="C288" s="139"/>
      <c r="D288" s="139"/>
    </row>
    <row r="289" spans="2:4" s="137" customFormat="1">
      <c r="B289" s="139"/>
      <c r="C289" s="139"/>
      <c r="D289" s="139"/>
    </row>
    <row r="290" spans="2:4" s="137" customFormat="1">
      <c r="B290" s="139"/>
      <c r="C290" s="139"/>
      <c r="D290" s="139"/>
    </row>
    <row r="291" spans="2:4" s="137" customFormat="1">
      <c r="B291" s="139"/>
      <c r="C291" s="139"/>
      <c r="D291" s="139"/>
    </row>
    <row r="292" spans="2:4" s="137" customFormat="1">
      <c r="B292" s="139"/>
      <c r="C292" s="139"/>
      <c r="D292" s="139"/>
    </row>
    <row r="293" spans="2:4" s="137" customFormat="1">
      <c r="B293" s="139"/>
      <c r="C293" s="139"/>
      <c r="D293" s="139"/>
    </row>
    <row r="294" spans="2:4" s="137" customFormat="1">
      <c r="B294" s="144"/>
      <c r="C294" s="139"/>
      <c r="D294" s="139"/>
    </row>
    <row r="295" spans="2:4" s="137" customFormat="1">
      <c r="B295" s="144"/>
      <c r="C295" s="139"/>
      <c r="D295" s="139"/>
    </row>
    <row r="296" spans="2:4" s="137" customFormat="1">
      <c r="B296" s="142"/>
      <c r="C296" s="139"/>
      <c r="D296" s="139"/>
    </row>
    <row r="297" spans="2:4" s="137" customFormat="1">
      <c r="B297" s="139"/>
      <c r="C297" s="139"/>
      <c r="D297" s="139"/>
    </row>
    <row r="298" spans="2:4" s="137" customFormat="1">
      <c r="B298" s="139"/>
      <c r="C298" s="139"/>
      <c r="D298" s="139"/>
    </row>
    <row r="299" spans="2:4" s="137" customFormat="1">
      <c r="B299" s="139"/>
      <c r="C299" s="139"/>
      <c r="D299" s="139"/>
    </row>
    <row r="300" spans="2:4" s="137" customFormat="1">
      <c r="B300" s="139"/>
      <c r="C300" s="139"/>
      <c r="D300" s="139"/>
    </row>
    <row r="301" spans="2:4" s="137" customFormat="1">
      <c r="B301" s="139"/>
      <c r="C301" s="139"/>
      <c r="D301" s="139"/>
    </row>
    <row r="302" spans="2:4" s="137" customFormat="1">
      <c r="B302" s="139"/>
      <c r="C302" s="139"/>
      <c r="D302" s="139"/>
    </row>
    <row r="303" spans="2:4" s="137" customFormat="1">
      <c r="B303" s="139"/>
      <c r="C303" s="139"/>
      <c r="D303" s="139"/>
    </row>
    <row r="304" spans="2:4" s="137" customFormat="1">
      <c r="B304" s="139"/>
      <c r="C304" s="139"/>
      <c r="D304" s="139"/>
    </row>
    <row r="305" spans="2:4" s="137" customFormat="1">
      <c r="B305" s="139"/>
      <c r="C305" s="139"/>
      <c r="D305" s="139"/>
    </row>
    <row r="306" spans="2:4" s="137" customFormat="1">
      <c r="B306" s="139"/>
      <c r="C306" s="139"/>
      <c r="D306" s="139"/>
    </row>
    <row r="307" spans="2:4" s="137" customFormat="1">
      <c r="B307" s="139"/>
      <c r="C307" s="139"/>
      <c r="D307" s="139"/>
    </row>
    <row r="308" spans="2:4" s="137" customFormat="1">
      <c r="B308" s="139"/>
      <c r="C308" s="139"/>
      <c r="D308" s="139"/>
    </row>
    <row r="309" spans="2:4" s="137" customFormat="1">
      <c r="B309" s="139"/>
      <c r="C309" s="139"/>
      <c r="D309" s="139"/>
    </row>
    <row r="310" spans="2:4" s="137" customFormat="1">
      <c r="B310" s="139"/>
      <c r="C310" s="139"/>
      <c r="D310" s="139"/>
    </row>
    <row r="311" spans="2:4" s="137" customFormat="1">
      <c r="B311" s="139"/>
      <c r="C311" s="139"/>
      <c r="D311" s="139"/>
    </row>
    <row r="312" spans="2:4" s="137" customFormat="1">
      <c r="B312" s="139"/>
      <c r="C312" s="139"/>
      <c r="D312" s="139"/>
    </row>
    <row r="313" spans="2:4" s="137" customFormat="1">
      <c r="B313" s="139"/>
      <c r="C313" s="139"/>
      <c r="D313" s="139"/>
    </row>
    <row r="314" spans="2:4" s="137" customFormat="1">
      <c r="B314" s="139"/>
      <c r="C314" s="139"/>
      <c r="D314" s="139"/>
    </row>
    <row r="315" spans="2:4" s="137" customFormat="1">
      <c r="B315" s="139"/>
      <c r="C315" s="139"/>
      <c r="D315" s="139"/>
    </row>
    <row r="316" spans="2:4" s="137" customFormat="1">
      <c r="B316" s="139"/>
      <c r="C316" s="139"/>
      <c r="D316" s="139"/>
    </row>
    <row r="317" spans="2:4" s="137" customFormat="1">
      <c r="B317" s="139"/>
      <c r="C317" s="139"/>
      <c r="D317" s="139"/>
    </row>
    <row r="318" spans="2:4" s="137" customFormat="1">
      <c r="B318" s="139"/>
      <c r="C318" s="139"/>
      <c r="D318" s="139"/>
    </row>
    <row r="319" spans="2:4" s="137" customFormat="1">
      <c r="B319" s="139"/>
      <c r="C319" s="139"/>
      <c r="D319" s="139"/>
    </row>
    <row r="320" spans="2:4" s="137" customFormat="1">
      <c r="B320" s="139"/>
      <c r="C320" s="139"/>
      <c r="D320" s="139"/>
    </row>
    <row r="321" spans="2:4" s="137" customFormat="1">
      <c r="B321" s="139"/>
      <c r="C321" s="139"/>
      <c r="D321" s="139"/>
    </row>
    <row r="322" spans="2:4" s="137" customFormat="1">
      <c r="B322" s="139"/>
      <c r="C322" s="139"/>
      <c r="D322" s="139"/>
    </row>
    <row r="323" spans="2:4" s="137" customFormat="1">
      <c r="B323" s="139"/>
      <c r="C323" s="139"/>
      <c r="D323" s="139"/>
    </row>
    <row r="324" spans="2:4" s="137" customFormat="1">
      <c r="B324" s="139"/>
      <c r="C324" s="139"/>
      <c r="D324" s="139"/>
    </row>
    <row r="325" spans="2:4" s="137" customFormat="1">
      <c r="B325" s="139"/>
      <c r="C325" s="139"/>
      <c r="D325" s="139"/>
    </row>
    <row r="326" spans="2:4" s="137" customFormat="1">
      <c r="B326" s="139"/>
      <c r="C326" s="139"/>
      <c r="D326" s="139"/>
    </row>
    <row r="327" spans="2:4" s="137" customFormat="1">
      <c r="B327" s="139"/>
      <c r="C327" s="139"/>
      <c r="D327" s="139"/>
    </row>
    <row r="328" spans="2:4" s="137" customFormat="1">
      <c r="B328" s="139"/>
      <c r="C328" s="139"/>
      <c r="D328" s="139"/>
    </row>
    <row r="329" spans="2:4" s="137" customFormat="1">
      <c r="B329" s="139"/>
      <c r="C329" s="139"/>
      <c r="D329" s="139"/>
    </row>
    <row r="330" spans="2:4" s="137" customFormat="1">
      <c r="B330" s="139"/>
      <c r="C330" s="139"/>
      <c r="D330" s="139"/>
    </row>
    <row r="331" spans="2:4" s="137" customFormat="1">
      <c r="B331" s="139"/>
      <c r="C331" s="139"/>
      <c r="D331" s="139"/>
    </row>
    <row r="332" spans="2:4" s="137" customFormat="1">
      <c r="B332" s="139"/>
      <c r="C332" s="139"/>
      <c r="D332" s="139"/>
    </row>
    <row r="333" spans="2:4" s="137" customFormat="1">
      <c r="B333" s="139"/>
      <c r="C333" s="139"/>
      <c r="D333" s="139"/>
    </row>
    <row r="334" spans="2:4" s="137" customFormat="1">
      <c r="B334" s="139"/>
      <c r="C334" s="139"/>
      <c r="D334" s="139"/>
    </row>
    <row r="335" spans="2:4" s="137" customFormat="1">
      <c r="B335" s="139"/>
      <c r="C335" s="139"/>
      <c r="D335" s="139"/>
    </row>
    <row r="336" spans="2:4" s="137" customFormat="1">
      <c r="B336" s="139"/>
      <c r="C336" s="139"/>
      <c r="D336" s="139"/>
    </row>
    <row r="337" spans="2:4" s="137" customFormat="1">
      <c r="B337" s="139"/>
      <c r="C337" s="139"/>
      <c r="D337" s="139"/>
    </row>
    <row r="338" spans="2:4" s="137" customFormat="1">
      <c r="B338" s="139"/>
      <c r="C338" s="139"/>
      <c r="D338" s="139"/>
    </row>
    <row r="339" spans="2:4" s="137" customFormat="1">
      <c r="B339" s="139"/>
      <c r="C339" s="139"/>
      <c r="D339" s="139"/>
    </row>
    <row r="340" spans="2:4" s="137" customFormat="1">
      <c r="B340" s="139"/>
      <c r="C340" s="139"/>
      <c r="D340" s="139"/>
    </row>
    <row r="341" spans="2:4" s="137" customFormat="1">
      <c r="B341" s="139"/>
      <c r="C341" s="139"/>
      <c r="D341" s="139"/>
    </row>
    <row r="342" spans="2:4" s="137" customFormat="1">
      <c r="B342" s="139"/>
      <c r="C342" s="139"/>
      <c r="D342" s="139"/>
    </row>
    <row r="343" spans="2:4" s="137" customFormat="1">
      <c r="B343" s="139"/>
      <c r="C343" s="139"/>
      <c r="D343" s="139"/>
    </row>
    <row r="344" spans="2:4" s="137" customFormat="1">
      <c r="B344" s="139"/>
      <c r="C344" s="139"/>
      <c r="D344" s="139"/>
    </row>
    <row r="345" spans="2:4" s="137" customFormat="1">
      <c r="B345" s="139"/>
      <c r="C345" s="139"/>
      <c r="D345" s="139"/>
    </row>
    <row r="346" spans="2:4" s="137" customFormat="1">
      <c r="B346" s="139"/>
      <c r="C346" s="139"/>
      <c r="D346" s="139"/>
    </row>
    <row r="347" spans="2:4" s="137" customFormat="1">
      <c r="B347" s="139"/>
      <c r="C347" s="139"/>
      <c r="D347" s="139"/>
    </row>
    <row r="348" spans="2:4" s="137" customFormat="1">
      <c r="B348" s="139"/>
      <c r="C348" s="139"/>
      <c r="D348" s="139"/>
    </row>
    <row r="349" spans="2:4" s="137" customFormat="1">
      <c r="B349" s="139"/>
      <c r="C349" s="139"/>
      <c r="D349" s="139"/>
    </row>
    <row r="350" spans="2:4" s="137" customFormat="1">
      <c r="B350" s="139"/>
      <c r="C350" s="139"/>
      <c r="D350" s="139"/>
    </row>
    <row r="351" spans="2:4" s="137" customFormat="1">
      <c r="B351" s="139"/>
      <c r="C351" s="139"/>
      <c r="D351" s="139"/>
    </row>
    <row r="352" spans="2:4" s="137" customFormat="1">
      <c r="B352" s="139"/>
      <c r="C352" s="139"/>
      <c r="D352" s="139"/>
    </row>
    <row r="353" spans="2:7" s="137" customFormat="1">
      <c r="B353" s="139"/>
      <c r="C353" s="139"/>
      <c r="D353" s="139"/>
    </row>
    <row r="354" spans="2:7" s="137" customFormat="1">
      <c r="B354" s="139"/>
      <c r="C354" s="139"/>
      <c r="D354" s="139"/>
    </row>
    <row r="355" spans="2:7" s="137" customFormat="1">
      <c r="B355" s="139"/>
      <c r="C355" s="139"/>
      <c r="D355" s="139"/>
    </row>
    <row r="356" spans="2:7" s="137" customFormat="1">
      <c r="B356" s="139"/>
      <c r="C356" s="139"/>
      <c r="D356" s="139"/>
    </row>
    <row r="357" spans="2:7" s="137" customFormat="1">
      <c r="B357" s="139"/>
      <c r="C357" s="139"/>
      <c r="D357" s="139"/>
    </row>
    <row r="358" spans="2:7" s="137" customFormat="1">
      <c r="B358" s="139"/>
      <c r="C358" s="139"/>
      <c r="D358" s="139"/>
    </row>
    <row r="359" spans="2:7" s="137" customFormat="1">
      <c r="B359" s="139"/>
      <c r="C359" s="139"/>
      <c r="D359" s="139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219 B221"/>
    <dataValidation type="list" allowBlank="1" showInputMessage="1" showErrorMessage="1" sqref="E12:E35 E37:E137 E138 E139:E140 E141:E357">
      <formula1>$BF$6:$BF$23</formula1>
    </dataValidation>
    <dataValidation type="list" allowBlank="1" showInputMessage="1" showErrorMessage="1" sqref="H12:H35 H37:H137 H138 H139:H140 H141:H357">
      <formula1>$BJ$6:$BJ$19</formula1>
    </dataValidation>
    <dataValidation type="list" allowBlank="1" showInputMessage="1" showErrorMessage="1" sqref="G12:G35 G37:G137 G138 G139:G140 G141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46" sqref="I46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188</v>
      </c>
      <c r="C1" s="80" t="s" vm="1">
        <v>263</v>
      </c>
    </row>
    <row r="2" spans="2:63">
      <c r="B2" s="58" t="s">
        <v>187</v>
      </c>
      <c r="C2" s="80" t="s">
        <v>264</v>
      </c>
    </row>
    <row r="3" spans="2:63">
      <c r="B3" s="58" t="s">
        <v>189</v>
      </c>
      <c r="C3" s="80" t="s">
        <v>265</v>
      </c>
    </row>
    <row r="4" spans="2:63">
      <c r="B4" s="58" t="s">
        <v>190</v>
      </c>
      <c r="C4" s="80">
        <v>2207</v>
      </c>
    </row>
    <row r="6" spans="2:63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K6" s="3"/>
    </row>
    <row r="7" spans="2:63" ht="26.25" customHeight="1">
      <c r="B7" s="170" t="s">
        <v>99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BH7" s="3"/>
      <c r="BK7" s="3"/>
    </row>
    <row r="8" spans="2:63" s="3" customFormat="1" ht="74.25" customHeight="1">
      <c r="B8" s="23" t="s">
        <v>125</v>
      </c>
      <c r="C8" s="31" t="s">
        <v>47</v>
      </c>
      <c r="D8" s="31" t="s">
        <v>130</v>
      </c>
      <c r="E8" s="31" t="s">
        <v>127</v>
      </c>
      <c r="F8" s="31" t="s">
        <v>67</v>
      </c>
      <c r="G8" s="31" t="s">
        <v>110</v>
      </c>
      <c r="H8" s="31" t="s">
        <v>247</v>
      </c>
      <c r="I8" s="31" t="s">
        <v>246</v>
      </c>
      <c r="J8" s="31" t="s">
        <v>261</v>
      </c>
      <c r="K8" s="31" t="s">
        <v>64</v>
      </c>
      <c r="L8" s="31" t="s">
        <v>61</v>
      </c>
      <c r="M8" s="31" t="s">
        <v>191</v>
      </c>
      <c r="N8" s="15" t="s">
        <v>193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254</v>
      </c>
      <c r="I9" s="33"/>
      <c r="J9" s="17" t="s">
        <v>250</v>
      </c>
      <c r="K9" s="33" t="s">
        <v>250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9" t="s">
        <v>30</v>
      </c>
      <c r="C11" s="100"/>
      <c r="D11" s="100"/>
      <c r="E11" s="100"/>
      <c r="F11" s="100"/>
      <c r="G11" s="100"/>
      <c r="H11" s="102"/>
      <c r="I11" s="104"/>
      <c r="J11" s="102">
        <v>4.677389999999999</v>
      </c>
      <c r="K11" s="102">
        <v>26805.981716348899</v>
      </c>
      <c r="L11" s="100"/>
      <c r="M11" s="105">
        <f>K11/$K$11</f>
        <v>1</v>
      </c>
      <c r="N11" s="105">
        <f>K11/'סכום נכסי הקרן'!$C$42</f>
        <v>7.6332607952687096E-3</v>
      </c>
      <c r="O11" s="5"/>
      <c r="BH11" s="1"/>
      <c r="BI11" s="3"/>
      <c r="BK11" s="1"/>
    </row>
    <row r="12" spans="2:63" ht="20.25">
      <c r="B12" s="83" t="s">
        <v>241</v>
      </c>
      <c r="C12" s="84"/>
      <c r="D12" s="84"/>
      <c r="E12" s="84"/>
      <c r="F12" s="84"/>
      <c r="G12" s="84"/>
      <c r="H12" s="92"/>
      <c r="I12" s="94"/>
      <c r="J12" s="84"/>
      <c r="K12" s="92">
        <v>3475.4510363479999</v>
      </c>
      <c r="L12" s="84"/>
      <c r="M12" s="93">
        <f t="shared" ref="M12:M21" si="0">K12/$K$11</f>
        <v>0.1296520706879514</v>
      </c>
      <c r="N12" s="93">
        <f>K12/'סכום נכסי הקרן'!$C$42</f>
        <v>9.8966806820774671E-4</v>
      </c>
      <c r="BI12" s="4"/>
    </row>
    <row r="13" spans="2:63">
      <c r="B13" s="101" t="s">
        <v>69</v>
      </c>
      <c r="C13" s="84"/>
      <c r="D13" s="84"/>
      <c r="E13" s="84"/>
      <c r="F13" s="84"/>
      <c r="G13" s="84"/>
      <c r="H13" s="92"/>
      <c r="I13" s="94"/>
      <c r="J13" s="84"/>
      <c r="K13" s="92">
        <v>536.92416736900009</v>
      </c>
      <c r="L13" s="84"/>
      <c r="M13" s="93">
        <f t="shared" si="0"/>
        <v>2.0030013190732405E-2</v>
      </c>
      <c r="N13" s="93">
        <f>K13/'סכום נכסי הקרן'!$C$42</f>
        <v>1.5289431441753277E-4</v>
      </c>
    </row>
    <row r="14" spans="2:63">
      <c r="B14" s="88" t="s">
        <v>1368</v>
      </c>
      <c r="C14" s="82" t="s">
        <v>1369</v>
      </c>
      <c r="D14" s="95" t="s">
        <v>131</v>
      </c>
      <c r="E14" s="82" t="s">
        <v>1370</v>
      </c>
      <c r="F14" s="95" t="s">
        <v>1371</v>
      </c>
      <c r="G14" s="95" t="s">
        <v>173</v>
      </c>
      <c r="H14" s="89">
        <v>7962.8262969999996</v>
      </c>
      <c r="I14" s="91">
        <v>2097</v>
      </c>
      <c r="J14" s="82"/>
      <c r="K14" s="89">
        <v>166.98046744600001</v>
      </c>
      <c r="L14" s="90">
        <v>3.0228260410888576E-4</v>
      </c>
      <c r="M14" s="90">
        <f t="shared" si="0"/>
        <v>6.2292241042662148E-3</v>
      </c>
      <c r="N14" s="90">
        <f>K14/'סכום נכסי הקרן'!$C$42</f>
        <v>4.7549292140038142E-5</v>
      </c>
    </row>
    <row r="15" spans="2:63">
      <c r="B15" s="88" t="s">
        <v>1372</v>
      </c>
      <c r="C15" s="82" t="s">
        <v>1373</v>
      </c>
      <c r="D15" s="95" t="s">
        <v>131</v>
      </c>
      <c r="E15" s="82" t="s">
        <v>1374</v>
      </c>
      <c r="F15" s="95" t="s">
        <v>1371</v>
      </c>
      <c r="G15" s="95" t="s">
        <v>173</v>
      </c>
      <c r="H15" s="89">
        <v>9.8004800000000003</v>
      </c>
      <c r="I15" s="91">
        <v>1148</v>
      </c>
      <c r="J15" s="82"/>
      <c r="K15" s="89">
        <v>0.11250951000000001</v>
      </c>
      <c r="L15" s="90">
        <v>1.3941295794202413E-5</v>
      </c>
      <c r="M15" s="90">
        <f t="shared" si="0"/>
        <v>4.1971792412057322E-6</v>
      </c>
      <c r="N15" s="90">
        <f>K15/'סכום נכסי הקרן'!$C$42</f>
        <v>3.2038163752611387E-8</v>
      </c>
    </row>
    <row r="16" spans="2:63" ht="20.25">
      <c r="B16" s="88" t="s">
        <v>1375</v>
      </c>
      <c r="C16" s="82" t="s">
        <v>1376</v>
      </c>
      <c r="D16" s="95" t="s">
        <v>131</v>
      </c>
      <c r="E16" s="82" t="s">
        <v>1374</v>
      </c>
      <c r="F16" s="95" t="s">
        <v>1371</v>
      </c>
      <c r="G16" s="95" t="s">
        <v>173</v>
      </c>
      <c r="H16" s="89">
        <v>5635.2759999999998</v>
      </c>
      <c r="I16" s="91">
        <v>2078</v>
      </c>
      <c r="J16" s="82"/>
      <c r="K16" s="89">
        <v>117.10103527999999</v>
      </c>
      <c r="L16" s="90">
        <v>8.174923953357431E-5</v>
      </c>
      <c r="M16" s="90">
        <f t="shared" si="0"/>
        <v>4.3684665802998877E-3</v>
      </c>
      <c r="N16" s="90">
        <f>K16/'סכום נכסי הקרן'!$C$42</f>
        <v>3.3345644682844699E-5</v>
      </c>
      <c r="BH16" s="4"/>
    </row>
    <row r="17" spans="2:14">
      <c r="B17" s="88" t="s">
        <v>1377</v>
      </c>
      <c r="C17" s="82" t="s">
        <v>1378</v>
      </c>
      <c r="D17" s="95" t="s">
        <v>131</v>
      </c>
      <c r="E17" s="82" t="s">
        <v>1379</v>
      </c>
      <c r="F17" s="95" t="s">
        <v>1371</v>
      </c>
      <c r="G17" s="95" t="s">
        <v>173</v>
      </c>
      <c r="H17" s="89">
        <v>1.5190000000000002E-3</v>
      </c>
      <c r="I17" s="91">
        <v>15320</v>
      </c>
      <c r="J17" s="82"/>
      <c r="K17" s="89">
        <v>2.3272499999999995E-4</v>
      </c>
      <c r="L17" s="90">
        <v>1.7811533571867957E-10</v>
      </c>
      <c r="M17" s="90">
        <f t="shared" si="0"/>
        <v>8.6818308862033423E-9</v>
      </c>
      <c r="N17" s="90">
        <f>K17/'סכום נכסי הקרן'!$C$42</f>
        <v>6.6270679334808971E-11</v>
      </c>
    </row>
    <row r="18" spans="2:14">
      <c r="B18" s="88" t="s">
        <v>1380</v>
      </c>
      <c r="C18" s="82" t="s">
        <v>1381</v>
      </c>
      <c r="D18" s="95" t="s">
        <v>131</v>
      </c>
      <c r="E18" s="82" t="s">
        <v>1379</v>
      </c>
      <c r="F18" s="95" t="s">
        <v>1371</v>
      </c>
      <c r="G18" s="95" t="s">
        <v>173</v>
      </c>
      <c r="H18" s="89">
        <v>272.57585</v>
      </c>
      <c r="I18" s="91">
        <v>20360</v>
      </c>
      <c r="J18" s="82"/>
      <c r="K18" s="89">
        <v>55.496443059999997</v>
      </c>
      <c r="L18" s="90">
        <v>3.8693729598286311E-5</v>
      </c>
      <c r="M18" s="90">
        <f t="shared" si="0"/>
        <v>2.0703007129991759E-3</v>
      </c>
      <c r="N18" s="90">
        <f>K18/'סכום נכסי הקרן'!$C$42</f>
        <v>1.5803145266953466E-5</v>
      </c>
    </row>
    <row r="19" spans="2:14">
      <c r="B19" s="88" t="s">
        <v>1382</v>
      </c>
      <c r="C19" s="82" t="s">
        <v>1383</v>
      </c>
      <c r="D19" s="95" t="s">
        <v>131</v>
      </c>
      <c r="E19" s="82" t="s">
        <v>1379</v>
      </c>
      <c r="F19" s="95" t="s">
        <v>1371</v>
      </c>
      <c r="G19" s="95" t="s">
        <v>173</v>
      </c>
      <c r="H19" s="89">
        <v>122.506</v>
      </c>
      <c r="I19" s="91">
        <v>14100</v>
      </c>
      <c r="J19" s="82"/>
      <c r="K19" s="89">
        <v>17.273346</v>
      </c>
      <c r="L19" s="90">
        <v>8.9139823190179127E-6</v>
      </c>
      <c r="M19" s="90">
        <f t="shared" si="0"/>
        <v>6.4438401035933819E-4</v>
      </c>
      <c r="N19" s="90">
        <f>K19/'סכום נכסי הקרן'!$C$42</f>
        <v>4.9187512033739629E-6</v>
      </c>
    </row>
    <row r="20" spans="2:14">
      <c r="B20" s="88" t="s">
        <v>1384</v>
      </c>
      <c r="C20" s="82" t="s">
        <v>1385</v>
      </c>
      <c r="D20" s="95" t="s">
        <v>131</v>
      </c>
      <c r="E20" s="82" t="s">
        <v>1386</v>
      </c>
      <c r="F20" s="95" t="s">
        <v>1371</v>
      </c>
      <c r="G20" s="95" t="s">
        <v>173</v>
      </c>
      <c r="H20" s="89">
        <v>2.8909999999999995E-3</v>
      </c>
      <c r="I20" s="91">
        <v>1536</v>
      </c>
      <c r="J20" s="82"/>
      <c r="K20" s="89">
        <v>4.4408000000000006E-5</v>
      </c>
      <c r="L20" s="90">
        <v>3.5593078942420413E-11</v>
      </c>
      <c r="M20" s="90">
        <f t="shared" si="0"/>
        <v>1.6566451648706334E-9</v>
      </c>
      <c r="N20" s="90">
        <f>K20/'סכום נכסי הקרן'!$C$42</f>
        <v>1.2645604588678473E-11</v>
      </c>
    </row>
    <row r="21" spans="2:14">
      <c r="B21" s="88" t="s">
        <v>1387</v>
      </c>
      <c r="C21" s="82" t="s">
        <v>1388</v>
      </c>
      <c r="D21" s="95" t="s">
        <v>131</v>
      </c>
      <c r="E21" s="82" t="s">
        <v>1386</v>
      </c>
      <c r="F21" s="95" t="s">
        <v>1371</v>
      </c>
      <c r="G21" s="95" t="s">
        <v>173</v>
      </c>
      <c r="H21" s="89">
        <v>8697.9259999999995</v>
      </c>
      <c r="I21" s="91">
        <v>2069</v>
      </c>
      <c r="J21" s="82"/>
      <c r="K21" s="89">
        <v>179.96008893999999</v>
      </c>
      <c r="L21" s="90">
        <v>1.5219947701239017E-4</v>
      </c>
      <c r="M21" s="90">
        <f t="shared" si="0"/>
        <v>6.7134302650905262E-3</v>
      </c>
      <c r="N21" s="90">
        <f>K21/'סכום נכסי הקרן'!$C$42</f>
        <v>5.1245364044285936E-5</v>
      </c>
    </row>
    <row r="22" spans="2:14">
      <c r="B22" s="85"/>
      <c r="C22" s="82"/>
      <c r="D22" s="82"/>
      <c r="E22" s="82"/>
      <c r="F22" s="82"/>
      <c r="G22" s="82"/>
      <c r="H22" s="89"/>
      <c r="I22" s="91"/>
      <c r="J22" s="82"/>
      <c r="K22" s="82"/>
      <c r="L22" s="82"/>
      <c r="M22" s="90"/>
      <c r="N22" s="82"/>
    </row>
    <row r="23" spans="2:14">
      <c r="B23" s="101" t="s">
        <v>70</v>
      </c>
      <c r="C23" s="84"/>
      <c r="D23" s="84"/>
      <c r="E23" s="84"/>
      <c r="F23" s="84"/>
      <c r="G23" s="84"/>
      <c r="H23" s="92"/>
      <c r="I23" s="94"/>
      <c r="J23" s="84"/>
      <c r="K23" s="92">
        <v>2938.526868979</v>
      </c>
      <c r="L23" s="84"/>
      <c r="M23" s="93">
        <f t="shared" ref="M23:M39" si="1">K23/$K$11</f>
        <v>0.109622057497219</v>
      </c>
      <c r="N23" s="93">
        <f>K23/'סכום נכסי הקרן'!$C$42</f>
        <v>8.3677375379021402E-4</v>
      </c>
    </row>
    <row r="24" spans="2:14">
      <c r="B24" s="88" t="s">
        <v>1389</v>
      </c>
      <c r="C24" s="82" t="s">
        <v>1390</v>
      </c>
      <c r="D24" s="95" t="s">
        <v>131</v>
      </c>
      <c r="E24" s="82" t="s">
        <v>1370</v>
      </c>
      <c r="F24" s="95" t="s">
        <v>1391</v>
      </c>
      <c r="G24" s="95" t="s">
        <v>173</v>
      </c>
      <c r="H24" s="89">
        <v>7994.8421879999987</v>
      </c>
      <c r="I24" s="91">
        <v>346.95</v>
      </c>
      <c r="J24" s="82"/>
      <c r="K24" s="89">
        <v>27.738104970000002</v>
      </c>
      <c r="L24" s="90">
        <v>5.1183119319117779E-5</v>
      </c>
      <c r="M24" s="90">
        <f t="shared" si="1"/>
        <v>1.0347729571524181E-3</v>
      </c>
      <c r="N24" s="90">
        <f>K24/'סכום נכסי הקרן'!$C$42</f>
        <v>7.8986918458358219E-6</v>
      </c>
    </row>
    <row r="25" spans="2:14">
      <c r="B25" s="88" t="s">
        <v>1392</v>
      </c>
      <c r="C25" s="82" t="s">
        <v>1393</v>
      </c>
      <c r="D25" s="95" t="s">
        <v>131</v>
      </c>
      <c r="E25" s="82" t="s">
        <v>1370</v>
      </c>
      <c r="F25" s="95" t="s">
        <v>1391</v>
      </c>
      <c r="G25" s="95" t="s">
        <v>173</v>
      </c>
      <c r="H25" s="89">
        <v>31761.010746</v>
      </c>
      <c r="I25" s="91">
        <v>321.14999999999998</v>
      </c>
      <c r="J25" s="82"/>
      <c r="K25" s="89">
        <v>102.000486002</v>
      </c>
      <c r="L25" s="90">
        <v>1.408707805687184E-3</v>
      </c>
      <c r="M25" s="90">
        <f t="shared" si="1"/>
        <v>3.8051389828334535E-3</v>
      </c>
      <c r="N25" s="90">
        <f>K25/'סכום נכסי הקרן'!$C$42</f>
        <v>2.9045618218211257E-5</v>
      </c>
    </row>
    <row r="26" spans="2:14">
      <c r="B26" s="88" t="s">
        <v>1394</v>
      </c>
      <c r="C26" s="82" t="s">
        <v>1395</v>
      </c>
      <c r="D26" s="95" t="s">
        <v>131</v>
      </c>
      <c r="E26" s="82" t="s">
        <v>1370</v>
      </c>
      <c r="F26" s="95" t="s">
        <v>1391</v>
      </c>
      <c r="G26" s="95" t="s">
        <v>173</v>
      </c>
      <c r="H26" s="89">
        <v>159791.666019</v>
      </c>
      <c r="I26" s="91">
        <v>334.35</v>
      </c>
      <c r="J26" s="82"/>
      <c r="K26" s="89">
        <v>534.26343535900003</v>
      </c>
      <c r="L26" s="90">
        <v>7.1536182662888391E-4</v>
      </c>
      <c r="M26" s="90">
        <f t="shared" si="1"/>
        <v>1.9930754300005887E-2</v>
      </c>
      <c r="N26" s="90">
        <f>K26/'סכום נכסי הקרן'!$C$42</f>
        <v>1.521366454183682E-4</v>
      </c>
    </row>
    <row r="27" spans="2:14">
      <c r="B27" s="88" t="s">
        <v>1396</v>
      </c>
      <c r="C27" s="82" t="s">
        <v>1397</v>
      </c>
      <c r="D27" s="95" t="s">
        <v>131</v>
      </c>
      <c r="E27" s="82" t="s">
        <v>1370</v>
      </c>
      <c r="F27" s="95" t="s">
        <v>1391</v>
      </c>
      <c r="G27" s="95" t="s">
        <v>173</v>
      </c>
      <c r="H27" s="89">
        <v>3196.8589189999998</v>
      </c>
      <c r="I27" s="91">
        <v>366.07</v>
      </c>
      <c r="J27" s="82"/>
      <c r="K27" s="89">
        <v>11.702741428000001</v>
      </c>
      <c r="L27" s="90">
        <v>2.4085147375173026E-5</v>
      </c>
      <c r="M27" s="90">
        <f t="shared" si="1"/>
        <v>4.3657201410618473E-4</v>
      </c>
      <c r="N27" s="90">
        <f>K27/'סכום נכסי הקרן'!$C$42</f>
        <v>3.3324680395882378E-6</v>
      </c>
    </row>
    <row r="28" spans="2:14">
      <c r="B28" s="88" t="s">
        <v>1398</v>
      </c>
      <c r="C28" s="82" t="s">
        <v>1399</v>
      </c>
      <c r="D28" s="95" t="s">
        <v>131</v>
      </c>
      <c r="E28" s="82" t="s">
        <v>1374</v>
      </c>
      <c r="F28" s="95" t="s">
        <v>1391</v>
      </c>
      <c r="G28" s="95" t="s">
        <v>173</v>
      </c>
      <c r="H28" s="89">
        <v>71782.114627999996</v>
      </c>
      <c r="I28" s="91">
        <v>334.87</v>
      </c>
      <c r="J28" s="82"/>
      <c r="K28" s="89">
        <v>240.37676730199999</v>
      </c>
      <c r="L28" s="90">
        <v>1.6951811916775543E-4</v>
      </c>
      <c r="M28" s="90">
        <f t="shared" si="1"/>
        <v>8.9672808795282742E-3</v>
      </c>
      <c r="N28" s="90">
        <f>K28/'סכום נכסי הקרן'!$C$42</f>
        <v>6.8449593577865891E-5</v>
      </c>
    </row>
    <row r="29" spans="2:14">
      <c r="B29" s="88" t="s">
        <v>1400</v>
      </c>
      <c r="C29" s="82" t="s">
        <v>1401</v>
      </c>
      <c r="D29" s="95" t="s">
        <v>131</v>
      </c>
      <c r="E29" s="82" t="s">
        <v>1374</v>
      </c>
      <c r="F29" s="95" t="s">
        <v>1391</v>
      </c>
      <c r="G29" s="95" t="s">
        <v>173</v>
      </c>
      <c r="H29" s="89">
        <v>17327.337584000001</v>
      </c>
      <c r="I29" s="91">
        <v>343.18</v>
      </c>
      <c r="J29" s="82"/>
      <c r="K29" s="89">
        <v>59.463957145000002</v>
      </c>
      <c r="L29" s="90">
        <v>5.7723425151034498E-5</v>
      </c>
      <c r="M29" s="90">
        <f t="shared" si="1"/>
        <v>2.218309248071041E-3</v>
      </c>
      <c r="N29" s="90">
        <f>K29/'סכום נכסי הקרן'!$C$42</f>
        <v>1.6932933015082687E-5</v>
      </c>
    </row>
    <row r="30" spans="2:14">
      <c r="B30" s="88" t="s">
        <v>1402</v>
      </c>
      <c r="C30" s="82" t="s">
        <v>1403</v>
      </c>
      <c r="D30" s="95" t="s">
        <v>131</v>
      </c>
      <c r="E30" s="82" t="s">
        <v>1374</v>
      </c>
      <c r="F30" s="95" t="s">
        <v>1391</v>
      </c>
      <c r="G30" s="95" t="s">
        <v>173</v>
      </c>
      <c r="H30" s="89">
        <v>16251.297171</v>
      </c>
      <c r="I30" s="91">
        <v>321.98</v>
      </c>
      <c r="J30" s="82"/>
      <c r="K30" s="89">
        <v>52.325926686999999</v>
      </c>
      <c r="L30" s="90">
        <v>2.4423746539619219E-4</v>
      </c>
      <c r="M30" s="90">
        <f t="shared" si="1"/>
        <v>1.9520242623715046E-3</v>
      </c>
      <c r="N30" s="90">
        <f>K30/'סכום נכסי הקרן'!$C$42</f>
        <v>1.4900310273373727E-5</v>
      </c>
    </row>
    <row r="31" spans="2:14">
      <c r="B31" s="88" t="s">
        <v>1404</v>
      </c>
      <c r="C31" s="82" t="s">
        <v>1405</v>
      </c>
      <c r="D31" s="95" t="s">
        <v>131</v>
      </c>
      <c r="E31" s="82" t="s">
        <v>1374</v>
      </c>
      <c r="F31" s="95" t="s">
        <v>1391</v>
      </c>
      <c r="G31" s="95" t="s">
        <v>173</v>
      </c>
      <c r="H31" s="89">
        <v>76125.403426000004</v>
      </c>
      <c r="I31" s="91">
        <v>363.3</v>
      </c>
      <c r="J31" s="82"/>
      <c r="K31" s="89">
        <v>276.56359060699998</v>
      </c>
      <c r="L31" s="90">
        <v>2.8584819954570109E-4</v>
      </c>
      <c r="M31" s="90">
        <f t="shared" si="1"/>
        <v>1.0317234173084755E-2</v>
      </c>
      <c r="N31" s="90">
        <f>K31/'סכום נכסי הקרן'!$C$42</f>
        <v>7.8754139129014447E-5</v>
      </c>
    </row>
    <row r="32" spans="2:14">
      <c r="B32" s="88" t="s">
        <v>1406</v>
      </c>
      <c r="C32" s="82" t="s">
        <v>1407</v>
      </c>
      <c r="D32" s="95" t="s">
        <v>131</v>
      </c>
      <c r="E32" s="82" t="s">
        <v>1379</v>
      </c>
      <c r="F32" s="95" t="s">
        <v>1391</v>
      </c>
      <c r="G32" s="95" t="s">
        <v>173</v>
      </c>
      <c r="H32" s="89">
        <v>159.87631099999999</v>
      </c>
      <c r="I32" s="91">
        <v>3438.37</v>
      </c>
      <c r="J32" s="82"/>
      <c r="K32" s="89">
        <v>5.4971391219999983</v>
      </c>
      <c r="L32" s="90">
        <v>6.8133008093133509E-6</v>
      </c>
      <c r="M32" s="90">
        <f t="shared" si="1"/>
        <v>2.0507135982441216E-4</v>
      </c>
      <c r="N32" s="90">
        <f>K32/'סכום נכסי הקרן'!$C$42</f>
        <v>1.5653631711801279E-6</v>
      </c>
    </row>
    <row r="33" spans="2:14">
      <c r="B33" s="88" t="s">
        <v>1408</v>
      </c>
      <c r="C33" s="82" t="s">
        <v>1409</v>
      </c>
      <c r="D33" s="95" t="s">
        <v>131</v>
      </c>
      <c r="E33" s="82" t="s">
        <v>1379</v>
      </c>
      <c r="F33" s="95" t="s">
        <v>1391</v>
      </c>
      <c r="G33" s="95" t="s">
        <v>173</v>
      </c>
      <c r="H33" s="89">
        <v>708.37125000000003</v>
      </c>
      <c r="I33" s="91">
        <v>3201.86</v>
      </c>
      <c r="J33" s="82"/>
      <c r="K33" s="89">
        <v>22.681055704999999</v>
      </c>
      <c r="L33" s="90">
        <v>1.1469478033374234E-4</v>
      </c>
      <c r="M33" s="90">
        <f t="shared" si="1"/>
        <v>8.4611919626755851E-4</v>
      </c>
      <c r="N33" s="90">
        <f>K33/'סכום נכסי הקרן'!$C$42</f>
        <v>6.4586484889934248E-6</v>
      </c>
    </row>
    <row r="34" spans="2:14">
      <c r="B34" s="88" t="s">
        <v>1410</v>
      </c>
      <c r="C34" s="82" t="s">
        <v>1411</v>
      </c>
      <c r="D34" s="95" t="s">
        <v>131</v>
      </c>
      <c r="E34" s="82" t="s">
        <v>1379</v>
      </c>
      <c r="F34" s="95" t="s">
        <v>1391</v>
      </c>
      <c r="G34" s="95" t="s">
        <v>173</v>
      </c>
      <c r="H34" s="89">
        <v>11133.445271000001</v>
      </c>
      <c r="I34" s="91">
        <v>3333.44</v>
      </c>
      <c r="J34" s="82"/>
      <c r="K34" s="89">
        <v>371.12671802700009</v>
      </c>
      <c r="L34" s="90">
        <v>2.8498004978824449E-4</v>
      </c>
      <c r="M34" s="90">
        <f t="shared" si="1"/>
        <v>1.3844921702705291E-2</v>
      </c>
      <c r="N34" s="90">
        <f>K34/'סכום נכסי הקרן'!$C$42</f>
        <v>1.0568189804682521E-4</v>
      </c>
    </row>
    <row r="35" spans="2:14">
      <c r="B35" s="88" t="s">
        <v>1412</v>
      </c>
      <c r="C35" s="82" t="s">
        <v>1413</v>
      </c>
      <c r="D35" s="95" t="s">
        <v>131</v>
      </c>
      <c r="E35" s="82" t="s">
        <v>1379</v>
      </c>
      <c r="F35" s="95" t="s">
        <v>1391</v>
      </c>
      <c r="G35" s="95" t="s">
        <v>173</v>
      </c>
      <c r="H35" s="89">
        <v>8774.9077940000006</v>
      </c>
      <c r="I35" s="91">
        <v>3649.4</v>
      </c>
      <c r="J35" s="82"/>
      <c r="K35" s="89">
        <v>320.23148505800003</v>
      </c>
      <c r="L35" s="90">
        <v>5.0856232608362153E-4</v>
      </c>
      <c r="M35" s="90">
        <f t="shared" si="1"/>
        <v>1.1946269621705056E-2</v>
      </c>
      <c r="N35" s="90">
        <f>K35/'סכום נכסי הקרן'!$C$42</f>
        <v>9.1188991553070765E-5</v>
      </c>
    </row>
    <row r="36" spans="2:14">
      <c r="B36" s="88" t="s">
        <v>1414</v>
      </c>
      <c r="C36" s="82" t="s">
        <v>1415</v>
      </c>
      <c r="D36" s="95" t="s">
        <v>131</v>
      </c>
      <c r="E36" s="82" t="s">
        <v>1386</v>
      </c>
      <c r="F36" s="95" t="s">
        <v>1391</v>
      </c>
      <c r="G36" s="95" t="s">
        <v>173</v>
      </c>
      <c r="H36" s="89">
        <v>22350.382719000001</v>
      </c>
      <c r="I36" s="91">
        <v>344.21</v>
      </c>
      <c r="J36" s="82"/>
      <c r="K36" s="89">
        <v>76.932252395000006</v>
      </c>
      <c r="L36" s="90">
        <v>6.4132043150903737E-5</v>
      </c>
      <c r="M36" s="90">
        <f t="shared" si="1"/>
        <v>2.8699658609436128E-3</v>
      </c>
      <c r="N36" s="90">
        <f>K36/'סכום נכסי הקרן'!$C$42</f>
        <v>2.1907197890100488E-5</v>
      </c>
    </row>
    <row r="37" spans="2:14">
      <c r="B37" s="88" t="s">
        <v>1416</v>
      </c>
      <c r="C37" s="82" t="s">
        <v>1417</v>
      </c>
      <c r="D37" s="95" t="s">
        <v>131</v>
      </c>
      <c r="E37" s="82" t="s">
        <v>1386</v>
      </c>
      <c r="F37" s="95" t="s">
        <v>1391</v>
      </c>
      <c r="G37" s="95" t="s">
        <v>173</v>
      </c>
      <c r="H37" s="89">
        <v>14351.432081000001</v>
      </c>
      <c r="I37" s="91">
        <v>321.24</v>
      </c>
      <c r="J37" s="82"/>
      <c r="K37" s="89">
        <v>46.102540361000003</v>
      </c>
      <c r="L37" s="90">
        <v>3.5841715206324539E-4</v>
      </c>
      <c r="M37" s="90">
        <f t="shared" si="1"/>
        <v>1.7198601733314689E-3</v>
      </c>
      <c r="N37" s="90">
        <f>K37/'סכום נכסי הקרן'!$C$42</f>
        <v>1.3128141234435148E-5</v>
      </c>
    </row>
    <row r="38" spans="2:14">
      <c r="B38" s="88" t="s">
        <v>1418</v>
      </c>
      <c r="C38" s="82" t="s">
        <v>1419</v>
      </c>
      <c r="D38" s="95" t="s">
        <v>131</v>
      </c>
      <c r="E38" s="82" t="s">
        <v>1386</v>
      </c>
      <c r="F38" s="95" t="s">
        <v>1391</v>
      </c>
      <c r="G38" s="95" t="s">
        <v>173</v>
      </c>
      <c r="H38" s="89">
        <v>194823.24458599999</v>
      </c>
      <c r="I38" s="91">
        <v>334.3</v>
      </c>
      <c r="J38" s="82"/>
      <c r="K38" s="89">
        <v>651.29410661200006</v>
      </c>
      <c r="L38" s="90">
        <v>4.7669603858291256E-4</v>
      </c>
      <c r="M38" s="90">
        <f t="shared" si="1"/>
        <v>2.4296595942792033E-2</v>
      </c>
      <c r="N38" s="90">
        <f>K38/'סכום נכסי הקרן'!$C$42</f>
        <v>1.8546225326859922E-4</v>
      </c>
    </row>
    <row r="39" spans="2:14">
      <c r="B39" s="88" t="s">
        <v>1420</v>
      </c>
      <c r="C39" s="82" t="s">
        <v>1421</v>
      </c>
      <c r="D39" s="95" t="s">
        <v>131</v>
      </c>
      <c r="E39" s="82" t="s">
        <v>1386</v>
      </c>
      <c r="F39" s="95" t="s">
        <v>1391</v>
      </c>
      <c r="G39" s="95" t="s">
        <v>173</v>
      </c>
      <c r="H39" s="89">
        <v>38267.263981999997</v>
      </c>
      <c r="I39" s="91">
        <v>366.44</v>
      </c>
      <c r="J39" s="82"/>
      <c r="K39" s="89">
        <v>140.226562199</v>
      </c>
      <c r="L39" s="90">
        <v>1.863631158014923E-4</v>
      </c>
      <c r="M39" s="90">
        <f t="shared" si="1"/>
        <v>5.2311668224960467E-3</v>
      </c>
      <c r="N39" s="90">
        <f>K39/'סכום נכסי הקרן'!$C$42</f>
        <v>3.9930860619669461E-5</v>
      </c>
    </row>
    <row r="40" spans="2:14">
      <c r="B40" s="85"/>
      <c r="C40" s="82"/>
      <c r="D40" s="82"/>
      <c r="E40" s="82"/>
      <c r="F40" s="82"/>
      <c r="G40" s="82"/>
      <c r="H40" s="89"/>
      <c r="I40" s="91"/>
      <c r="J40" s="82"/>
      <c r="K40" s="82"/>
      <c r="L40" s="82"/>
      <c r="M40" s="90"/>
      <c r="N40" s="82"/>
    </row>
    <row r="41" spans="2:14">
      <c r="B41" s="83" t="s">
        <v>240</v>
      </c>
      <c r="C41" s="84"/>
      <c r="D41" s="84"/>
      <c r="E41" s="84"/>
      <c r="F41" s="84"/>
      <c r="G41" s="84"/>
      <c r="H41" s="92"/>
      <c r="I41" s="94"/>
      <c r="J41" s="92">
        <v>4.677389999999999</v>
      </c>
      <c r="K41" s="92">
        <v>23330.530680000898</v>
      </c>
      <c r="L41" s="84"/>
      <c r="M41" s="93">
        <f t="shared" ref="M41:M89" si="2">K41/$K$11</f>
        <v>0.87034792931204863</v>
      </c>
      <c r="N41" s="93">
        <f>K41/'סכום נכסי הקרן'!$C$42</f>
        <v>6.6435927270609629E-3</v>
      </c>
    </row>
    <row r="42" spans="2:14">
      <c r="B42" s="101" t="s">
        <v>71</v>
      </c>
      <c r="C42" s="84"/>
      <c r="D42" s="84"/>
      <c r="E42" s="84"/>
      <c r="F42" s="84"/>
      <c r="G42" s="84"/>
      <c r="H42" s="92"/>
      <c r="I42" s="94"/>
      <c r="J42" s="92">
        <v>4.677389999999999</v>
      </c>
      <c r="K42" s="92">
        <v>23330.530680000898</v>
      </c>
      <c r="L42" s="84"/>
      <c r="M42" s="93">
        <f t="shared" si="2"/>
        <v>0.87034792931204863</v>
      </c>
      <c r="N42" s="93">
        <f>K42/'סכום נכסי הקרן'!$C$42</f>
        <v>6.6435927270609629E-3</v>
      </c>
    </row>
    <row r="43" spans="2:14">
      <c r="B43" s="88" t="s">
        <v>1422</v>
      </c>
      <c r="C43" s="82" t="s">
        <v>1423</v>
      </c>
      <c r="D43" s="95" t="s">
        <v>27</v>
      </c>
      <c r="E43" s="82"/>
      <c r="F43" s="95" t="s">
        <v>1371</v>
      </c>
      <c r="G43" s="95" t="s">
        <v>172</v>
      </c>
      <c r="H43" s="89">
        <v>1389.0000000000002</v>
      </c>
      <c r="I43" s="91">
        <v>6165.6</v>
      </c>
      <c r="J43" s="82"/>
      <c r="K43" s="89">
        <v>311.04513999989996</v>
      </c>
      <c r="L43" s="90">
        <v>5.3213752441118649E-5</v>
      </c>
      <c r="M43" s="90">
        <f t="shared" si="2"/>
        <v>1.1603572041914598E-2</v>
      </c>
      <c r="N43" s="90">
        <f>K43/'סכום נכסי הקרן'!$C$42</f>
        <v>8.857309155262279E-5</v>
      </c>
    </row>
    <row r="44" spans="2:14">
      <c r="B44" s="88" t="s">
        <v>1424</v>
      </c>
      <c r="C44" s="82" t="s">
        <v>1425</v>
      </c>
      <c r="D44" s="95" t="s">
        <v>1185</v>
      </c>
      <c r="E44" s="82"/>
      <c r="F44" s="95" t="s">
        <v>1371</v>
      </c>
      <c r="G44" s="95" t="s">
        <v>172</v>
      </c>
      <c r="H44" s="89">
        <v>853</v>
      </c>
      <c r="I44" s="91">
        <v>4677</v>
      </c>
      <c r="J44" s="82"/>
      <c r="K44" s="89">
        <v>144.89795000000001</v>
      </c>
      <c r="L44" s="90">
        <v>7.5187307183781404E-6</v>
      </c>
      <c r="M44" s="90">
        <f t="shared" si="2"/>
        <v>5.4054334414332279E-3</v>
      </c>
      <c r="N44" s="90">
        <f>K44/'סכום נכסי הקרן'!$C$42</f>
        <v>4.1261083169926678E-5</v>
      </c>
    </row>
    <row r="45" spans="2:14">
      <c r="B45" s="88" t="s">
        <v>1426</v>
      </c>
      <c r="C45" s="82" t="s">
        <v>1427</v>
      </c>
      <c r="D45" s="95" t="s">
        <v>1185</v>
      </c>
      <c r="E45" s="82"/>
      <c r="F45" s="95" t="s">
        <v>1371</v>
      </c>
      <c r="G45" s="95" t="s">
        <v>172</v>
      </c>
      <c r="H45" s="89">
        <v>793</v>
      </c>
      <c r="I45" s="91">
        <v>11385</v>
      </c>
      <c r="J45" s="82"/>
      <c r="K45" s="89">
        <v>327.90803999999997</v>
      </c>
      <c r="L45" s="90">
        <v>7.1150907288017041E-6</v>
      </c>
      <c r="M45" s="90">
        <f t="shared" si="2"/>
        <v>1.2232644320577512E-2</v>
      </c>
      <c r="N45" s="90">
        <f>K45/'סכום נכסי הקרן'!$C$42</f>
        <v>9.3374964314730759E-5</v>
      </c>
    </row>
    <row r="46" spans="2:14">
      <c r="B46" s="88" t="s">
        <v>1428</v>
      </c>
      <c r="C46" s="82" t="s">
        <v>1429</v>
      </c>
      <c r="D46" s="95" t="s">
        <v>135</v>
      </c>
      <c r="E46" s="82"/>
      <c r="F46" s="95" t="s">
        <v>1371</v>
      </c>
      <c r="G46" s="95" t="s">
        <v>182</v>
      </c>
      <c r="H46" s="89">
        <v>71888</v>
      </c>
      <c r="I46" s="91">
        <v>1684</v>
      </c>
      <c r="J46" s="82"/>
      <c r="K46" s="89">
        <v>3968.0847599999997</v>
      </c>
      <c r="L46" s="90">
        <v>2.8847039697187879E-5</v>
      </c>
      <c r="M46" s="90">
        <f t="shared" si="2"/>
        <v>0.14802982416345808</v>
      </c>
      <c r="N46" s="90">
        <f>K46/'סכום נכסי הקרן'!$C$42</f>
        <v>1.1299502533174452E-3</v>
      </c>
    </row>
    <row r="47" spans="2:14">
      <c r="B47" s="88" t="s">
        <v>1430</v>
      </c>
      <c r="C47" s="82" t="s">
        <v>1431</v>
      </c>
      <c r="D47" s="95" t="s">
        <v>27</v>
      </c>
      <c r="E47" s="82"/>
      <c r="F47" s="95" t="s">
        <v>1371</v>
      </c>
      <c r="G47" s="95" t="s">
        <v>174</v>
      </c>
      <c r="H47" s="89">
        <v>3157</v>
      </c>
      <c r="I47" s="91">
        <v>1004.4</v>
      </c>
      <c r="J47" s="82"/>
      <c r="K47" s="89">
        <v>129.31527</v>
      </c>
      <c r="L47" s="90">
        <v>6.6323529411764707E-5</v>
      </c>
      <c r="M47" s="90">
        <f t="shared" si="2"/>
        <v>4.8241199060854003E-3</v>
      </c>
      <c r="N47" s="90">
        <f>K47/'סכום נכסי הקרן'!$C$42</f>
        <v>3.6823765350797051E-5</v>
      </c>
    </row>
    <row r="48" spans="2:14">
      <c r="B48" s="88" t="s">
        <v>1432</v>
      </c>
      <c r="C48" s="82" t="s">
        <v>1433</v>
      </c>
      <c r="D48" s="95" t="s">
        <v>27</v>
      </c>
      <c r="E48" s="82"/>
      <c r="F48" s="95" t="s">
        <v>1371</v>
      </c>
      <c r="G48" s="95" t="s">
        <v>174</v>
      </c>
      <c r="H48" s="89">
        <v>7700</v>
      </c>
      <c r="I48" s="91">
        <v>3921</v>
      </c>
      <c r="J48" s="82"/>
      <c r="K48" s="89">
        <v>1231.27791</v>
      </c>
      <c r="L48" s="90">
        <v>1.5033421737011918E-4</v>
      </c>
      <c r="M48" s="90">
        <f t="shared" si="2"/>
        <v>4.5932953436622202E-2</v>
      </c>
      <c r="N48" s="90">
        <f>K48/'סכום נכסי הקרן'!$C$42</f>
        <v>3.5061821267867136E-4</v>
      </c>
    </row>
    <row r="49" spans="2:14">
      <c r="B49" s="88" t="s">
        <v>1434</v>
      </c>
      <c r="C49" s="82" t="s">
        <v>1435</v>
      </c>
      <c r="D49" s="95" t="s">
        <v>27</v>
      </c>
      <c r="E49" s="82"/>
      <c r="F49" s="95" t="s">
        <v>1371</v>
      </c>
      <c r="G49" s="95" t="s">
        <v>174</v>
      </c>
      <c r="H49" s="89">
        <v>6632</v>
      </c>
      <c r="I49" s="91">
        <v>3524.5</v>
      </c>
      <c r="J49" s="82"/>
      <c r="K49" s="89">
        <v>953.25820999999996</v>
      </c>
      <c r="L49" s="90">
        <v>5.56871978222208E-4</v>
      </c>
      <c r="M49" s="90">
        <f t="shared" si="2"/>
        <v>3.5561398947706151E-2</v>
      </c>
      <c r="N49" s="90">
        <f>K49/'סכום נכסי הקרן'!$C$42</f>
        <v>2.7144943241243528E-4</v>
      </c>
    </row>
    <row r="50" spans="2:14">
      <c r="B50" s="88" t="s">
        <v>1436</v>
      </c>
      <c r="C50" s="82" t="s">
        <v>1437</v>
      </c>
      <c r="D50" s="95" t="s">
        <v>1185</v>
      </c>
      <c r="E50" s="82"/>
      <c r="F50" s="95" t="s">
        <v>1371</v>
      </c>
      <c r="G50" s="95" t="s">
        <v>172</v>
      </c>
      <c r="H50" s="89">
        <v>10299</v>
      </c>
      <c r="I50" s="91">
        <v>2571</v>
      </c>
      <c r="J50" s="82"/>
      <c r="K50" s="89">
        <v>961.70743999999991</v>
      </c>
      <c r="L50" s="90">
        <v>1.1963820306151199E-5</v>
      </c>
      <c r="M50" s="90">
        <f t="shared" si="2"/>
        <v>3.5876598371827474E-2</v>
      </c>
      <c r="N50" s="90">
        <f>K50/'סכום נכסי הקרן'!$C$42</f>
        <v>2.7385543181927184E-4</v>
      </c>
    </row>
    <row r="51" spans="2:14">
      <c r="B51" s="88" t="s">
        <v>1438</v>
      </c>
      <c r="C51" s="82" t="s">
        <v>1439</v>
      </c>
      <c r="D51" s="95" t="s">
        <v>1185</v>
      </c>
      <c r="E51" s="82"/>
      <c r="F51" s="95" t="s">
        <v>1371</v>
      </c>
      <c r="G51" s="95" t="s">
        <v>172</v>
      </c>
      <c r="H51" s="89">
        <v>1744</v>
      </c>
      <c r="I51" s="91">
        <v>9175</v>
      </c>
      <c r="J51" s="82"/>
      <c r="K51" s="89">
        <v>581.16357999999991</v>
      </c>
      <c r="L51" s="90">
        <v>8.1795246574303454E-6</v>
      </c>
      <c r="M51" s="90">
        <f t="shared" si="2"/>
        <v>2.1680369185865325E-2</v>
      </c>
      <c r="N51" s="90">
        <f>K51/'סכום נכסי הקרן'!$C$42</f>
        <v>1.6549191213341755E-4</v>
      </c>
    </row>
    <row r="52" spans="2:14">
      <c r="B52" s="88" t="s">
        <v>1440</v>
      </c>
      <c r="C52" s="82" t="s">
        <v>1441</v>
      </c>
      <c r="D52" s="95" t="s">
        <v>27</v>
      </c>
      <c r="E52" s="82"/>
      <c r="F52" s="95" t="s">
        <v>1371</v>
      </c>
      <c r="G52" s="95" t="s">
        <v>181</v>
      </c>
      <c r="H52" s="89">
        <v>5768</v>
      </c>
      <c r="I52" s="91">
        <v>3481</v>
      </c>
      <c r="J52" s="82"/>
      <c r="K52" s="89">
        <v>543.16108999999994</v>
      </c>
      <c r="L52" s="90">
        <v>1.0720744620395217E-4</v>
      </c>
      <c r="M52" s="90">
        <f t="shared" si="2"/>
        <v>2.026268225307068E-2</v>
      </c>
      <c r="N52" s="90">
        <f>K52/'סכום נכסי הקרן'!$C$42</f>
        <v>1.5467033804935146E-4</v>
      </c>
    </row>
    <row r="53" spans="2:14">
      <c r="B53" s="88" t="s">
        <v>1442</v>
      </c>
      <c r="C53" s="82" t="s">
        <v>1443</v>
      </c>
      <c r="D53" s="95" t="s">
        <v>1185</v>
      </c>
      <c r="E53" s="82"/>
      <c r="F53" s="95" t="s">
        <v>1371</v>
      </c>
      <c r="G53" s="95" t="s">
        <v>172</v>
      </c>
      <c r="H53" s="89">
        <v>1955</v>
      </c>
      <c r="I53" s="91">
        <v>7503</v>
      </c>
      <c r="J53" s="82"/>
      <c r="K53" s="89">
        <v>532.75502000000006</v>
      </c>
      <c r="L53" s="90">
        <v>1.4324862979571499E-5</v>
      </c>
      <c r="M53" s="90">
        <f t="shared" si="2"/>
        <v>1.9874482704547773E-2</v>
      </c>
      <c r="N53" s="90">
        <f>K53/'סכום נכסי הקרן'!$C$42</f>
        <v>1.5170710965487055E-4</v>
      </c>
    </row>
    <row r="54" spans="2:14">
      <c r="B54" s="88" t="s">
        <v>1444</v>
      </c>
      <c r="C54" s="82" t="s">
        <v>1445</v>
      </c>
      <c r="D54" s="95" t="s">
        <v>27</v>
      </c>
      <c r="E54" s="82"/>
      <c r="F54" s="95" t="s">
        <v>1371</v>
      </c>
      <c r="G54" s="95" t="s">
        <v>174</v>
      </c>
      <c r="H54" s="89">
        <v>1435</v>
      </c>
      <c r="I54" s="91">
        <v>4565</v>
      </c>
      <c r="J54" s="82"/>
      <c r="K54" s="89">
        <v>267.15370000000001</v>
      </c>
      <c r="L54" s="90">
        <v>1.928763440860215E-4</v>
      </c>
      <c r="M54" s="90">
        <f t="shared" si="2"/>
        <v>9.966197202808046E-3</v>
      </c>
      <c r="N54" s="90">
        <f>K54/'סכום נכסי הקרן'!$C$42</f>
        <v>7.6074582386111332E-5</v>
      </c>
    </row>
    <row r="55" spans="2:14">
      <c r="B55" s="88" t="s">
        <v>1446</v>
      </c>
      <c r="C55" s="82" t="s">
        <v>1447</v>
      </c>
      <c r="D55" s="95" t="s">
        <v>150</v>
      </c>
      <c r="E55" s="82"/>
      <c r="F55" s="95" t="s">
        <v>1371</v>
      </c>
      <c r="G55" s="95" t="s">
        <v>172</v>
      </c>
      <c r="H55" s="89">
        <v>511</v>
      </c>
      <c r="I55" s="91">
        <v>12604</v>
      </c>
      <c r="J55" s="82"/>
      <c r="K55" s="89">
        <v>233.92419000000001</v>
      </c>
      <c r="L55" s="90">
        <v>9.2909090909090912E-5</v>
      </c>
      <c r="M55" s="90">
        <f t="shared" si="2"/>
        <v>8.7265667967433638E-3</v>
      </c>
      <c r="N55" s="90">
        <f>K55/'סכום נכסי הקרן'!$C$42</f>
        <v>6.6612160206874776E-5</v>
      </c>
    </row>
    <row r="56" spans="2:14">
      <c r="B56" s="88" t="s">
        <v>1448</v>
      </c>
      <c r="C56" s="82" t="s">
        <v>1449</v>
      </c>
      <c r="D56" s="95" t="s">
        <v>134</v>
      </c>
      <c r="E56" s="82"/>
      <c r="F56" s="95" t="s">
        <v>1371</v>
      </c>
      <c r="G56" s="95" t="s">
        <v>172</v>
      </c>
      <c r="H56" s="89">
        <v>6601.0000000000009</v>
      </c>
      <c r="I56" s="91">
        <v>2821</v>
      </c>
      <c r="J56" s="82"/>
      <c r="K56" s="89">
        <v>676.33001000029981</v>
      </c>
      <c r="L56" s="90">
        <v>1.455823408095699E-5</v>
      </c>
      <c r="M56" s="90">
        <f t="shared" si="2"/>
        <v>2.5230562982433428E-2</v>
      </c>
      <c r="N56" s="90">
        <f>K56/'סכום נכסי הקרן'!$C$42</f>
        <v>1.9259146725636705E-4</v>
      </c>
    </row>
    <row r="57" spans="2:14">
      <c r="B57" s="88" t="s">
        <v>1450</v>
      </c>
      <c r="C57" s="82" t="s">
        <v>1451</v>
      </c>
      <c r="D57" s="95" t="s">
        <v>1185</v>
      </c>
      <c r="E57" s="82"/>
      <c r="F57" s="95" t="s">
        <v>1371</v>
      </c>
      <c r="G57" s="95" t="s">
        <v>172</v>
      </c>
      <c r="H57" s="89">
        <v>2011.9999999999998</v>
      </c>
      <c r="I57" s="91">
        <v>5171</v>
      </c>
      <c r="J57" s="82"/>
      <c r="K57" s="89">
        <v>377.87517000020006</v>
      </c>
      <c r="L57" s="90">
        <v>1.7547531833246116E-6</v>
      </c>
      <c r="M57" s="90">
        <f t="shared" si="2"/>
        <v>1.4096673421579444E-2</v>
      </c>
      <c r="N57" s="90">
        <f>K57/'סכום נכסי הקרן'!$C$42</f>
        <v>1.0760358457264878E-4</v>
      </c>
    </row>
    <row r="58" spans="2:14">
      <c r="B58" s="88" t="s">
        <v>1452</v>
      </c>
      <c r="C58" s="82" t="s">
        <v>1453</v>
      </c>
      <c r="D58" s="95" t="s">
        <v>27</v>
      </c>
      <c r="E58" s="82"/>
      <c r="F58" s="95" t="s">
        <v>1371</v>
      </c>
      <c r="G58" s="95" t="s">
        <v>174</v>
      </c>
      <c r="H58" s="89">
        <v>5502.9999999999973</v>
      </c>
      <c r="I58" s="91">
        <v>2379.5</v>
      </c>
      <c r="J58" s="82"/>
      <c r="K58" s="89">
        <v>534.01538000019991</v>
      </c>
      <c r="L58" s="90">
        <v>2.8542531120331935E-5</v>
      </c>
      <c r="M58" s="90">
        <f t="shared" si="2"/>
        <v>1.9921500568453546E-2</v>
      </c>
      <c r="N58" s="90">
        <f>K58/'סכום נכסי הקרן'!$C$42</f>
        <v>1.5206600927209976E-4</v>
      </c>
    </row>
    <row r="59" spans="2:14">
      <c r="B59" s="88" t="s">
        <v>1454</v>
      </c>
      <c r="C59" s="82" t="s">
        <v>1455</v>
      </c>
      <c r="D59" s="95" t="s">
        <v>1185</v>
      </c>
      <c r="E59" s="82"/>
      <c r="F59" s="95" t="s">
        <v>1371</v>
      </c>
      <c r="G59" s="95" t="s">
        <v>172</v>
      </c>
      <c r="H59" s="89">
        <v>2079</v>
      </c>
      <c r="I59" s="91">
        <v>18940</v>
      </c>
      <c r="J59" s="82"/>
      <c r="K59" s="89">
        <v>1430.1457600000001</v>
      </c>
      <c r="L59" s="90">
        <v>8.1338028169014091E-6</v>
      </c>
      <c r="M59" s="90">
        <f t="shared" si="2"/>
        <v>5.335173973978196E-2</v>
      </c>
      <c r="N59" s="90">
        <f>K59/'סכום נכסי הקרן'!$C$42</f>
        <v>4.0724774331505725E-4</v>
      </c>
    </row>
    <row r="60" spans="2:14">
      <c r="B60" s="88" t="s">
        <v>1456</v>
      </c>
      <c r="C60" s="82" t="s">
        <v>1457</v>
      </c>
      <c r="D60" s="95" t="s">
        <v>1185</v>
      </c>
      <c r="E60" s="82"/>
      <c r="F60" s="95" t="s">
        <v>1371</v>
      </c>
      <c r="G60" s="95" t="s">
        <v>172</v>
      </c>
      <c r="H60" s="89">
        <v>15937</v>
      </c>
      <c r="I60" s="91">
        <v>2549</v>
      </c>
      <c r="J60" s="82"/>
      <c r="K60" s="89">
        <v>1475.44236</v>
      </c>
      <c r="L60" s="90">
        <v>1.5472815533980582E-3</v>
      </c>
      <c r="M60" s="90">
        <f t="shared" si="2"/>
        <v>5.5041534222196813E-2</v>
      </c>
      <c r="N60" s="90">
        <f>K60/'סכום נכסי הקרן'!$C$42</f>
        <v>4.2014638528973592E-4</v>
      </c>
    </row>
    <row r="61" spans="2:14">
      <c r="B61" s="88" t="s">
        <v>1458</v>
      </c>
      <c r="C61" s="82" t="s">
        <v>1459</v>
      </c>
      <c r="D61" s="95" t="s">
        <v>1185</v>
      </c>
      <c r="E61" s="82"/>
      <c r="F61" s="95" t="s">
        <v>1371</v>
      </c>
      <c r="G61" s="95" t="s">
        <v>172</v>
      </c>
      <c r="H61" s="89">
        <v>407</v>
      </c>
      <c r="I61" s="91">
        <v>23153</v>
      </c>
      <c r="J61" s="82"/>
      <c r="K61" s="89">
        <v>342.25321000000002</v>
      </c>
      <c r="L61" s="90">
        <v>2.5759493670886077E-5</v>
      </c>
      <c r="M61" s="90">
        <f t="shared" si="2"/>
        <v>1.2767792413708194E-2</v>
      </c>
      <c r="N61" s="90">
        <f>K61/'סכום נכסי הקרן'!$C$42</f>
        <v>9.7459889273688002E-5</v>
      </c>
    </row>
    <row r="62" spans="2:14">
      <c r="B62" s="88" t="s">
        <v>1460</v>
      </c>
      <c r="C62" s="82" t="s">
        <v>1461</v>
      </c>
      <c r="D62" s="95" t="s">
        <v>27</v>
      </c>
      <c r="E62" s="82"/>
      <c r="F62" s="95" t="s">
        <v>1371</v>
      </c>
      <c r="G62" s="95" t="s">
        <v>174</v>
      </c>
      <c r="H62" s="89">
        <v>196</v>
      </c>
      <c r="I62" s="91">
        <v>5707</v>
      </c>
      <c r="J62" s="82"/>
      <c r="K62" s="89">
        <v>45.617599999999996</v>
      </c>
      <c r="L62" s="90">
        <v>2.3614457831325302E-5</v>
      </c>
      <c r="M62" s="90">
        <f t="shared" si="2"/>
        <v>1.7017694215682442E-3</v>
      </c>
      <c r="N62" s="90">
        <f>K62/'סכום נכסי הקרן'!$C$42</f>
        <v>1.2990049808243988E-5</v>
      </c>
    </row>
    <row r="63" spans="2:14">
      <c r="B63" s="88" t="s">
        <v>1462</v>
      </c>
      <c r="C63" s="82" t="s">
        <v>1463</v>
      </c>
      <c r="D63" s="95" t="s">
        <v>134</v>
      </c>
      <c r="E63" s="82"/>
      <c r="F63" s="95" t="s">
        <v>1371</v>
      </c>
      <c r="G63" s="95" t="s">
        <v>175</v>
      </c>
      <c r="H63" s="89">
        <v>15023</v>
      </c>
      <c r="I63" s="91">
        <v>719</v>
      </c>
      <c r="J63" s="82"/>
      <c r="K63" s="89">
        <v>511.19353999999998</v>
      </c>
      <c r="L63" s="90">
        <v>1.6961570395875002E-5</v>
      </c>
      <c r="M63" s="90">
        <f t="shared" si="2"/>
        <v>1.9070129399074549E-2</v>
      </c>
      <c r="N63" s="90">
        <f>K63/'סכום נכסי הקרן'!$C$42</f>
        <v>1.4556727110265699E-4</v>
      </c>
    </row>
    <row r="64" spans="2:14">
      <c r="B64" s="88" t="s">
        <v>1464</v>
      </c>
      <c r="C64" s="82" t="s">
        <v>1465</v>
      </c>
      <c r="D64" s="95" t="s">
        <v>1185</v>
      </c>
      <c r="E64" s="82"/>
      <c r="F64" s="95" t="s">
        <v>1371</v>
      </c>
      <c r="G64" s="95" t="s">
        <v>172</v>
      </c>
      <c r="H64" s="89">
        <v>1294</v>
      </c>
      <c r="I64" s="91">
        <v>4427</v>
      </c>
      <c r="J64" s="82"/>
      <c r="K64" s="89">
        <v>208.06049999999999</v>
      </c>
      <c r="L64" s="90">
        <v>9.1675522493800916E-6</v>
      </c>
      <c r="M64" s="90">
        <f t="shared" si="2"/>
        <v>7.7617190894786157E-3</v>
      </c>
      <c r="N64" s="90">
        <f>K64/'סכום נכסי הקרן'!$C$42</f>
        <v>5.9247226029605863E-5</v>
      </c>
    </row>
    <row r="65" spans="2:14">
      <c r="B65" s="88" t="s">
        <v>1466</v>
      </c>
      <c r="C65" s="82" t="s">
        <v>1467</v>
      </c>
      <c r="D65" s="95" t="s">
        <v>1167</v>
      </c>
      <c r="E65" s="82"/>
      <c r="F65" s="95" t="s">
        <v>1371</v>
      </c>
      <c r="G65" s="95" t="s">
        <v>172</v>
      </c>
      <c r="H65" s="89">
        <v>46</v>
      </c>
      <c r="I65" s="91">
        <v>11180</v>
      </c>
      <c r="J65" s="82"/>
      <c r="K65" s="89">
        <v>18.678650000000001</v>
      </c>
      <c r="L65" s="90">
        <v>6.3756063756063754E-7</v>
      </c>
      <c r="M65" s="90">
        <f t="shared" si="2"/>
        <v>6.9680902559923557E-4</v>
      </c>
      <c r="N65" s="90">
        <f>K65/'סכום נכסי הקרן'!$C$42</f>
        <v>5.3189250168960356E-6</v>
      </c>
    </row>
    <row r="66" spans="2:14">
      <c r="B66" s="88" t="s">
        <v>1468</v>
      </c>
      <c r="C66" s="82" t="s">
        <v>1469</v>
      </c>
      <c r="D66" s="95" t="s">
        <v>1185</v>
      </c>
      <c r="E66" s="82"/>
      <c r="F66" s="95" t="s">
        <v>1371</v>
      </c>
      <c r="G66" s="95" t="s">
        <v>172</v>
      </c>
      <c r="H66" s="89">
        <v>1166</v>
      </c>
      <c r="I66" s="91">
        <v>15309</v>
      </c>
      <c r="J66" s="82"/>
      <c r="K66" s="89">
        <v>648.32267000000002</v>
      </c>
      <c r="L66" s="90">
        <v>4.125973106864827E-6</v>
      </c>
      <c r="M66" s="90">
        <f t="shared" si="2"/>
        <v>2.4185746183829921E-2</v>
      </c>
      <c r="N66" s="90">
        <f>K66/'סכום נכסי הקרן'!$C$42</f>
        <v>1.8461610814934874E-4</v>
      </c>
    </row>
    <row r="67" spans="2:14">
      <c r="B67" s="88" t="s">
        <v>1470</v>
      </c>
      <c r="C67" s="82" t="s">
        <v>1471</v>
      </c>
      <c r="D67" s="95" t="s">
        <v>134</v>
      </c>
      <c r="E67" s="82"/>
      <c r="F67" s="95" t="s">
        <v>1371</v>
      </c>
      <c r="G67" s="95" t="s">
        <v>172</v>
      </c>
      <c r="H67" s="89">
        <v>9686</v>
      </c>
      <c r="I67" s="91">
        <v>666</v>
      </c>
      <c r="J67" s="82"/>
      <c r="K67" s="89">
        <v>234.29580999999999</v>
      </c>
      <c r="L67" s="90">
        <v>5.3961002785515322E-5</v>
      </c>
      <c r="M67" s="90">
        <f t="shared" si="2"/>
        <v>8.740430120382555E-3</v>
      </c>
      <c r="N67" s="90">
        <f>K67/'סכום נכסי הקרן'!$C$42</f>
        <v>6.6717982571701931E-5</v>
      </c>
    </row>
    <row r="68" spans="2:14">
      <c r="B68" s="88" t="s">
        <v>1472</v>
      </c>
      <c r="C68" s="82" t="s">
        <v>1473</v>
      </c>
      <c r="D68" s="95" t="s">
        <v>1185</v>
      </c>
      <c r="E68" s="82"/>
      <c r="F68" s="95" t="s">
        <v>1371</v>
      </c>
      <c r="G68" s="95" t="s">
        <v>172</v>
      </c>
      <c r="H68" s="89">
        <v>271</v>
      </c>
      <c r="I68" s="91">
        <v>21082</v>
      </c>
      <c r="J68" s="82"/>
      <c r="K68" s="89">
        <v>207.50422</v>
      </c>
      <c r="L68" s="90">
        <v>2.1171875000000001E-5</v>
      </c>
      <c r="M68" s="90">
        <f t="shared" si="2"/>
        <v>7.7409670048921853E-3</v>
      </c>
      <c r="N68" s="90">
        <f>K68/'סכום נכסי הקרן'!$C$42</f>
        <v>5.9088819955912156E-5</v>
      </c>
    </row>
    <row r="69" spans="2:14">
      <c r="B69" s="88" t="s">
        <v>1474</v>
      </c>
      <c r="C69" s="82" t="s">
        <v>1475</v>
      </c>
      <c r="D69" s="95" t="s">
        <v>1185</v>
      </c>
      <c r="E69" s="82"/>
      <c r="F69" s="95" t="s">
        <v>1371</v>
      </c>
      <c r="G69" s="95" t="s">
        <v>172</v>
      </c>
      <c r="H69" s="89">
        <v>297</v>
      </c>
      <c r="I69" s="91">
        <v>19958</v>
      </c>
      <c r="J69" s="82"/>
      <c r="K69" s="89">
        <v>215.28773999999999</v>
      </c>
      <c r="L69" s="90">
        <v>1.1809145129224652E-5</v>
      </c>
      <c r="M69" s="90">
        <f t="shared" si="2"/>
        <v>8.0313320466340755E-3</v>
      </c>
      <c r="N69" s="90">
        <f>K69/'סכום נכסי הקרן'!$C$42</f>
        <v>6.1305252045357089E-5</v>
      </c>
    </row>
    <row r="70" spans="2:14">
      <c r="B70" s="88" t="s">
        <v>1476</v>
      </c>
      <c r="C70" s="82" t="s">
        <v>1477</v>
      </c>
      <c r="D70" s="95" t="s">
        <v>27</v>
      </c>
      <c r="E70" s="82"/>
      <c r="F70" s="95" t="s">
        <v>1371</v>
      </c>
      <c r="G70" s="95" t="s">
        <v>174</v>
      </c>
      <c r="H70" s="89">
        <v>1785</v>
      </c>
      <c r="I70" s="91">
        <v>5184</v>
      </c>
      <c r="J70" s="82"/>
      <c r="K70" s="89">
        <v>377.37378999999999</v>
      </c>
      <c r="L70" s="90">
        <v>5.6666666666666671E-4</v>
      </c>
      <c r="M70" s="90">
        <f t="shared" si="2"/>
        <v>1.4077969387326736E-2</v>
      </c>
      <c r="N70" s="90">
        <f>K70/'סכום נכסי הקרן'!$C$42</f>
        <v>1.0746081180127422E-4</v>
      </c>
    </row>
    <row r="71" spans="2:14">
      <c r="B71" s="88" t="s">
        <v>1478</v>
      </c>
      <c r="C71" s="82" t="s">
        <v>1479</v>
      </c>
      <c r="D71" s="95" t="s">
        <v>1167</v>
      </c>
      <c r="E71" s="82"/>
      <c r="F71" s="95" t="s">
        <v>1371</v>
      </c>
      <c r="G71" s="95" t="s">
        <v>172</v>
      </c>
      <c r="H71" s="89">
        <v>1045</v>
      </c>
      <c r="I71" s="91">
        <v>4710</v>
      </c>
      <c r="J71" s="82"/>
      <c r="K71" s="89">
        <v>178.76522</v>
      </c>
      <c r="L71" s="90">
        <v>2.3669309173272934E-5</v>
      </c>
      <c r="M71" s="90">
        <f t="shared" si="2"/>
        <v>6.6688555521535534E-3</v>
      </c>
      <c r="N71" s="90">
        <f>K71/'סכום נכסי הקרן'!$C$42</f>
        <v>5.0905113635563783E-5</v>
      </c>
    </row>
    <row r="72" spans="2:14">
      <c r="B72" s="88" t="s">
        <v>1480</v>
      </c>
      <c r="C72" s="82" t="s">
        <v>1481</v>
      </c>
      <c r="D72" s="95" t="s">
        <v>27</v>
      </c>
      <c r="E72" s="82"/>
      <c r="F72" s="95" t="s">
        <v>1371</v>
      </c>
      <c r="G72" s="95" t="s">
        <v>174</v>
      </c>
      <c r="H72" s="89">
        <v>63</v>
      </c>
      <c r="I72" s="91">
        <v>17844</v>
      </c>
      <c r="J72" s="82"/>
      <c r="K72" s="89">
        <v>45.845980000000004</v>
      </c>
      <c r="L72" s="90">
        <v>3.3018867924528304E-4</v>
      </c>
      <c r="M72" s="90">
        <f t="shared" si="2"/>
        <v>1.7102891617671535E-3</v>
      </c>
      <c r="N72" s="90">
        <f>K72/'סכום נכסי הקרן'!$C$42</f>
        <v>1.3055083207090197E-5</v>
      </c>
    </row>
    <row r="73" spans="2:14">
      <c r="B73" s="88" t="s">
        <v>1482</v>
      </c>
      <c r="C73" s="82" t="s">
        <v>1483</v>
      </c>
      <c r="D73" s="95" t="s">
        <v>27</v>
      </c>
      <c r="E73" s="82"/>
      <c r="F73" s="95" t="s">
        <v>1371</v>
      </c>
      <c r="G73" s="95" t="s">
        <v>174</v>
      </c>
      <c r="H73" s="89">
        <v>648.99999999999989</v>
      </c>
      <c r="I73" s="91">
        <v>4605.3</v>
      </c>
      <c r="J73" s="82"/>
      <c r="K73" s="89">
        <v>121.89087000000002</v>
      </c>
      <c r="L73" s="90">
        <v>7.4412277727717321E-5</v>
      </c>
      <c r="M73" s="90">
        <f t="shared" si="2"/>
        <v>4.5471518741527417E-3</v>
      </c>
      <c r="N73" s="90">
        <f>K73/'סכום נכסי הקרן'!$C$42</f>
        <v>3.4709596131102756E-5</v>
      </c>
    </row>
    <row r="74" spans="2:14">
      <c r="B74" s="88" t="s">
        <v>1484</v>
      </c>
      <c r="C74" s="82" t="s">
        <v>1485</v>
      </c>
      <c r="D74" s="95" t="s">
        <v>27</v>
      </c>
      <c r="E74" s="82"/>
      <c r="F74" s="95" t="s">
        <v>1371</v>
      </c>
      <c r="G74" s="95" t="s">
        <v>174</v>
      </c>
      <c r="H74" s="89">
        <v>1262.0000000000002</v>
      </c>
      <c r="I74" s="91">
        <v>9355.9</v>
      </c>
      <c r="J74" s="82"/>
      <c r="K74" s="89">
        <v>481.51902000009994</v>
      </c>
      <c r="L74" s="90">
        <v>3.3266098208270029E-4</v>
      </c>
      <c r="M74" s="90">
        <f t="shared" si="2"/>
        <v>1.796311827320328E-2</v>
      </c>
      <c r="N74" s="90">
        <f>K74/'סכום נכסי הקרן'!$C$42</f>
        <v>1.3711716647561755E-4</v>
      </c>
    </row>
    <row r="75" spans="2:14">
      <c r="B75" s="88" t="s">
        <v>1486</v>
      </c>
      <c r="C75" s="82" t="s">
        <v>1487</v>
      </c>
      <c r="D75" s="95" t="s">
        <v>27</v>
      </c>
      <c r="E75" s="82"/>
      <c r="F75" s="95" t="s">
        <v>1371</v>
      </c>
      <c r="G75" s="95" t="s">
        <v>174</v>
      </c>
      <c r="H75" s="89">
        <v>990.00000000000034</v>
      </c>
      <c r="I75" s="91">
        <v>5920</v>
      </c>
      <c r="J75" s="82"/>
      <c r="K75" s="89">
        <v>239.01515000030003</v>
      </c>
      <c r="L75" s="90">
        <v>2.7324779849216904E-4</v>
      </c>
      <c r="M75" s="90">
        <f t="shared" si="2"/>
        <v>8.9164856012165852E-3</v>
      </c>
      <c r="N75" s="90">
        <f>K75/'סכום נכסי הקרן'!$C$42</f>
        <v>6.8061859971344513E-5</v>
      </c>
    </row>
    <row r="76" spans="2:14">
      <c r="B76" s="88" t="s">
        <v>1488</v>
      </c>
      <c r="C76" s="82" t="s">
        <v>1489</v>
      </c>
      <c r="D76" s="95" t="s">
        <v>27</v>
      </c>
      <c r="E76" s="82"/>
      <c r="F76" s="95" t="s">
        <v>1371</v>
      </c>
      <c r="G76" s="95" t="s">
        <v>174</v>
      </c>
      <c r="H76" s="89">
        <v>3418.0000000000005</v>
      </c>
      <c r="I76" s="91">
        <v>1769.4</v>
      </c>
      <c r="J76" s="82"/>
      <c r="K76" s="89">
        <v>246.64175000000003</v>
      </c>
      <c r="L76" s="90">
        <v>1.2780685236177193E-4</v>
      </c>
      <c r="M76" s="90">
        <f t="shared" si="2"/>
        <v>9.2009967256514932E-3</v>
      </c>
      <c r="N76" s="90">
        <f>K76/'סכום נכסי הקרן'!$C$42</f>
        <v>7.0233607583311316E-5</v>
      </c>
    </row>
    <row r="77" spans="2:14">
      <c r="B77" s="88" t="s">
        <v>1490</v>
      </c>
      <c r="C77" s="82" t="s">
        <v>1491</v>
      </c>
      <c r="D77" s="95" t="s">
        <v>1185</v>
      </c>
      <c r="E77" s="82"/>
      <c r="F77" s="95" t="s">
        <v>1371</v>
      </c>
      <c r="G77" s="95" t="s">
        <v>172</v>
      </c>
      <c r="H77" s="89">
        <v>262</v>
      </c>
      <c r="I77" s="91">
        <v>10633</v>
      </c>
      <c r="J77" s="82"/>
      <c r="K77" s="89">
        <v>101.18192000000001</v>
      </c>
      <c r="L77" s="90">
        <v>3.5305514654012022E-5</v>
      </c>
      <c r="M77" s="90">
        <f t="shared" si="2"/>
        <v>3.7746022910360123E-3</v>
      </c>
      <c r="N77" s="90">
        <f>K77/'סכום נכסי הקרן'!$C$42</f>
        <v>2.8812523685896644E-5</v>
      </c>
    </row>
    <row r="78" spans="2:14">
      <c r="B78" s="88" t="s">
        <v>1492</v>
      </c>
      <c r="C78" s="82" t="s">
        <v>1493</v>
      </c>
      <c r="D78" s="95" t="s">
        <v>1185</v>
      </c>
      <c r="E78" s="82"/>
      <c r="F78" s="95" t="s">
        <v>1371</v>
      </c>
      <c r="G78" s="95" t="s">
        <v>172</v>
      </c>
      <c r="H78" s="89">
        <v>1518.9999999999998</v>
      </c>
      <c r="I78" s="91">
        <v>2773</v>
      </c>
      <c r="J78" s="82"/>
      <c r="K78" s="89">
        <v>152.98663999989995</v>
      </c>
      <c r="L78" s="90">
        <v>1.7870588235294116E-5</v>
      </c>
      <c r="M78" s="90">
        <f t="shared" si="2"/>
        <v>5.7071828824905076E-3</v>
      </c>
      <c r="N78" s="90">
        <f>K78/'סכום נכסי הקרן'!$C$42</f>
        <v>4.3564415348343459E-5</v>
      </c>
    </row>
    <row r="79" spans="2:14">
      <c r="B79" s="88" t="s">
        <v>1494</v>
      </c>
      <c r="C79" s="82" t="s">
        <v>1495</v>
      </c>
      <c r="D79" s="95" t="s">
        <v>134</v>
      </c>
      <c r="E79" s="82"/>
      <c r="F79" s="95" t="s">
        <v>1371</v>
      </c>
      <c r="G79" s="95" t="s">
        <v>172</v>
      </c>
      <c r="H79" s="89">
        <v>251</v>
      </c>
      <c r="I79" s="91">
        <v>35173.5</v>
      </c>
      <c r="J79" s="82"/>
      <c r="K79" s="89">
        <v>320.65290999999996</v>
      </c>
      <c r="L79" s="90">
        <v>5.7179175845329191E-4</v>
      </c>
      <c r="M79" s="90">
        <f t="shared" si="2"/>
        <v>1.1961990924004644E-2</v>
      </c>
      <c r="N79" s="90">
        <f>K79/'סכום נכסי הקרן'!$C$42</f>
        <v>9.1308996353564771E-5</v>
      </c>
    </row>
    <row r="80" spans="2:14">
      <c r="B80" s="88" t="s">
        <v>1496</v>
      </c>
      <c r="C80" s="82" t="s">
        <v>1497</v>
      </c>
      <c r="D80" s="95" t="s">
        <v>134</v>
      </c>
      <c r="E80" s="82"/>
      <c r="F80" s="95" t="s">
        <v>1371</v>
      </c>
      <c r="G80" s="95" t="s">
        <v>172</v>
      </c>
      <c r="H80" s="89">
        <v>155</v>
      </c>
      <c r="I80" s="91">
        <v>50972</v>
      </c>
      <c r="J80" s="82"/>
      <c r="K80" s="89">
        <v>286.95196999999996</v>
      </c>
      <c r="L80" s="90">
        <v>1.6645144316085921E-5</v>
      </c>
      <c r="M80" s="90">
        <f t="shared" si="2"/>
        <v>1.0704773771631303E-2</v>
      </c>
      <c r="N80" s="90">
        <f>K80/'סכום נכסי הקרן'!$C$42</f>
        <v>8.1712329953213982E-5</v>
      </c>
    </row>
    <row r="81" spans="2:14">
      <c r="B81" s="88" t="s">
        <v>1498</v>
      </c>
      <c r="C81" s="82" t="s">
        <v>1499</v>
      </c>
      <c r="D81" s="95" t="s">
        <v>27</v>
      </c>
      <c r="E81" s="82"/>
      <c r="F81" s="95" t="s">
        <v>1371</v>
      </c>
      <c r="G81" s="95" t="s">
        <v>174</v>
      </c>
      <c r="H81" s="89">
        <v>408</v>
      </c>
      <c r="I81" s="91">
        <v>11336</v>
      </c>
      <c r="J81" s="82"/>
      <c r="K81" s="89">
        <v>188.62034</v>
      </c>
      <c r="L81" s="90">
        <v>3.9804878048780489E-4</v>
      </c>
      <c r="M81" s="90">
        <f t="shared" si="2"/>
        <v>7.0365018523071265E-3</v>
      </c>
      <c r="N81" s="90">
        <f>K81/'סכום נכסי הקרן'!$C$42</f>
        <v>5.3711453725051645E-5</v>
      </c>
    </row>
    <row r="82" spans="2:14">
      <c r="B82" s="88" t="s">
        <v>1500</v>
      </c>
      <c r="C82" s="82" t="s">
        <v>1501</v>
      </c>
      <c r="D82" s="95" t="s">
        <v>1185</v>
      </c>
      <c r="E82" s="82"/>
      <c r="F82" s="95" t="s">
        <v>1371</v>
      </c>
      <c r="G82" s="95" t="s">
        <v>172</v>
      </c>
      <c r="H82" s="89">
        <v>118</v>
      </c>
      <c r="I82" s="91">
        <v>9054</v>
      </c>
      <c r="J82" s="82"/>
      <c r="K82" s="89">
        <v>38.803269999999998</v>
      </c>
      <c r="L82" s="90">
        <v>2.4057084607543323E-6</v>
      </c>
      <c r="M82" s="90">
        <f t="shared" si="2"/>
        <v>1.447560115895102E-3</v>
      </c>
      <c r="N82" s="90">
        <f>K82/'סכום נכסי הקרן'!$C$42</f>
        <v>1.1049603881456712E-5</v>
      </c>
    </row>
    <row r="83" spans="2:14">
      <c r="B83" s="88" t="s">
        <v>1502</v>
      </c>
      <c r="C83" s="82" t="s">
        <v>1503</v>
      </c>
      <c r="D83" s="95" t="s">
        <v>27</v>
      </c>
      <c r="E83" s="82"/>
      <c r="F83" s="95" t="s">
        <v>1371</v>
      </c>
      <c r="G83" s="95" t="s">
        <v>174</v>
      </c>
      <c r="H83" s="89">
        <v>342</v>
      </c>
      <c r="I83" s="91">
        <v>9340</v>
      </c>
      <c r="J83" s="82"/>
      <c r="K83" s="89">
        <v>130.26913000000002</v>
      </c>
      <c r="L83" s="90">
        <v>2.5636278182103028E-4</v>
      </c>
      <c r="M83" s="90">
        <f t="shared" si="2"/>
        <v>4.859703754873085E-3</v>
      </c>
      <c r="N83" s="90">
        <f>K83/'סכום נכסי הקרן'!$C$42</f>
        <v>3.7095386148692858E-5</v>
      </c>
    </row>
    <row r="84" spans="2:14">
      <c r="B84" s="88" t="s">
        <v>1504</v>
      </c>
      <c r="C84" s="82" t="s">
        <v>1505</v>
      </c>
      <c r="D84" s="95" t="s">
        <v>1185</v>
      </c>
      <c r="E84" s="82"/>
      <c r="F84" s="95" t="s">
        <v>1371</v>
      </c>
      <c r="G84" s="95" t="s">
        <v>172</v>
      </c>
      <c r="H84" s="89">
        <v>3130</v>
      </c>
      <c r="I84" s="91">
        <v>5817</v>
      </c>
      <c r="J84" s="82"/>
      <c r="K84" s="89">
        <v>661.28587000000005</v>
      </c>
      <c r="L84" s="90">
        <v>1.9401929630378983E-5</v>
      </c>
      <c r="M84" s="90">
        <f t="shared" si="2"/>
        <v>2.466933973907337E-2</v>
      </c>
      <c r="N84" s="90">
        <f>K84/'סכום נכסי הקרן'!$C$42</f>
        <v>1.8830750387543316E-4</v>
      </c>
    </row>
    <row r="85" spans="2:14">
      <c r="B85" s="88" t="s">
        <v>1506</v>
      </c>
      <c r="C85" s="82" t="s">
        <v>1507</v>
      </c>
      <c r="D85" s="95" t="s">
        <v>146</v>
      </c>
      <c r="E85" s="82"/>
      <c r="F85" s="95" t="s">
        <v>1371</v>
      </c>
      <c r="G85" s="95" t="s">
        <v>176</v>
      </c>
      <c r="H85" s="89">
        <v>2505</v>
      </c>
      <c r="I85" s="91">
        <v>7920</v>
      </c>
      <c r="J85" s="82"/>
      <c r="K85" s="89">
        <v>510.45307000000003</v>
      </c>
      <c r="L85" s="90">
        <v>5.9098475754761849E-5</v>
      </c>
      <c r="M85" s="90">
        <f t="shared" si="2"/>
        <v>1.9042506086940886E-2</v>
      </c>
      <c r="N85" s="90">
        <f>K85/'סכום נכסי הקרן'!$C$42</f>
        <v>1.4535641515711165E-4</v>
      </c>
    </row>
    <row r="86" spans="2:14">
      <c r="B86" s="88" t="s">
        <v>1508</v>
      </c>
      <c r="C86" s="82" t="s">
        <v>1509</v>
      </c>
      <c r="D86" s="95" t="s">
        <v>134</v>
      </c>
      <c r="E86" s="82"/>
      <c r="F86" s="95" t="s">
        <v>1371</v>
      </c>
      <c r="G86" s="95" t="s">
        <v>175</v>
      </c>
      <c r="H86" s="89">
        <v>2993</v>
      </c>
      <c r="I86" s="91">
        <v>3025.75</v>
      </c>
      <c r="J86" s="89">
        <v>2.1080399999999999</v>
      </c>
      <c r="K86" s="89">
        <v>430.69560999999999</v>
      </c>
      <c r="L86" s="90">
        <v>7.5901953847655934E-5</v>
      </c>
      <c r="M86" s="90">
        <f t="shared" si="2"/>
        <v>1.6067145555699602E-2</v>
      </c>
      <c r="N86" s="90">
        <f>K86/'סכום נכסי הקרן'!$C$42</f>
        <v>1.2264471226219764E-4</v>
      </c>
    </row>
    <row r="87" spans="2:14">
      <c r="B87" s="88" t="s">
        <v>1510</v>
      </c>
      <c r="C87" s="82" t="s">
        <v>1511</v>
      </c>
      <c r="D87" s="95" t="s">
        <v>1185</v>
      </c>
      <c r="E87" s="82"/>
      <c r="F87" s="95" t="s">
        <v>1371</v>
      </c>
      <c r="G87" s="95" t="s">
        <v>172</v>
      </c>
      <c r="H87" s="89">
        <v>1057</v>
      </c>
      <c r="I87" s="91">
        <v>20063</v>
      </c>
      <c r="J87" s="82"/>
      <c r="K87" s="89">
        <v>770.22338000000002</v>
      </c>
      <c r="L87" s="90">
        <v>1.0927801915032669E-5</v>
      </c>
      <c r="M87" s="90">
        <f t="shared" si="2"/>
        <v>2.8733265140229607E-2</v>
      </c>
      <c r="N87" s="90">
        <f>K87/'סכום נכסי הקרן'!$C$42</f>
        <v>2.1932850631497573E-4</v>
      </c>
    </row>
    <row r="88" spans="2:14">
      <c r="B88" s="88" t="s">
        <v>1512</v>
      </c>
      <c r="C88" s="82" t="s">
        <v>1513</v>
      </c>
      <c r="D88" s="95" t="s">
        <v>134</v>
      </c>
      <c r="E88" s="82"/>
      <c r="F88" s="95" t="s">
        <v>1371</v>
      </c>
      <c r="G88" s="95" t="s">
        <v>172</v>
      </c>
      <c r="H88" s="89">
        <v>3014</v>
      </c>
      <c r="I88" s="91">
        <v>5364.25</v>
      </c>
      <c r="J88" s="89">
        <v>2.56935</v>
      </c>
      <c r="K88" s="89">
        <v>589.78566000000001</v>
      </c>
      <c r="L88" s="90">
        <v>7.2233670084594255E-6</v>
      </c>
      <c r="M88" s="90">
        <f t="shared" si="2"/>
        <v>2.2002016797627345E-2</v>
      </c>
      <c r="N88" s="90">
        <f>K88/'סכום נכסי הקרן'!$C$42</f>
        <v>1.6794713223817242E-4</v>
      </c>
    </row>
    <row r="89" spans="2:14">
      <c r="B89" s="88" t="s">
        <v>1514</v>
      </c>
      <c r="C89" s="82" t="s">
        <v>1515</v>
      </c>
      <c r="D89" s="95" t="s">
        <v>134</v>
      </c>
      <c r="E89" s="82"/>
      <c r="F89" s="95" t="s">
        <v>1371</v>
      </c>
      <c r="G89" s="95" t="s">
        <v>172</v>
      </c>
      <c r="H89" s="89">
        <v>5271</v>
      </c>
      <c r="I89" s="91">
        <v>1812</v>
      </c>
      <c r="J89" s="82"/>
      <c r="K89" s="89">
        <v>346.89421000000004</v>
      </c>
      <c r="L89" s="90">
        <v>8.308114242481558E-5</v>
      </c>
      <c r="M89" s="90">
        <f t="shared" si="2"/>
        <v>1.2940925412495904E-2</v>
      </c>
      <c r="N89" s="90">
        <f>K89/'סכום נכסי הקרן'!$C$42</f>
        <v>9.8781458605701539E-5</v>
      </c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B93" s="97" t="s">
        <v>262</v>
      </c>
      <c r="D93" s="1"/>
      <c r="E93" s="1"/>
      <c r="F93" s="1"/>
      <c r="G93" s="1"/>
    </row>
    <row r="94" spans="2:14">
      <c r="B94" s="97" t="s">
        <v>122</v>
      </c>
      <c r="D94" s="1"/>
      <c r="E94" s="1"/>
      <c r="F94" s="1"/>
      <c r="G94" s="1"/>
    </row>
    <row r="95" spans="2:14">
      <c r="B95" s="97" t="s">
        <v>245</v>
      </c>
      <c r="D95" s="1"/>
      <c r="E95" s="1"/>
      <c r="F95" s="1"/>
      <c r="G95" s="1"/>
    </row>
    <row r="96" spans="2:14">
      <c r="B96" s="97" t="s">
        <v>253</v>
      </c>
      <c r="D96" s="1"/>
      <c r="E96" s="1"/>
      <c r="F96" s="1"/>
      <c r="G96" s="1"/>
    </row>
    <row r="97" spans="2:7">
      <c r="B97" s="97" t="s">
        <v>260</v>
      </c>
      <c r="D97" s="1"/>
      <c r="E97" s="1"/>
      <c r="F97" s="1"/>
      <c r="G97" s="1"/>
    </row>
    <row r="98" spans="2:7">
      <c r="D98" s="1"/>
      <c r="E98" s="1"/>
      <c r="F98" s="1"/>
      <c r="G98" s="1"/>
    </row>
    <row r="99" spans="2:7">
      <c r="D99" s="1"/>
      <c r="E99" s="1"/>
      <c r="F99" s="1"/>
      <c r="G99" s="1"/>
    </row>
    <row r="100" spans="2:7">
      <c r="D100" s="1"/>
      <c r="E100" s="1"/>
      <c r="F100" s="1"/>
      <c r="G100" s="1"/>
    </row>
    <row r="101" spans="2:7">
      <c r="D101" s="1"/>
      <c r="E101" s="1"/>
      <c r="F101" s="1"/>
      <c r="G101" s="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D1:I1048576 K1:AF1048576 AH1:XFD1048576 AG1:AG43 B45:B92 B94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J24" sqref="J24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1406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188</v>
      </c>
      <c r="C1" s="80" t="s" vm="1">
        <v>263</v>
      </c>
    </row>
    <row r="2" spans="2:65">
      <c r="B2" s="58" t="s">
        <v>187</v>
      </c>
      <c r="C2" s="80" t="s">
        <v>264</v>
      </c>
    </row>
    <row r="3" spans="2:65">
      <c r="B3" s="58" t="s">
        <v>189</v>
      </c>
      <c r="C3" s="80" t="s">
        <v>265</v>
      </c>
    </row>
    <row r="4" spans="2:65">
      <c r="B4" s="58" t="s">
        <v>190</v>
      </c>
      <c r="C4" s="80">
        <v>2207</v>
      </c>
    </row>
    <row r="6" spans="2:65" ht="26.25" customHeight="1">
      <c r="B6" s="170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5" ht="26.25" customHeight="1">
      <c r="B7" s="170" t="s">
        <v>100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M7" s="3"/>
    </row>
    <row r="8" spans="2:65" s="3" customFormat="1" ht="78.75">
      <c r="B8" s="23" t="s">
        <v>125</v>
      </c>
      <c r="C8" s="31" t="s">
        <v>47</v>
      </c>
      <c r="D8" s="31" t="s">
        <v>130</v>
      </c>
      <c r="E8" s="31" t="s">
        <v>127</v>
      </c>
      <c r="F8" s="31" t="s">
        <v>67</v>
      </c>
      <c r="G8" s="31" t="s">
        <v>15</v>
      </c>
      <c r="H8" s="31" t="s">
        <v>68</v>
      </c>
      <c r="I8" s="31" t="s">
        <v>110</v>
      </c>
      <c r="J8" s="31" t="s">
        <v>247</v>
      </c>
      <c r="K8" s="31" t="s">
        <v>246</v>
      </c>
      <c r="L8" s="31" t="s">
        <v>64</v>
      </c>
      <c r="M8" s="31" t="s">
        <v>61</v>
      </c>
      <c r="N8" s="31" t="s">
        <v>191</v>
      </c>
      <c r="O8" s="21" t="s">
        <v>193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254</v>
      </c>
      <c r="K9" s="33"/>
      <c r="L9" s="33" t="s">
        <v>250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0" t="s">
        <v>31</v>
      </c>
      <c r="C11" s="84"/>
      <c r="D11" s="84"/>
      <c r="E11" s="84"/>
      <c r="F11" s="84"/>
      <c r="G11" s="84"/>
      <c r="H11" s="84"/>
      <c r="I11" s="84"/>
      <c r="J11" s="92"/>
      <c r="K11" s="94"/>
      <c r="L11" s="92">
        <v>7995.965929999802</v>
      </c>
      <c r="M11" s="84"/>
      <c r="N11" s="93">
        <f>L11/$L$11</f>
        <v>1</v>
      </c>
      <c r="O11" s="93">
        <f>L11/'סכום נכסי הקרן'!$C$42</f>
        <v>2.2769281087939609E-3</v>
      </c>
      <c r="P11" s="5"/>
      <c r="BG11" s="98"/>
      <c r="BH11" s="3"/>
      <c r="BI11" s="98"/>
      <c r="BM11" s="98"/>
    </row>
    <row r="12" spans="2:65" s="4" customFormat="1" ht="18" customHeight="1">
      <c r="B12" s="83" t="s">
        <v>240</v>
      </c>
      <c r="C12" s="84"/>
      <c r="D12" s="84"/>
      <c r="E12" s="84"/>
      <c r="F12" s="84"/>
      <c r="G12" s="84"/>
      <c r="H12" s="84"/>
      <c r="I12" s="84"/>
      <c r="J12" s="92"/>
      <c r="K12" s="94"/>
      <c r="L12" s="92">
        <v>7995.9659299998011</v>
      </c>
      <c r="M12" s="84"/>
      <c r="N12" s="93">
        <f t="shared" ref="N12:N24" si="0">L12/$L$11</f>
        <v>0.99999999999999989</v>
      </c>
      <c r="O12" s="93">
        <f>L12/'סכום נכסי הקרן'!$C$42</f>
        <v>2.2769281087939609E-3</v>
      </c>
      <c r="P12" s="5"/>
      <c r="BG12" s="98"/>
      <c r="BH12" s="3"/>
      <c r="BI12" s="98"/>
      <c r="BM12" s="98"/>
    </row>
    <row r="13" spans="2:65">
      <c r="B13" s="101" t="s">
        <v>29</v>
      </c>
      <c r="C13" s="84"/>
      <c r="D13" s="84"/>
      <c r="E13" s="84"/>
      <c r="F13" s="84"/>
      <c r="G13" s="84"/>
      <c r="H13" s="84"/>
      <c r="I13" s="84"/>
      <c r="J13" s="92"/>
      <c r="K13" s="94"/>
      <c r="L13" s="92">
        <v>7995.9659299998011</v>
      </c>
      <c r="M13" s="84"/>
      <c r="N13" s="93">
        <f t="shared" si="0"/>
        <v>0.99999999999999989</v>
      </c>
      <c r="O13" s="93">
        <f>L13/'סכום נכסי הקרן'!$C$42</f>
        <v>2.2769281087939609E-3</v>
      </c>
      <c r="BH13" s="3"/>
    </row>
    <row r="14" spans="2:65" ht="20.25">
      <c r="B14" s="88" t="s">
        <v>1516</v>
      </c>
      <c r="C14" s="82" t="s">
        <v>1517</v>
      </c>
      <c r="D14" s="95" t="s">
        <v>27</v>
      </c>
      <c r="E14" s="82"/>
      <c r="F14" s="95" t="s">
        <v>1371</v>
      </c>
      <c r="G14" s="82" t="s">
        <v>1518</v>
      </c>
      <c r="H14" s="82" t="s">
        <v>1519</v>
      </c>
      <c r="I14" s="95" t="s">
        <v>174</v>
      </c>
      <c r="J14" s="89">
        <v>71</v>
      </c>
      <c r="K14" s="91">
        <v>166657</v>
      </c>
      <c r="L14" s="89">
        <v>482.55901</v>
      </c>
      <c r="M14" s="90">
        <v>6.4911114164945688E-5</v>
      </c>
      <c r="N14" s="90">
        <f t="shared" si="0"/>
        <v>6.0350308421088024E-2</v>
      </c>
      <c r="O14" s="90">
        <f>L14/'סכום נכסי הקרן'!$C$42</f>
        <v>1.3741331361836022E-4</v>
      </c>
      <c r="BH14" s="4"/>
    </row>
    <row r="15" spans="2:65">
      <c r="B15" s="88" t="s">
        <v>1520</v>
      </c>
      <c r="C15" s="82" t="s">
        <v>1521</v>
      </c>
      <c r="D15" s="95" t="s">
        <v>148</v>
      </c>
      <c r="E15" s="82"/>
      <c r="F15" s="95" t="s">
        <v>1371</v>
      </c>
      <c r="G15" s="82" t="s">
        <v>1522</v>
      </c>
      <c r="H15" s="82"/>
      <c r="I15" s="95" t="s">
        <v>174</v>
      </c>
      <c r="J15" s="89">
        <v>1157</v>
      </c>
      <c r="K15" s="91">
        <v>2619</v>
      </c>
      <c r="L15" s="89">
        <v>123.57691999999999</v>
      </c>
      <c r="M15" s="90">
        <v>1.0778015185907576E-5</v>
      </c>
      <c r="N15" s="90">
        <f t="shared" si="0"/>
        <v>1.5454908272727351E-2</v>
      </c>
      <c r="O15" s="90">
        <f>L15/'סכום נכסי הקרן'!$C$42</f>
        <v>3.5189715065005232E-5</v>
      </c>
    </row>
    <row r="16" spans="2:65">
      <c r="B16" s="88" t="s">
        <v>1523</v>
      </c>
      <c r="C16" s="82" t="s">
        <v>1524</v>
      </c>
      <c r="D16" s="95" t="s">
        <v>27</v>
      </c>
      <c r="E16" s="82"/>
      <c r="F16" s="95" t="s">
        <v>1371</v>
      </c>
      <c r="G16" s="82" t="s">
        <v>1522</v>
      </c>
      <c r="H16" s="82"/>
      <c r="I16" s="95" t="s">
        <v>174</v>
      </c>
      <c r="J16" s="89">
        <v>264</v>
      </c>
      <c r="K16" s="91">
        <v>121736</v>
      </c>
      <c r="L16" s="89">
        <v>1310.6643200000001</v>
      </c>
      <c r="M16" s="90">
        <v>1.7754487970226431E-4</v>
      </c>
      <c r="N16" s="90">
        <f t="shared" si="0"/>
        <v>0.16391569592393604</v>
      </c>
      <c r="O16" s="90">
        <f>L16/'סכום נכסי הקרן'!$C$42</f>
        <v>3.7322425552173367E-4</v>
      </c>
    </row>
    <row r="17" spans="2:15">
      <c r="B17" s="88" t="s">
        <v>1525</v>
      </c>
      <c r="C17" s="82" t="s">
        <v>1526</v>
      </c>
      <c r="D17" s="95" t="s">
        <v>148</v>
      </c>
      <c r="E17" s="82"/>
      <c r="F17" s="95" t="s">
        <v>1371</v>
      </c>
      <c r="G17" s="82" t="s">
        <v>1522</v>
      </c>
      <c r="H17" s="82"/>
      <c r="I17" s="95" t="s">
        <v>172</v>
      </c>
      <c r="J17" s="89">
        <v>1992.0000000000007</v>
      </c>
      <c r="K17" s="91">
        <v>2072</v>
      </c>
      <c r="L17" s="89">
        <v>149.90803999979997</v>
      </c>
      <c r="M17" s="90">
        <v>2.1038792673752613E-5</v>
      </c>
      <c r="N17" s="90">
        <f t="shared" si="0"/>
        <v>1.8747958822256224E-2</v>
      </c>
      <c r="O17" s="90">
        <f>L17/'סכום נכסי הקרן'!$C$42</f>
        <v>4.2687754424906918E-5</v>
      </c>
    </row>
    <row r="18" spans="2:15">
      <c r="B18" s="88" t="s">
        <v>1527</v>
      </c>
      <c r="C18" s="82" t="s">
        <v>1528</v>
      </c>
      <c r="D18" s="95" t="s">
        <v>27</v>
      </c>
      <c r="E18" s="82"/>
      <c r="F18" s="95" t="s">
        <v>1371</v>
      </c>
      <c r="G18" s="82" t="s">
        <v>1522</v>
      </c>
      <c r="H18" s="82"/>
      <c r="I18" s="95" t="s">
        <v>174</v>
      </c>
      <c r="J18" s="89">
        <v>101</v>
      </c>
      <c r="K18" s="91">
        <v>28382</v>
      </c>
      <c r="L18" s="89">
        <v>116.90494</v>
      </c>
      <c r="M18" s="90">
        <v>1.5922800784953007E-5</v>
      </c>
      <c r="N18" s="90">
        <f t="shared" si="0"/>
        <v>1.46204900100172E-2</v>
      </c>
      <c r="O18" s="90">
        <f>L18/'סכום נכסי הקרן'!$C$42</f>
        <v>3.328980466814946E-5</v>
      </c>
    </row>
    <row r="19" spans="2:15">
      <c r="B19" s="88" t="s">
        <v>1529</v>
      </c>
      <c r="C19" s="82" t="s">
        <v>1530</v>
      </c>
      <c r="D19" s="95" t="s">
        <v>148</v>
      </c>
      <c r="E19" s="82"/>
      <c r="F19" s="95" t="s">
        <v>1371</v>
      </c>
      <c r="G19" s="82" t="s">
        <v>1522</v>
      </c>
      <c r="H19" s="82"/>
      <c r="I19" s="95" t="s">
        <v>172</v>
      </c>
      <c r="J19" s="89">
        <v>140062</v>
      </c>
      <c r="K19" s="91">
        <v>969</v>
      </c>
      <c r="L19" s="89">
        <v>4929.3532300000006</v>
      </c>
      <c r="M19" s="90">
        <v>1.26685856145084E-4</v>
      </c>
      <c r="N19" s="90">
        <f>L19/$L$11</f>
        <v>0.61648001919389406</v>
      </c>
      <c r="O19" s="90">
        <f>L19/'סכום נכסי הקרן'!$C$42</f>
        <v>1.4036806842124179E-3</v>
      </c>
    </row>
    <row r="20" spans="2:15">
      <c r="B20" s="88" t="s">
        <v>1531</v>
      </c>
      <c r="C20" s="82" t="s">
        <v>1532</v>
      </c>
      <c r="D20" s="95" t="s">
        <v>27</v>
      </c>
      <c r="E20" s="82"/>
      <c r="F20" s="95" t="s">
        <v>1371</v>
      </c>
      <c r="G20" s="82" t="s">
        <v>1522</v>
      </c>
      <c r="H20" s="82"/>
      <c r="I20" s="95" t="s">
        <v>172</v>
      </c>
      <c r="J20" s="89">
        <v>20</v>
      </c>
      <c r="K20" s="91">
        <v>87683</v>
      </c>
      <c r="L20" s="89">
        <v>63.692929999999997</v>
      </c>
      <c r="M20" s="90">
        <v>2.6474255315659561E-4</v>
      </c>
      <c r="N20" s="90">
        <f t="shared" si="0"/>
        <v>7.9656329901347609E-3</v>
      </c>
      <c r="O20" s="90">
        <f>L20/'סכום נכסי הקרן'!$C$42</f>
        <v>1.8137173659574326E-5</v>
      </c>
    </row>
    <row r="21" spans="2:15">
      <c r="B21" s="88" t="s">
        <v>1533</v>
      </c>
      <c r="C21" s="82" t="s">
        <v>1534</v>
      </c>
      <c r="D21" s="95" t="s">
        <v>27</v>
      </c>
      <c r="E21" s="82"/>
      <c r="F21" s="95" t="s">
        <v>1371</v>
      </c>
      <c r="G21" s="82" t="s">
        <v>1522</v>
      </c>
      <c r="H21" s="82"/>
      <c r="I21" s="95" t="s">
        <v>172</v>
      </c>
      <c r="J21" s="89">
        <v>3483.4600000000005</v>
      </c>
      <c r="K21" s="91">
        <v>1858</v>
      </c>
      <c r="L21" s="89">
        <v>235.07281</v>
      </c>
      <c r="M21" s="90">
        <v>5.0923292486745361E-5</v>
      </c>
      <c r="N21" s="90">
        <f t="shared" si="0"/>
        <v>2.939892591563429E-2</v>
      </c>
      <c r="O21" s="90">
        <f>L21/'סכום נכסי הקרן'!$C$42</f>
        <v>6.6939240785658953E-5</v>
      </c>
    </row>
    <row r="22" spans="2:15">
      <c r="B22" s="88" t="s">
        <v>1535</v>
      </c>
      <c r="C22" s="82" t="s">
        <v>1536</v>
      </c>
      <c r="D22" s="95" t="s">
        <v>27</v>
      </c>
      <c r="E22" s="82"/>
      <c r="F22" s="95" t="s">
        <v>1371</v>
      </c>
      <c r="G22" s="82" t="s">
        <v>1522</v>
      </c>
      <c r="H22" s="82"/>
      <c r="I22" s="95" t="s">
        <v>172</v>
      </c>
      <c r="J22" s="89">
        <v>2778.0199999999995</v>
      </c>
      <c r="K22" s="91">
        <v>2457.31</v>
      </c>
      <c r="L22" s="89">
        <v>247.93689000000001</v>
      </c>
      <c r="M22" s="90">
        <v>1.0570565223379179E-5</v>
      </c>
      <c r="N22" s="90">
        <f t="shared" si="0"/>
        <v>3.100774717783298E-2</v>
      </c>
      <c r="O22" s="90">
        <f>L22/'סכום נכסי הקרן'!$C$42</f>
        <v>7.0602411139584521E-5</v>
      </c>
    </row>
    <row r="23" spans="2:15">
      <c r="B23" s="88" t="s">
        <v>1537</v>
      </c>
      <c r="C23" s="82" t="s">
        <v>1538</v>
      </c>
      <c r="D23" s="95" t="s">
        <v>27</v>
      </c>
      <c r="E23" s="82"/>
      <c r="F23" s="95" t="s">
        <v>1371</v>
      </c>
      <c r="G23" s="82" t="s">
        <v>1522</v>
      </c>
      <c r="H23" s="82"/>
      <c r="I23" s="95" t="s">
        <v>182</v>
      </c>
      <c r="J23" s="89">
        <v>192</v>
      </c>
      <c r="K23" s="91">
        <v>8785</v>
      </c>
      <c r="L23" s="89">
        <v>55.287309999999998</v>
      </c>
      <c r="M23" s="90">
        <v>2.5236624106924276E-4</v>
      </c>
      <c r="N23" s="90">
        <f t="shared" si="0"/>
        <v>6.9144003969013115E-3</v>
      </c>
      <c r="O23" s="90">
        <f>L23/'סכום נכסי הקרן'!$C$42</f>
        <v>1.5743592619160716E-5</v>
      </c>
    </row>
    <row r="24" spans="2:15">
      <c r="B24" s="88" t="s">
        <v>1539</v>
      </c>
      <c r="C24" s="82" t="s">
        <v>1540</v>
      </c>
      <c r="D24" s="95" t="s">
        <v>27</v>
      </c>
      <c r="E24" s="82"/>
      <c r="F24" s="95" t="s">
        <v>1371</v>
      </c>
      <c r="G24" s="82" t="s">
        <v>1522</v>
      </c>
      <c r="H24" s="82"/>
      <c r="I24" s="95" t="s">
        <v>182</v>
      </c>
      <c r="J24" s="89">
        <v>847.2</v>
      </c>
      <c r="K24" s="91">
        <v>10119.41</v>
      </c>
      <c r="L24" s="89">
        <v>281.00953000000004</v>
      </c>
      <c r="M24" s="90">
        <v>1.2330838305906985E-4</v>
      </c>
      <c r="N24" s="90">
        <f t="shared" si="0"/>
        <v>3.5143912875577624E-2</v>
      </c>
      <c r="O24" s="90">
        <f>L24/'סכום נכסי הקרן'!$C$42</f>
        <v>8.0020163079408697E-5</v>
      </c>
    </row>
    <row r="25" spans="2:15">
      <c r="B25" s="85"/>
      <c r="C25" s="82"/>
      <c r="D25" s="82"/>
      <c r="E25" s="82"/>
      <c r="F25" s="82"/>
      <c r="G25" s="82"/>
      <c r="H25" s="82"/>
      <c r="I25" s="82"/>
      <c r="J25" s="89"/>
      <c r="K25" s="91"/>
      <c r="L25" s="82"/>
      <c r="M25" s="82"/>
      <c r="N25" s="90"/>
      <c r="O25" s="82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97" t="s">
        <v>262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97" t="s">
        <v>122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97" t="s">
        <v>245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97" t="s">
        <v>253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  <row r="116" spans="2:1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</row>
    <row r="117" spans="2:1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</row>
    <row r="118" spans="2:15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</row>
    <row r="119" spans="2:1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</row>
    <row r="120" spans="2:1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</row>
    <row r="121" spans="2:1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</row>
    <row r="122" spans="2:1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2:1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2:15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27 B29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0FBD166-387A-4F99-9D94-DC551B789F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