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9" i="58" l="1"/>
  <c r="J12" i="58"/>
  <c r="J11" i="58" l="1"/>
  <c r="J10" i="58" s="1"/>
  <c r="C11" i="88" s="1"/>
  <c r="C24" i="84"/>
  <c r="C11" i="84"/>
  <c r="O18" i="78"/>
  <c r="O12" i="78" s="1"/>
  <c r="O145" i="78"/>
  <c r="O22" i="78" s="1"/>
  <c r="L124" i="62"/>
  <c r="L147" i="62"/>
  <c r="S216" i="61"/>
  <c r="O216" i="61"/>
  <c r="S188" i="61"/>
  <c r="O188" i="61"/>
  <c r="S128" i="61"/>
  <c r="S127" i="61"/>
  <c r="S126" i="61"/>
  <c r="O128" i="61"/>
  <c r="O127" i="61"/>
  <c r="O126" i="61"/>
  <c r="S118" i="61"/>
  <c r="S117" i="61"/>
  <c r="O118" i="61"/>
  <c r="O117" i="61"/>
  <c r="S110" i="61"/>
  <c r="S109" i="61"/>
  <c r="O110" i="61"/>
  <c r="O109" i="61"/>
  <c r="S71" i="61"/>
  <c r="S70" i="61"/>
  <c r="S69" i="61"/>
  <c r="O71" i="61"/>
  <c r="O70" i="61"/>
  <c r="O69" i="61"/>
  <c r="C37" i="88"/>
  <c r="C31" i="88"/>
  <c r="C29" i="88"/>
  <c r="C28" i="88"/>
  <c r="C27" i="88"/>
  <c r="C26" i="88"/>
  <c r="C23" i="88"/>
  <c r="C19" i="88"/>
  <c r="C17" i="88"/>
  <c r="C16" i="88"/>
  <c r="C15" i="88"/>
  <c r="C13" i="88"/>
  <c r="O11" i="78" l="1"/>
  <c r="C10" i="84"/>
  <c r="C43" i="88" s="1"/>
  <c r="C12" i="88"/>
  <c r="O10" i="78" l="1"/>
  <c r="P155" i="78" l="1"/>
  <c r="P154" i="78"/>
  <c r="P149" i="78"/>
  <c r="P144" i="78"/>
  <c r="P140" i="78"/>
  <c r="P136" i="78"/>
  <c r="P130" i="78"/>
  <c r="P126" i="78"/>
  <c r="P122" i="78"/>
  <c r="P118" i="78"/>
  <c r="P114" i="78"/>
  <c r="P110" i="78"/>
  <c r="P106" i="78"/>
  <c r="P102" i="78"/>
  <c r="P98" i="78"/>
  <c r="P94" i="78"/>
  <c r="P90" i="78"/>
  <c r="P86" i="78"/>
  <c r="P132" i="78"/>
  <c r="P80" i="78"/>
  <c r="P76" i="78"/>
  <c r="P72" i="78"/>
  <c r="P68" i="78"/>
  <c r="P64" i="78"/>
  <c r="P60" i="78"/>
  <c r="P56" i="78"/>
  <c r="P52" i="78"/>
  <c r="P48" i="78"/>
  <c r="P44" i="78"/>
  <c r="P40" i="78"/>
  <c r="P36" i="78"/>
  <c r="P32" i="78"/>
  <c r="P28" i="78"/>
  <c r="P24" i="78"/>
  <c r="P19" i="78"/>
  <c r="P15" i="78"/>
  <c r="P153" i="78"/>
  <c r="P148" i="78"/>
  <c r="P143" i="78"/>
  <c r="P139" i="78"/>
  <c r="P135" i="78"/>
  <c r="P129" i="78"/>
  <c r="P125" i="78"/>
  <c r="P121" i="78"/>
  <c r="P117" i="78"/>
  <c r="P113" i="78"/>
  <c r="P109" i="78"/>
  <c r="P105" i="78"/>
  <c r="P101" i="78"/>
  <c r="P97" i="78"/>
  <c r="P93" i="78"/>
  <c r="P89" i="78"/>
  <c r="P85" i="78"/>
  <c r="P83" i="78"/>
  <c r="P79" i="78"/>
  <c r="P75" i="78"/>
  <c r="P71" i="78"/>
  <c r="P67" i="78"/>
  <c r="P63" i="78"/>
  <c r="P59" i="78"/>
  <c r="P55" i="78"/>
  <c r="P51" i="78"/>
  <c r="P47" i="78"/>
  <c r="P43" i="78"/>
  <c r="P39" i="78"/>
  <c r="P35" i="78"/>
  <c r="P31" i="78"/>
  <c r="P27" i="78"/>
  <c r="P23" i="78"/>
  <c r="P18" i="78"/>
  <c r="P14" i="78"/>
  <c r="P10" i="78"/>
  <c r="C33" i="88"/>
  <c r="C10" i="88" s="1"/>
  <c r="C42" i="88" s="1"/>
  <c r="P157" i="78"/>
  <c r="P156" i="78"/>
  <c r="P152" i="78"/>
  <c r="P147" i="78"/>
  <c r="P142" i="78"/>
  <c r="P138" i="78"/>
  <c r="P134" i="78"/>
  <c r="P128" i="78"/>
  <c r="P124" i="78"/>
  <c r="P120" i="78"/>
  <c r="P116" i="78"/>
  <c r="P112" i="78"/>
  <c r="P108" i="78"/>
  <c r="P104" i="78"/>
  <c r="P100" i="78"/>
  <c r="P96" i="78"/>
  <c r="P92" i="78"/>
  <c r="P88" i="78"/>
  <c r="P84" i="78"/>
  <c r="P82" i="78"/>
  <c r="P78" i="78"/>
  <c r="P74" i="78"/>
  <c r="P70" i="78"/>
  <c r="P66" i="78"/>
  <c r="P62" i="78"/>
  <c r="P58" i="78"/>
  <c r="P54" i="78"/>
  <c r="P50" i="78"/>
  <c r="P46" i="78"/>
  <c r="P42" i="78"/>
  <c r="P38" i="78"/>
  <c r="P34" i="78"/>
  <c r="P30" i="78"/>
  <c r="P26" i="78"/>
  <c r="P17" i="78"/>
  <c r="P13" i="78"/>
  <c r="P151" i="78"/>
  <c r="P141" i="78"/>
  <c r="P137" i="78"/>
  <c r="P131" i="78"/>
  <c r="P127" i="78"/>
  <c r="P123" i="78"/>
  <c r="P119" i="78"/>
  <c r="P115" i="78"/>
  <c r="P111" i="78"/>
  <c r="P107" i="78"/>
  <c r="P103" i="78"/>
  <c r="P99" i="78"/>
  <c r="P95" i="78"/>
  <c r="P91" i="78"/>
  <c r="P87" i="78"/>
  <c r="P133" i="78"/>
  <c r="P81" i="78"/>
  <c r="P77" i="78"/>
  <c r="P73" i="78"/>
  <c r="P69" i="78"/>
  <c r="P65" i="78"/>
  <c r="P61" i="78"/>
  <c r="P57" i="78"/>
  <c r="P53" i="78"/>
  <c r="P49" i="78"/>
  <c r="P45" i="78"/>
  <c r="P41" i="78"/>
  <c r="P37" i="78"/>
  <c r="P33" i="78"/>
  <c r="P29" i="78"/>
  <c r="P25" i="78"/>
  <c r="P20" i="78"/>
  <c r="P16" i="78"/>
  <c r="P22" i="78"/>
  <c r="P12" i="78"/>
  <c r="P145" i="78"/>
  <c r="P11" i="78"/>
  <c r="K11" i="81" l="1"/>
  <c r="Q156" i="78"/>
  <c r="Q152" i="78"/>
  <c r="Q147" i="78"/>
  <c r="Q142" i="78"/>
  <c r="Q138" i="78"/>
  <c r="Q134" i="78"/>
  <c r="Q128" i="78"/>
  <c r="Q124" i="78"/>
  <c r="Q120" i="78"/>
  <c r="Q116" i="78"/>
  <c r="Q112" i="78"/>
  <c r="Q108" i="78"/>
  <c r="Q104" i="78"/>
  <c r="Q100" i="78"/>
  <c r="Q96" i="78"/>
  <c r="Q92" i="78"/>
  <c r="Q88" i="78"/>
  <c r="Q84" i="78"/>
  <c r="Q82" i="78"/>
  <c r="Q78" i="78"/>
  <c r="Q74" i="78"/>
  <c r="Q70" i="78"/>
  <c r="Q66" i="78"/>
  <c r="Q62" i="78"/>
  <c r="Q58" i="78"/>
  <c r="Q54" i="78"/>
  <c r="Q50" i="78"/>
  <c r="Q46" i="78"/>
  <c r="Q42" i="78"/>
  <c r="Q38" i="78"/>
  <c r="Q34" i="78"/>
  <c r="Q30" i="78"/>
  <c r="Q26" i="78"/>
  <c r="Q22" i="78"/>
  <c r="Q17" i="78"/>
  <c r="Q13" i="78"/>
  <c r="K10" i="81"/>
  <c r="Q155" i="78"/>
  <c r="Q151" i="78"/>
  <c r="Q145" i="78"/>
  <c r="Q141" i="78"/>
  <c r="Q137" i="78"/>
  <c r="Q131" i="78"/>
  <c r="Q127" i="78"/>
  <c r="Q123" i="78"/>
  <c r="Q119" i="78"/>
  <c r="Q115" i="78"/>
  <c r="Q111" i="78"/>
  <c r="Q107" i="78"/>
  <c r="Q103" i="78"/>
  <c r="Q99" i="78"/>
  <c r="Q95" i="78"/>
  <c r="Q91" i="78"/>
  <c r="Q87" i="78"/>
  <c r="Q133" i="78"/>
  <c r="Q81" i="78"/>
  <c r="Q77" i="78"/>
  <c r="Q73" i="78"/>
  <c r="Q69" i="78"/>
  <c r="Q65" i="78"/>
  <c r="Q61" i="78"/>
  <c r="Q57" i="78"/>
  <c r="Q53" i="78"/>
  <c r="Q49" i="78"/>
  <c r="Q45" i="78"/>
  <c r="Q41" i="78"/>
  <c r="Q37" i="78"/>
  <c r="Q33" i="78"/>
  <c r="Q29" i="78"/>
  <c r="Q25" i="78"/>
  <c r="Q20" i="78"/>
  <c r="Q16" i="78"/>
  <c r="Q12" i="78"/>
  <c r="Q154" i="78"/>
  <c r="Q149" i="78"/>
  <c r="Q144" i="78"/>
  <c r="Q140" i="78"/>
  <c r="Q136" i="78"/>
  <c r="Q130" i="78"/>
  <c r="Q126" i="78"/>
  <c r="Q122" i="78"/>
  <c r="Q118" i="78"/>
  <c r="Q114" i="78"/>
  <c r="Q110" i="78"/>
  <c r="Q143" i="78"/>
  <c r="Q125" i="78"/>
  <c r="Q109" i="78"/>
  <c r="Q101" i="78"/>
  <c r="Q93" i="78"/>
  <c r="Q85" i="78"/>
  <c r="Q79" i="78"/>
  <c r="Q71" i="78"/>
  <c r="Q63" i="78"/>
  <c r="Q55" i="78"/>
  <c r="Q47" i="78"/>
  <c r="Q39" i="78"/>
  <c r="Q31" i="78"/>
  <c r="Q23" i="78"/>
  <c r="Q14" i="78"/>
  <c r="Q157" i="78"/>
  <c r="Q139" i="78"/>
  <c r="Q121" i="78"/>
  <c r="Q106" i="78"/>
  <c r="Q98" i="78"/>
  <c r="Q90" i="78"/>
  <c r="Q132" i="78"/>
  <c r="Q76" i="78"/>
  <c r="Q68" i="78"/>
  <c r="Q60" i="78"/>
  <c r="Q52" i="78"/>
  <c r="Q44" i="78"/>
  <c r="Q36" i="78"/>
  <c r="Q28" i="78"/>
  <c r="Q19" i="78"/>
  <c r="Q11" i="78"/>
  <c r="Q153" i="78"/>
  <c r="Q135" i="78"/>
  <c r="Q117" i="78"/>
  <c r="Q105" i="78"/>
  <c r="Q97" i="78"/>
  <c r="Q89" i="78"/>
  <c r="Q83" i="78"/>
  <c r="Q75" i="78"/>
  <c r="Q67" i="78"/>
  <c r="Q59" i="78"/>
  <c r="Q51" i="78"/>
  <c r="Q43" i="78"/>
  <c r="Q35" i="78"/>
  <c r="Q27" i="78"/>
  <c r="Q18" i="78"/>
  <c r="Q10" i="78"/>
  <c r="K12" i="81"/>
  <c r="Q148" i="78"/>
  <c r="Q129" i="78"/>
  <c r="Q113" i="78"/>
  <c r="Q102" i="78"/>
  <c r="Q94" i="78"/>
  <c r="Q86" i="78"/>
  <c r="Q80" i="78"/>
  <c r="Q72" i="78"/>
  <c r="Q64" i="78"/>
  <c r="Q56" i="78"/>
  <c r="Q48" i="78"/>
  <c r="Q40" i="78"/>
  <c r="Q32" i="78"/>
  <c r="Q24" i="78"/>
  <c r="Q15" i="78"/>
  <c r="K29" i="76"/>
  <c r="K25" i="76"/>
  <c r="K21" i="76"/>
  <c r="K16" i="76"/>
  <c r="K12" i="76"/>
  <c r="L11" i="74"/>
  <c r="K67" i="73"/>
  <c r="K63" i="73"/>
  <c r="K59" i="73"/>
  <c r="K55" i="73"/>
  <c r="K51" i="73"/>
  <c r="K47" i="73"/>
  <c r="K43" i="73"/>
  <c r="K39" i="73"/>
  <c r="K35" i="73"/>
  <c r="K31" i="73"/>
  <c r="K26" i="73"/>
  <c r="K21" i="73"/>
  <c r="K16" i="73"/>
  <c r="K11" i="73"/>
  <c r="K14" i="76"/>
  <c r="K69" i="73"/>
  <c r="K61" i="73"/>
  <c r="K49" i="73"/>
  <c r="K41" i="73"/>
  <c r="K33" i="73"/>
  <c r="K23" i="73"/>
  <c r="K13" i="73"/>
  <c r="K17" i="73"/>
  <c r="K28" i="76"/>
  <c r="K24" i="76"/>
  <c r="K19" i="76"/>
  <c r="K15" i="76"/>
  <c r="K11" i="76"/>
  <c r="K70" i="73"/>
  <c r="K66" i="73"/>
  <c r="K62" i="73"/>
  <c r="K58" i="73"/>
  <c r="K54" i="73"/>
  <c r="K50" i="73"/>
  <c r="K46" i="73"/>
  <c r="K42" i="73"/>
  <c r="K38" i="73"/>
  <c r="K34" i="73"/>
  <c r="K30" i="73"/>
  <c r="K25" i="73"/>
  <c r="K20" i="73"/>
  <c r="K14" i="73"/>
  <c r="K27" i="76"/>
  <c r="K23" i="76"/>
  <c r="K18" i="76"/>
  <c r="L13" i="74"/>
  <c r="K65" i="73"/>
  <c r="K57" i="73"/>
  <c r="K53" i="73"/>
  <c r="K45" i="73"/>
  <c r="K37" i="73"/>
  <c r="K29" i="73"/>
  <c r="K18" i="73"/>
  <c r="K26" i="76"/>
  <c r="K22" i="76"/>
  <c r="K17" i="76"/>
  <c r="K13" i="76"/>
  <c r="L12" i="74"/>
  <c r="K68" i="73"/>
  <c r="K64" i="73"/>
  <c r="K60" i="73"/>
  <c r="K56" i="73"/>
  <c r="K52" i="73"/>
  <c r="K48" i="73"/>
  <c r="K44" i="73"/>
  <c r="K40" i="73"/>
  <c r="K36" i="73"/>
  <c r="K32" i="73"/>
  <c r="K27" i="73"/>
  <c r="K22" i="73"/>
  <c r="K12" i="73"/>
  <c r="M21" i="72"/>
  <c r="M17" i="72"/>
  <c r="M12" i="72"/>
  <c r="M15" i="72"/>
  <c r="M14" i="72"/>
  <c r="M20" i="72"/>
  <c r="M11" i="72"/>
  <c r="M13" i="72"/>
  <c r="M19" i="72"/>
  <c r="M18" i="72"/>
  <c r="S36" i="71"/>
  <c r="S31" i="71"/>
  <c r="S26" i="71"/>
  <c r="S22" i="71"/>
  <c r="S17" i="71"/>
  <c r="S13" i="71"/>
  <c r="L14" i="65"/>
  <c r="N53" i="63"/>
  <c r="N49" i="63"/>
  <c r="N45" i="63"/>
  <c r="N41" i="63"/>
  <c r="N36" i="63"/>
  <c r="N32" i="63"/>
  <c r="N28" i="63"/>
  <c r="N24" i="63"/>
  <c r="N19" i="63"/>
  <c r="N15" i="63"/>
  <c r="N11" i="63"/>
  <c r="O152" i="62"/>
  <c r="O148" i="62"/>
  <c r="O143" i="62"/>
  <c r="O139" i="62"/>
  <c r="O135" i="62"/>
  <c r="O131" i="62"/>
  <c r="O127" i="62"/>
  <c r="O123" i="62"/>
  <c r="O118" i="62"/>
  <c r="O114" i="62"/>
  <c r="O110" i="62"/>
  <c r="O106" i="62"/>
  <c r="O102" i="62"/>
  <c r="O98" i="62"/>
  <c r="O94" i="62"/>
  <c r="O90" i="62"/>
  <c r="O86" i="62"/>
  <c r="O81" i="62"/>
  <c r="O77" i="62"/>
  <c r="O73" i="62"/>
  <c r="O69" i="62"/>
  <c r="O65" i="62"/>
  <c r="O61" i="62"/>
  <c r="O57" i="62"/>
  <c r="O53" i="62"/>
  <c r="O49" i="62"/>
  <c r="O45" i="62"/>
  <c r="O40" i="62"/>
  <c r="O36" i="62"/>
  <c r="O32" i="62"/>
  <c r="O28" i="62"/>
  <c r="O24" i="62"/>
  <c r="O20" i="62"/>
  <c r="O16" i="62"/>
  <c r="O12" i="62"/>
  <c r="O56" i="62"/>
  <c r="O48" i="62"/>
  <c r="O39" i="62"/>
  <c r="O35" i="62"/>
  <c r="O27" i="62"/>
  <c r="O23" i="62"/>
  <c r="O15" i="62"/>
  <c r="O11" i="62"/>
  <c r="O38" i="62"/>
  <c r="O30" i="62"/>
  <c r="O22" i="62"/>
  <c r="O14" i="62"/>
  <c r="S35" i="71"/>
  <c r="S30" i="71"/>
  <c r="S25" i="71"/>
  <c r="S20" i="71"/>
  <c r="S16" i="71"/>
  <c r="S12" i="71"/>
  <c r="L13" i="65"/>
  <c r="N52" i="63"/>
  <c r="N48" i="63"/>
  <c r="N44" i="63"/>
  <c r="N39" i="63"/>
  <c r="N35" i="63"/>
  <c r="N31" i="63"/>
  <c r="N27" i="63"/>
  <c r="N23" i="63"/>
  <c r="N18" i="63"/>
  <c r="N14" i="63"/>
  <c r="O155" i="62"/>
  <c r="O151" i="62"/>
  <c r="O147" i="62"/>
  <c r="O142" i="62"/>
  <c r="O138" i="62"/>
  <c r="O134" i="62"/>
  <c r="O130" i="62"/>
  <c r="O126" i="62"/>
  <c r="O121" i="62"/>
  <c r="O117" i="62"/>
  <c r="O113" i="62"/>
  <c r="O109" i="62"/>
  <c r="O105" i="62"/>
  <c r="O101" i="62"/>
  <c r="O97" i="62"/>
  <c r="O93" i="62"/>
  <c r="O89" i="62"/>
  <c r="O85" i="62"/>
  <c r="O80" i="62"/>
  <c r="O76" i="62"/>
  <c r="O72" i="62"/>
  <c r="O68" i="62"/>
  <c r="O64" i="62"/>
  <c r="O60" i="62"/>
  <c r="O52" i="62"/>
  <c r="O44" i="62"/>
  <c r="O31" i="62"/>
  <c r="O19" i="62"/>
  <c r="S34" i="71"/>
  <c r="S29" i="71"/>
  <c r="S24" i="71"/>
  <c r="S19" i="71"/>
  <c r="S15" i="71"/>
  <c r="S11" i="71"/>
  <c r="L12" i="65"/>
  <c r="N51" i="63"/>
  <c r="N47" i="63"/>
  <c r="N43" i="63"/>
  <c r="N38" i="63"/>
  <c r="N34" i="63"/>
  <c r="N30" i="63"/>
  <c r="N26" i="63"/>
  <c r="N21" i="63"/>
  <c r="N17" i="63"/>
  <c r="N13" i="63"/>
  <c r="O154" i="62"/>
  <c r="O150" i="62"/>
  <c r="O145" i="62"/>
  <c r="O141" i="62"/>
  <c r="O137" i="62"/>
  <c r="O133" i="62"/>
  <c r="O129" i="62"/>
  <c r="O125" i="62"/>
  <c r="O120" i="62"/>
  <c r="O116" i="62"/>
  <c r="O112" i="62"/>
  <c r="O108" i="62"/>
  <c r="O104" i="62"/>
  <c r="O100" i="62"/>
  <c r="O96" i="62"/>
  <c r="O92" i="62"/>
  <c r="O88" i="62"/>
  <c r="O84" i="62"/>
  <c r="O79" i="62"/>
  <c r="O75" i="62"/>
  <c r="O71" i="62"/>
  <c r="O67" i="62"/>
  <c r="O63" i="62"/>
  <c r="O59" i="62"/>
  <c r="O55" i="62"/>
  <c r="O51" i="62"/>
  <c r="O47" i="62"/>
  <c r="O43" i="62"/>
  <c r="O34" i="62"/>
  <c r="O26" i="62"/>
  <c r="O18" i="62"/>
  <c r="S32" i="71"/>
  <c r="S27" i="71"/>
  <c r="S23" i="71"/>
  <c r="S18" i="71"/>
  <c r="S14" i="71"/>
  <c r="L15" i="65"/>
  <c r="L11" i="65"/>
  <c r="N50" i="63"/>
  <c r="N46" i="63"/>
  <c r="N42" i="63"/>
  <c r="N37" i="63"/>
  <c r="N33" i="63"/>
  <c r="N29" i="63"/>
  <c r="N25" i="63"/>
  <c r="N20" i="63"/>
  <c r="N16" i="63"/>
  <c r="N12" i="63"/>
  <c r="O153" i="62"/>
  <c r="O149" i="62"/>
  <c r="O144" i="62"/>
  <c r="O140" i="62"/>
  <c r="O136" i="62"/>
  <c r="O132" i="62"/>
  <c r="O128" i="62"/>
  <c r="O124" i="62"/>
  <c r="O119" i="62"/>
  <c r="O115" i="62"/>
  <c r="O111" i="62"/>
  <c r="O107" i="62"/>
  <c r="O103" i="62"/>
  <c r="O99" i="62"/>
  <c r="O95" i="62"/>
  <c r="O91" i="62"/>
  <c r="O87" i="62"/>
  <c r="O83" i="62"/>
  <c r="O78" i="62"/>
  <c r="O74" i="62"/>
  <c r="O70" i="62"/>
  <c r="O66" i="62"/>
  <c r="O62" i="62"/>
  <c r="O58" i="62"/>
  <c r="O54" i="62"/>
  <c r="O50" i="62"/>
  <c r="O46" i="62"/>
  <c r="O42" i="62"/>
  <c r="O37" i="62"/>
  <c r="O33" i="62"/>
  <c r="O29" i="62"/>
  <c r="O25" i="62"/>
  <c r="O21" i="62"/>
  <c r="O17" i="62"/>
  <c r="O13" i="62"/>
  <c r="U256" i="61"/>
  <c r="U252" i="61"/>
  <c r="U247" i="61"/>
  <c r="U243" i="61"/>
  <c r="U239" i="61"/>
  <c r="U235" i="61"/>
  <c r="U231" i="61"/>
  <c r="U227" i="61"/>
  <c r="U223" i="61"/>
  <c r="U219" i="61"/>
  <c r="U215" i="61"/>
  <c r="U211" i="61"/>
  <c r="U207" i="61"/>
  <c r="U203" i="61"/>
  <c r="U199" i="61"/>
  <c r="U195" i="61"/>
  <c r="U191" i="61"/>
  <c r="U187" i="61"/>
  <c r="U183" i="61"/>
  <c r="U179" i="61"/>
  <c r="U175" i="61"/>
  <c r="U171" i="61"/>
  <c r="U167" i="61"/>
  <c r="U162" i="61"/>
  <c r="U158" i="61"/>
  <c r="U154" i="61"/>
  <c r="U150" i="61"/>
  <c r="U146" i="61"/>
  <c r="U142" i="61"/>
  <c r="U138" i="61"/>
  <c r="U134" i="61"/>
  <c r="U130" i="61"/>
  <c r="U126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R26" i="59"/>
  <c r="R22" i="59"/>
  <c r="R18" i="59"/>
  <c r="R14" i="59"/>
  <c r="L34" i="58"/>
  <c r="L30" i="58"/>
  <c r="L26" i="58"/>
  <c r="L22" i="58"/>
  <c r="L17" i="58"/>
  <c r="L13" i="58"/>
  <c r="D42" i="88"/>
  <c r="D31" i="88"/>
  <c r="D26" i="88"/>
  <c r="D11" i="88"/>
  <c r="U244" i="61"/>
  <c r="U224" i="61"/>
  <c r="U208" i="61"/>
  <c r="U196" i="61"/>
  <c r="U255" i="61"/>
  <c r="U250" i="61"/>
  <c r="U246" i="61"/>
  <c r="U242" i="61"/>
  <c r="U238" i="61"/>
  <c r="U234" i="61"/>
  <c r="U230" i="61"/>
  <c r="U226" i="61"/>
  <c r="U222" i="61"/>
  <c r="U218" i="61"/>
  <c r="U214" i="61"/>
  <c r="U210" i="61"/>
  <c r="U206" i="61"/>
  <c r="U202" i="61"/>
  <c r="U198" i="61"/>
  <c r="U194" i="61"/>
  <c r="U190" i="61"/>
  <c r="U186" i="61"/>
  <c r="U182" i="61"/>
  <c r="U178" i="61"/>
  <c r="U174" i="61"/>
  <c r="U170" i="61"/>
  <c r="U166" i="61"/>
  <c r="U161" i="61"/>
  <c r="U157" i="61"/>
  <c r="U153" i="61"/>
  <c r="U149" i="61"/>
  <c r="U145" i="61"/>
  <c r="U141" i="61"/>
  <c r="U137" i="61"/>
  <c r="U133" i="61"/>
  <c r="U129" i="61"/>
  <c r="U125" i="61"/>
  <c r="U121" i="61"/>
  <c r="U117" i="61"/>
  <c r="U113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R25" i="59"/>
  <c r="R21" i="59"/>
  <c r="R17" i="59"/>
  <c r="R13" i="59"/>
  <c r="L33" i="58"/>
  <c r="L29" i="58"/>
  <c r="L25" i="58"/>
  <c r="L21" i="58"/>
  <c r="L16" i="58"/>
  <c r="L12" i="58"/>
  <c r="D38" i="88"/>
  <c r="D29" i="88"/>
  <c r="D23" i="88"/>
  <c r="D15" i="88"/>
  <c r="U236" i="61"/>
  <c r="U216" i="61"/>
  <c r="U200" i="61"/>
  <c r="U188" i="61"/>
  <c r="U254" i="61"/>
  <c r="U249" i="61"/>
  <c r="U245" i="61"/>
  <c r="U241" i="61"/>
  <c r="U237" i="61"/>
  <c r="U233" i="61"/>
  <c r="U229" i="61"/>
  <c r="U225" i="61"/>
  <c r="U221" i="61"/>
  <c r="U217" i="61"/>
  <c r="U213" i="61"/>
  <c r="U209" i="61"/>
  <c r="U205" i="61"/>
  <c r="U201" i="61"/>
  <c r="U197" i="61"/>
  <c r="U193" i="61"/>
  <c r="U189" i="61"/>
  <c r="U185" i="61"/>
  <c r="U181" i="61"/>
  <c r="U177" i="61"/>
  <c r="U173" i="61"/>
  <c r="U169" i="61"/>
  <c r="U165" i="61"/>
  <c r="U160" i="61"/>
  <c r="U156" i="61"/>
  <c r="U152" i="61"/>
  <c r="U148" i="61"/>
  <c r="U144" i="61"/>
  <c r="U140" i="61"/>
  <c r="U136" i="61"/>
  <c r="U132" i="61"/>
  <c r="U128" i="61"/>
  <c r="U124" i="61"/>
  <c r="U120" i="61"/>
  <c r="U116" i="61"/>
  <c r="U112" i="61"/>
  <c r="U108" i="61"/>
  <c r="U104" i="61"/>
  <c r="U100" i="61"/>
  <c r="U96" i="61"/>
  <c r="U92" i="61"/>
  <c r="U88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R24" i="59"/>
  <c r="R20" i="59"/>
  <c r="R16" i="59"/>
  <c r="R12" i="59"/>
  <c r="L32" i="58"/>
  <c r="L28" i="58"/>
  <c r="L24" i="58"/>
  <c r="L20" i="58"/>
  <c r="L15" i="58"/>
  <c r="L11" i="58"/>
  <c r="D37" i="88"/>
  <c r="D28" i="88"/>
  <c r="D19" i="88"/>
  <c r="D13" i="88"/>
  <c r="U253" i="61"/>
  <c r="U248" i="61"/>
  <c r="U240" i="61"/>
  <c r="U232" i="61"/>
  <c r="U228" i="61"/>
  <c r="U220" i="61"/>
  <c r="U212" i="61"/>
  <c r="U204" i="61"/>
  <c r="U192" i="61"/>
  <c r="U184" i="61"/>
  <c r="U168" i="61"/>
  <c r="U151" i="61"/>
  <c r="U135" i="61"/>
  <c r="U119" i="61"/>
  <c r="U103" i="61"/>
  <c r="U87" i="61"/>
  <c r="U71" i="61"/>
  <c r="U55" i="61"/>
  <c r="U39" i="61"/>
  <c r="U23" i="61"/>
  <c r="R23" i="59"/>
  <c r="L31" i="58"/>
  <c r="L14" i="58"/>
  <c r="D17" i="88"/>
  <c r="L10" i="58"/>
  <c r="U176" i="61"/>
  <c r="U143" i="61"/>
  <c r="U111" i="61"/>
  <c r="U79" i="61"/>
  <c r="U31" i="61"/>
  <c r="D33" i="88"/>
  <c r="U180" i="61"/>
  <c r="U163" i="61"/>
  <c r="U147" i="61"/>
  <c r="U131" i="61"/>
  <c r="U115" i="61"/>
  <c r="U99" i="61"/>
  <c r="U83" i="61"/>
  <c r="U67" i="61"/>
  <c r="U51" i="61"/>
  <c r="U35" i="61"/>
  <c r="U19" i="61"/>
  <c r="R19" i="59"/>
  <c r="L27" i="58"/>
  <c r="U159" i="61"/>
  <c r="U127" i="61"/>
  <c r="U95" i="61"/>
  <c r="U47" i="61"/>
  <c r="L23" i="58"/>
  <c r="U172" i="61"/>
  <c r="U155" i="61"/>
  <c r="U139" i="61"/>
  <c r="U123" i="61"/>
  <c r="U107" i="61"/>
  <c r="U91" i="61"/>
  <c r="U75" i="61"/>
  <c r="U59" i="61"/>
  <c r="U43" i="61"/>
  <c r="U27" i="61"/>
  <c r="U11" i="61"/>
  <c r="R11" i="59"/>
  <c r="L19" i="58"/>
  <c r="D27" i="88"/>
  <c r="U63" i="61"/>
  <c r="U15" i="61"/>
  <c r="R15" i="59"/>
  <c r="D16" i="88"/>
  <c r="D12" i="88"/>
  <c r="D10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6">
    <s v="Migdal Hashkaot Neches Boded"/>
    <s v="{[Time].[Hie Time].[Yom].&amp;[20190331]}"/>
    <s v="{[Medida].[Medida].&amp;[2]}"/>
    <s v="{[Keren].[Keren].[All]}"/>
    <s v="{[Cheshbon KM].[Hie Peilut].[Peilut 7].&amp;[Kod_Peilut_L7_422]&amp;[Kod_Peilut_L6_479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9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2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3" si="25">
        <n x="1" s="1"/>
        <n x="23"/>
        <n x="24"/>
      </t>
    </mdx>
    <mdx n="0" f="v">
      <t c="3" si="25">
        <n x="1" s="1"/>
        <n x="26"/>
        <n x="24"/>
      </t>
    </mdx>
    <mdx n="0" f="v">
      <t c="3" si="25">
        <n x="1" s="1"/>
        <n x="27"/>
        <n x="24"/>
      </t>
    </mdx>
    <mdx n="0" f="v">
      <t c="3" si="25">
        <n x="1" s="1"/>
        <n x="28"/>
        <n x="24"/>
      </t>
    </mdx>
    <mdx n="0" f="v">
      <t c="3" si="25">
        <n x="1" s="1"/>
        <n x="29"/>
        <n x="24"/>
      </t>
    </mdx>
    <mdx n="0" f="v">
      <t c="3" si="25">
        <n x="1" s="1"/>
        <n x="30"/>
        <n x="24"/>
      </t>
    </mdx>
    <mdx n="0" f="v">
      <t c="3" si="25">
        <n x="1" s="1"/>
        <n x="31"/>
        <n x="24"/>
      </t>
    </mdx>
    <mdx n="0" f="v">
      <t c="3" si="25">
        <n x="1" s="1"/>
        <n x="32"/>
        <n x="24"/>
      </t>
    </mdx>
    <mdx n="0" f="v">
      <t c="3" si="25">
        <n x="1" s="1"/>
        <n x="33"/>
        <n x="24"/>
      </t>
    </mdx>
    <mdx n="0" f="v">
      <t c="3" si="25">
        <n x="1" s="1"/>
        <n x="34"/>
        <n x="24"/>
      </t>
    </mdx>
    <mdx n="0" f="v">
      <t c="3" si="25">
        <n x="1" s="1"/>
        <n x="35"/>
        <n x="24"/>
      </t>
    </mdx>
  </mdxMetadata>
  <valueMetadata count="4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</valueMetadata>
</metadata>
</file>

<file path=xl/sharedStrings.xml><?xml version="1.0" encoding="utf-8"?>
<sst xmlns="http://schemas.openxmlformats.org/spreadsheetml/2006/main" count="6297" uniqueCount="1553">
  <si>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</si>
  <si>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</si>
  <si>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</si>
  <si>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</si>
  <si>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</si>
  <si>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</si>
  <si>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</si>
  <si>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</si>
  <si>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</si>
  <si>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</si>
  <si>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</si>
  <si>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</si>
  <si>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</si>
  <si>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</si>
  <si>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</si>
  <si>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</si>
  <si>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</si>
  <si>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</si>
  <si>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</si>
  <si>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</si>
  <si>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</si>
  <si>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</si>
  <si>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</si>
  <si>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</si>
  <si>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</si>
  <si>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</si>
  <si>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</si>
  <si>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</si>
  <si>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</si>
  <si>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</si>
  <si>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</si>
  <si>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</si>
  <si>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</si>
  <si>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</si>
  <si>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</si>
  <si>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</si>
  <si>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</si>
  <si>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</si>
  <si>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</si>
  <si>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</si>
  <si>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</si>
  <si>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</si>
  <si>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</si>
  <si>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</si>
  <si>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</si>
  <si>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</si>
  <si>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</si>
  <si>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</si>
  <si>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</si>
  <si>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</si>
  <si>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</si>
  <si>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</si>
  <si>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</si>
  <si>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</si>
  <si>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</si>
  <si>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</si>
  <si>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</si>
  <si>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</si>
  <si>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</si>
  <si>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</si>
  <si>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</si>
  <si>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</si>
  <si>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</si>
  <si>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</si>
  <si>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</si>
  <si>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</si>
  <si>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</si>
  <si>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</si>
  <si>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</si>
  <si>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</si>
  <si>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</si>
  <si>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</si>
  <si>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</si>
  <si>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</si>
  <si>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</si>
  <si>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</si>
  <si>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</si>
  <si>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</si>
  <si>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</si>
  <si>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</si>
  <si>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</si>
  <si>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</si>
  <si>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</si>
  <si>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</si>
  <si>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</si>
  <si>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</si>
  <si>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</si>
  <si>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</si>
  <si>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</si>
  <si>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</si>
  <si>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</si>
  <si>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</si>
  <si>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</si>
  <si>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</si>
  <si>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</si>
  <si>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</si>
  <si>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</si>
  <si>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</si>
  <si>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</si>
  <si>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</si>
  <si>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</si>
  <si>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</si>
  <si>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</si>
  <si>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</si>
  <si>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</si>
  <si>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</si>
  <si>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</si>
  <si>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</si>
  <si>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</si>
  <si>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</si>
  <si>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</si>
  <si>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</si>
  <si>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</si>
  <si>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</si>
  <si>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</si>
  <si>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</si>
  <si>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</si>
  <si>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</si>
  <si>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</si>
  <si>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</si>
  <si>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</si>
  <si>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</si>
  <si>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</si>
  <si>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</si>
  <si>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</si>
  <si>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</si>
  <si>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</si>
  <si>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</si>
  <si>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</si>
  <si>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</si>
  <si>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</si>
  <si>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</si>
  <si>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</si>
  <si>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</si>
  <si>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</si>
  <si>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</si>
  <si>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</si>
  <si>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</si>
  <si>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</si>
  <si>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</si>
  <si>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</si>
  <si>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</si>
  <si>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</si>
  <si>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</si>
  <si>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</si>
  <si>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</si>
  <si>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</si>
  <si>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</si>
  <si>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</si>
  <si>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</si>
  <si>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</si>
  <si>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</si>
  <si>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</si>
  <si>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</si>
  <si>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</si>
  <si>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</si>
  <si>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</si>
  <si>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</si>
  <si>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</si>
  <si>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</si>
  <si>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</si>
  <si>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</si>
  <si>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</si>
  <si>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</si>
  <si>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</si>
  <si>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</si>
  <si>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</si>
  <si>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</si>
  <si>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</si>
  <si>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</si>
  <si>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</si>
  <si>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</si>
  <si>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</si>
  <si>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</si>
  <si>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</si>
  <si>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</si>
  <si>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</si>
  <si>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</si>
  <si>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</si>
  <si>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</si>
  <si>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</si>
  <si>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</si>
  <si>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</si>
  <si>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</si>
  <si>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</si>
  <si>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</si>
  <si>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</si>
  <si>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</si>
  <si>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</si>
  <si>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</si>
  <si>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</si>
  <si>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</si>
  <si>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</si>
  <si>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</si>
  <si>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</si>
  <si>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</si>
  <si>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</si>
  <si>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</si>
  <si>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</si>
  <si>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</si>
  <si>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</si>
  <si>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</si>
  <si>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</si>
  <si>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</si>
  <si>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</si>
  <si>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</si>
  <si>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</si>
  <si>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</si>
  <si>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</si>
  <si>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</si>
  <si>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</si>
  <si>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</si>
  <si>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</si>
  <si>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</si>
  <si>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</si>
  <si>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</si>
  <si>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</si>
  <si>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</si>
  <si>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</si>
  <si>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</si>
  <si>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</si>
  <si>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</si>
  <si>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</si>
  <si>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</si>
  <si>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</si>
  <si>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</si>
  <si>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</si>
  <si>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</si>
  <si>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</si>
  <si>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</si>
  <si>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</si>
  <si>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</si>
  <si>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</si>
  <si>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</si>
  <si>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</si>
  <si>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</si>
  <si>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</si>
  <si>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</si>
  <si>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</si>
  <si>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</si>
  <si>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</si>
  <si>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</si>
  <si>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</si>
  <si>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</si>
  <si>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</si>
  <si>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</si>
  <si>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</si>
  <si>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</si>
  <si>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</si>
  <si>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</si>
  <si>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</si>
  <si>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</si>
  <si>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</si>
  <si>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</si>
  <si>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</si>
  <si>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</si>
  <si>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</si>
  <si>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</si>
  <si>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</si>
  <si>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 xml:space="preserve">מקפת משלימה - אפיק כללי למקבלי פנסיה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</si>
  <si>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</si>
  <si>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</si>
  <si>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</si>
  <si>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</si>
  <si>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</si>
  <si>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</si>
  <si>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</si>
  <si>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</si>
  <si>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</si>
  <si>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</si>
  <si>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</si>
  <si>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</si>
  <si>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</si>
  <si>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</si>
  <si>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</si>
  <si>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</si>
  <si>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</si>
  <si>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</si>
  <si>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</si>
  <si>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</si>
  <si>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</si>
  <si>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</si>
  <si>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</si>
  <si>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</si>
  <si>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</si>
  <si>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</si>
  <si>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</si>
  <si>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</si>
  <si>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</si>
  <si>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</si>
  <si>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</si>
  <si>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</si>
  <si>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</si>
  <si>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</si>
  <si>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</si>
  <si>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</si>
  <si>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</si>
  <si>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</si>
  <si>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</si>
  <si>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</si>
  <si>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</si>
  <si>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</si>
  <si>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</si>
  <si>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</si>
  <si>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</si>
  <si>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</si>
  <si>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</si>
  <si>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</si>
  <si>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</si>
  <si>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</si>
  <si>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</si>
  <si>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</si>
  <si>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</si>
  <si>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</si>
  <si>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</si>
  <si>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</si>
  <si>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</si>
  <si>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</si>
  <si>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</si>
  <si>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</si>
  <si>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</si>
  <si>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</si>
  <si>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</si>
  <si>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</si>
  <si>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</si>
  <si>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</si>
  <si>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</si>
  <si>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</si>
  <si>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</si>
  <si>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</si>
  <si>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</si>
  <si>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</si>
  <si>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</si>
  <si>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</si>
  <si>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</si>
  <si>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</si>
  <si>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</si>
  <si>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</si>
  <si>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נתיבי גז אגח ד</t>
  </si>
  <si>
    <t>1147503</t>
  </si>
  <si>
    <t>513436394</t>
  </si>
  <si>
    <t>שרותים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</si>
  <si>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</si>
  <si>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</si>
  <si>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</si>
  <si>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</si>
  <si>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</si>
  <si>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</si>
  <si>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</si>
  <si>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</si>
  <si>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</si>
  <si>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</si>
  <si>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</si>
  <si>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</si>
  <si>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</si>
  <si>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</si>
  <si>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</si>
  <si>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</si>
  <si>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</si>
  <si>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</si>
  <si>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</si>
  <si>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</si>
  <si>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</si>
  <si>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</si>
  <si>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</si>
  <si>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</si>
  <si>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</si>
  <si>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</si>
  <si>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</si>
  <si>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</si>
  <si>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</si>
  <si>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</si>
  <si>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</si>
  <si>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</si>
  <si>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</si>
  <si>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</si>
  <si>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</si>
  <si>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</si>
  <si>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</si>
  <si>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</si>
  <si>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</si>
  <si>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</si>
  <si>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</si>
  <si>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</si>
  <si>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</si>
  <si>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</si>
  <si>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</si>
  <si>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</si>
  <si>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</si>
  <si>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</si>
  <si>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</si>
  <si>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</si>
  <si>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</si>
  <si>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</si>
  <si>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</si>
  <si>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</si>
  <si>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</si>
  <si>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</si>
  <si>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</si>
  <si>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</si>
  <si>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</si>
  <si>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</si>
  <si>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</si>
  <si>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</si>
  <si>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</si>
  <si>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</si>
  <si>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</si>
  <si>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</si>
  <si>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</si>
  <si>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</si>
  <si>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</si>
  <si>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</si>
  <si>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</si>
  <si>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</si>
  <si>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</si>
  <si>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</si>
  <si>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</si>
  <si>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</si>
  <si>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</si>
  <si>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</si>
  <si>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</si>
  <si>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</si>
  <si>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</si>
  <si>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</si>
  <si>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</si>
  <si>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</si>
  <si>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</si>
  <si>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</si>
  <si>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</si>
  <si>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</si>
  <si>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</si>
  <si>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</si>
  <si>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</si>
  <si>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</si>
  <si>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</si>
  <si>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</si>
  <si>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</si>
  <si>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</si>
  <si>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</si>
  <si>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</si>
  <si>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</si>
  <si>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</si>
  <si>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</si>
  <si>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</si>
  <si>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</si>
  <si>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</si>
  <si>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מנורה מב אג1</t>
  </si>
  <si>
    <t>5660048</t>
  </si>
  <si>
    <t>520007469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</si>
  <si>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</si>
  <si>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</si>
  <si>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</si>
  <si>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</si>
  <si>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</si>
  <si>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</si>
  <si>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</si>
  <si>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</si>
  <si>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</si>
  <si>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</si>
  <si>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</si>
  <si>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</si>
  <si>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</si>
  <si>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</si>
  <si>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</si>
  <si>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</si>
  <si>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</si>
  <si>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</si>
  <si>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</si>
  <si>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</si>
  <si>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</si>
  <si>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</si>
  <si>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</si>
  <si>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</si>
  <si>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</si>
  <si>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</si>
  <si>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</si>
  <si>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</si>
  <si>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בראק אן וי אגח א</t>
  </si>
  <si>
    <t>1122860</t>
  </si>
  <si>
    <t>34250659</t>
  </si>
  <si>
    <t>בראק אן וי אגח ב</t>
  </si>
  <si>
    <t>1128347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</si>
  <si>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</si>
  <si>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</si>
  <si>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</si>
  <si>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</si>
  <si>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</si>
  <si>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</si>
  <si>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</si>
  <si>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</si>
  <si>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</si>
  <si>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</si>
  <si>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</si>
  <si>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</si>
  <si>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</si>
  <si>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</si>
  <si>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</si>
  <si>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</si>
  <si>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</si>
  <si>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</si>
  <si>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</si>
  <si>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</si>
  <si>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</si>
  <si>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</si>
  <si>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</si>
  <si>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</si>
  <si>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</si>
  <si>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</si>
  <si>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</si>
  <si>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</si>
  <si>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</si>
  <si>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</si>
  <si>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</si>
  <si>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</si>
  <si>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</si>
  <si>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</si>
  <si>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</si>
  <si>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</si>
  <si>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</si>
  <si>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</si>
  <si>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</si>
  <si>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</si>
  <si>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</si>
  <si>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</si>
  <si>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</si>
  <si>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</si>
  <si>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</si>
  <si>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</si>
  <si>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</si>
  <si>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</si>
  <si>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</si>
  <si>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</si>
  <si>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</si>
  <si>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</si>
  <si>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</si>
  <si>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</si>
  <si>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</si>
  <si>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</si>
  <si>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</si>
  <si>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</si>
  <si>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</si>
  <si>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</si>
  <si>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</si>
  <si>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</si>
  <si>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</si>
  <si>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</si>
  <si>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</si>
  <si>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</si>
  <si>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</si>
  <si>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</si>
  <si>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</si>
  <si>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</si>
  <si>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</si>
  <si>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</si>
  <si>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</si>
  <si>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</si>
  <si>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</si>
  <si>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</si>
  <si>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</si>
  <si>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</si>
  <si>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</si>
  <si>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</si>
  <si>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</si>
  <si>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</si>
  <si>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</si>
  <si>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</si>
  <si>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</si>
  <si>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</si>
  <si>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</si>
  <si>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</si>
  <si>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</si>
  <si>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</si>
  <si>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</si>
  <si>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</si>
  <si>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</si>
  <si>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</si>
  <si>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</si>
  <si>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</si>
  <si>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</si>
  <si>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</si>
  <si>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</si>
  <si>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</si>
  <si>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</si>
  <si>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</si>
  <si>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</si>
  <si>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</si>
  <si>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</si>
  <si>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</si>
  <si>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</si>
  <si>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</si>
  <si>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</si>
  <si>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</si>
  <si>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</si>
  <si>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</si>
  <si>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</si>
  <si>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</si>
  <si>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</si>
  <si>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</si>
  <si>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</si>
  <si>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</si>
  <si>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</si>
  <si>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</si>
  <si>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</si>
  <si>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</si>
  <si>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</si>
  <si>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</si>
  <si>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</si>
  <si>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</si>
  <si>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</si>
  <si>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</si>
  <si>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</si>
  <si>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</si>
  <si>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</si>
  <si>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</si>
  <si>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</si>
  <si>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</si>
  <si>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</si>
  <si>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</si>
  <si>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</si>
  <si>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</si>
  <si>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</si>
  <si>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</si>
  <si>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מגה אור אגח ז</t>
  </si>
  <si>
    <t>1141696</t>
  </si>
  <si>
    <t>שיכון ובינוי 6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</si>
  <si>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</si>
  <si>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</si>
  <si>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</si>
  <si>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</si>
  <si>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</si>
  <si>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</si>
  <si>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</si>
  <si>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</si>
  <si>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</si>
  <si>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</si>
  <si>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</si>
  <si>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</si>
  <si>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</si>
  <si>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</si>
  <si>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</si>
  <si>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</si>
  <si>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</si>
  <si>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</si>
  <si>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</si>
  <si>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</si>
  <si>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</si>
  <si>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</si>
  <si>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</si>
  <si>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</si>
  <si>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</si>
  <si>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</si>
  <si>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הכשרת היישוב 17</t>
  </si>
  <si>
    <t>6120182</t>
  </si>
  <si>
    <t>514423474</t>
  </si>
  <si>
    <t>BBB+.IL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</si>
  <si>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</si>
  <si>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</si>
  <si>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</si>
  <si>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</si>
  <si>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</si>
  <si>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</si>
  <si>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</si>
  <si>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</si>
  <si>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</si>
  <si>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</si>
  <si>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</si>
  <si>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</si>
  <si>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</si>
  <si>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</si>
  <si>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</si>
  <si>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</si>
  <si>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</si>
  <si>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</si>
  <si>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</si>
  <si>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</si>
  <si>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</si>
  <si>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</si>
  <si>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</si>
  <si>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</si>
  <si>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</si>
  <si>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</si>
  <si>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</si>
  <si>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</si>
  <si>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</si>
  <si>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</si>
  <si>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</si>
  <si>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</si>
  <si>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</si>
  <si>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</si>
  <si>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</si>
  <si>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</si>
  <si>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</si>
  <si>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</si>
  <si>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</si>
  <si>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</si>
  <si>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</si>
  <si>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</si>
  <si>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</si>
  <si>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</si>
  <si>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</si>
  <si>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</si>
  <si>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</si>
  <si>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</si>
  <si>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</si>
  <si>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</si>
  <si>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</si>
  <si>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</si>
  <si>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</si>
  <si>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</si>
  <si>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</si>
  <si>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</si>
  <si>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</si>
  <si>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</si>
  <si>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</si>
  <si>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</si>
  <si>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</si>
  <si>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</si>
  <si>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</si>
  <si>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</si>
  <si>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</si>
  <si>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</si>
  <si>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</si>
  <si>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</si>
  <si>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</si>
  <si>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</si>
  <si>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</si>
  <si>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</si>
  <si>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</si>
  <si>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</si>
  <si>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</si>
  <si>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</si>
  <si>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</si>
  <si>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</si>
  <si>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</si>
  <si>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</si>
  <si>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</si>
  <si>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</si>
  <si>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</si>
  <si>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</si>
  <si>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</si>
  <si>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</si>
  <si>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</si>
  <si>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</si>
  <si>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</si>
  <si>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</si>
  <si>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</si>
  <si>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</si>
  <si>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</si>
  <si>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</si>
  <si>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</si>
  <si>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</si>
  <si>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</si>
  <si>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</si>
  <si>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</si>
  <si>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</si>
  <si>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</si>
  <si>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</si>
  <si>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</si>
  <si>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</si>
  <si>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</si>
  <si>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</si>
  <si>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</si>
  <si>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</si>
  <si>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</si>
  <si>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</si>
  <si>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</si>
  <si>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</si>
  <si>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</si>
  <si>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</si>
  <si>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</si>
  <si>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</si>
  <si>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</si>
  <si>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</si>
  <si>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</si>
  <si>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</si>
  <si>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</si>
  <si>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</si>
  <si>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</si>
  <si>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</si>
  <si>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</si>
  <si>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</si>
  <si>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</si>
  <si>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</si>
  <si>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</si>
  <si>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</si>
  <si>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</si>
  <si>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</si>
  <si>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</si>
  <si>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</si>
  <si>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</si>
  <si>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</si>
  <si>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</si>
  <si>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</si>
  <si>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</si>
  <si>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</si>
  <si>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</si>
  <si>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</si>
  <si>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</si>
  <si>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</si>
  <si>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</si>
  <si>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</si>
  <si>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</si>
  <si>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</si>
  <si>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</si>
  <si>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</si>
  <si>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</si>
  <si>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</si>
  <si>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</si>
  <si>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</si>
  <si>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</si>
  <si>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</si>
  <si>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</si>
  <si>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</si>
  <si>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</si>
  <si>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</si>
  <si>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</si>
  <si>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</si>
  <si>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</si>
  <si>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</si>
  <si>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</si>
  <si>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</si>
  <si>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</si>
  <si>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</si>
  <si>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</si>
  <si>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</si>
  <si>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</si>
  <si>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</si>
  <si>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</si>
  <si>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</si>
  <si>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</si>
  <si>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</si>
  <si>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</si>
  <si>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</si>
  <si>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</si>
  <si>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</si>
  <si>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</si>
  <si>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</si>
  <si>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</si>
  <si>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</si>
  <si>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</si>
  <si>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</si>
  <si>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</si>
  <si>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</si>
  <si>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</si>
  <si>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</si>
  <si>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</si>
  <si>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</si>
  <si>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</si>
  <si>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</si>
  <si>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</si>
  <si>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</si>
  <si>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</si>
  <si>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</si>
  <si>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</si>
  <si>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</si>
  <si>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</si>
  <si>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</si>
  <si>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</si>
  <si>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</si>
  <si>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</si>
  <si>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</si>
  <si>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</si>
  <si>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</si>
  <si>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</si>
  <si>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</si>
  <si>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</si>
  <si>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</si>
  <si>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</si>
  <si>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</si>
  <si>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</si>
  <si>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</si>
  <si>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</si>
  <si>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</si>
  <si>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</si>
  <si>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</si>
  <si>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</si>
  <si>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</si>
  <si>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</si>
  <si>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</si>
  <si>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</si>
  <si>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</si>
  <si>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</si>
  <si>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</si>
  <si>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</si>
  <si>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</si>
  <si>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</si>
  <si>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</si>
  <si>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</si>
  <si>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</si>
  <si>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</si>
  <si>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</si>
  <si>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</si>
  <si>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</si>
  <si>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</si>
  <si>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</si>
  <si>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</si>
  <si>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</si>
  <si>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</si>
  <si>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</si>
  <si>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</si>
  <si>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</si>
  <si>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</si>
  <si>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</si>
  <si>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</si>
  <si>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</si>
  <si>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</si>
  <si>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</si>
  <si>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</si>
  <si>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</si>
  <si>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</si>
  <si>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</si>
  <si>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</si>
  <si>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</si>
  <si>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</si>
  <si>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</si>
  <si>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</si>
  <si>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</si>
  <si>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</si>
  <si>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</si>
  <si>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פועלים</t>
  </si>
  <si>
    <t>662577</t>
  </si>
  <si>
    <t>פז נפט*</t>
  </si>
  <si>
    <t>1100007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</si>
  <si>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</si>
  <si>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</si>
  <si>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</si>
  <si>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</si>
  <si>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</si>
  <si>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</si>
  <si>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</si>
  <si>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</si>
  <si>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</si>
  <si>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</si>
  <si>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</si>
  <si>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</si>
  <si>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</si>
  <si>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</si>
  <si>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</si>
  <si>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</si>
  <si>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</si>
  <si>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</si>
  <si>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</si>
  <si>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</si>
  <si>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</si>
  <si>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</si>
  <si>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</si>
  <si>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</si>
  <si>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אלוט תקשורת*</t>
  </si>
  <si>
    <t>1099654</t>
  </si>
  <si>
    <t>512394776</t>
  </si>
  <si>
    <t>אלקטרה*</t>
  </si>
  <si>
    <t>739037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</si>
  <si>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</si>
  <si>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</si>
  <si>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</si>
  <si>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</si>
  <si>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</si>
  <si>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</si>
  <si>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</si>
  <si>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</si>
  <si>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</si>
  <si>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</si>
  <si>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</si>
  <si>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</si>
  <si>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</si>
  <si>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</si>
  <si>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</si>
  <si>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</si>
  <si>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</si>
  <si>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</si>
  <si>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</si>
  <si>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</si>
  <si>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</si>
  <si>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</si>
  <si>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</si>
  <si>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</si>
  <si>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</si>
  <si>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</si>
  <si>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</si>
  <si>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</si>
  <si>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</si>
  <si>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</si>
  <si>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</si>
  <si>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</si>
  <si>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</si>
  <si>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</si>
  <si>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</si>
  <si>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</si>
  <si>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</si>
  <si>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</si>
  <si>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</si>
  <si>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</si>
  <si>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</si>
  <si>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</si>
  <si>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</si>
  <si>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</si>
  <si>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</si>
  <si>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</si>
  <si>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</si>
  <si>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</si>
  <si>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</si>
  <si>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</si>
  <si>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</si>
  <si>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</si>
  <si>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</si>
  <si>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סלקום CEL</t>
  </si>
  <si>
    <t>1101534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</si>
  <si>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</si>
  <si>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</si>
  <si>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</si>
  <si>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</si>
  <si>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</si>
  <si>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</si>
  <si>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</si>
  <si>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</si>
  <si>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</si>
  <si>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</si>
  <si>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</si>
  <si>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</si>
  <si>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</si>
  <si>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</si>
  <si>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</si>
  <si>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</si>
  <si>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</si>
  <si>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</si>
  <si>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</si>
  <si>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</si>
  <si>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</si>
  <si>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</si>
  <si>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</si>
  <si>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</si>
  <si>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</si>
  <si>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</si>
  <si>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</si>
  <si>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</si>
  <si>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</si>
  <si>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</si>
  <si>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</si>
  <si>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</si>
  <si>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</si>
  <si>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</si>
  <si>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</si>
  <si>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</si>
  <si>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</si>
  <si>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</si>
  <si>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</si>
  <si>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</si>
  <si>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</si>
  <si>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</si>
  <si>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</si>
  <si>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</si>
  <si>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</si>
  <si>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</si>
  <si>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</si>
  <si>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</si>
  <si>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</si>
  <si>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</si>
  <si>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איתמר מדיקל*</t>
  </si>
  <si>
    <t>1102458</t>
  </si>
  <si>
    <t>512434218</t>
  </si>
  <si>
    <t>מכשור רפואי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</si>
  <si>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</si>
  <si>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</si>
  <si>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</si>
  <si>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</si>
  <si>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</si>
  <si>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</si>
  <si>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</si>
  <si>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</si>
  <si>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</si>
  <si>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</si>
  <si>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</si>
  <si>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</si>
  <si>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</si>
  <si>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</si>
  <si>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</si>
  <si>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אקויטל</t>
  </si>
  <si>
    <t>755017</t>
  </si>
  <si>
    <t>520030859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</si>
  <si>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</si>
  <si>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</si>
  <si>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</si>
  <si>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</si>
  <si>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</si>
  <si>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</si>
  <si>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</si>
  <si>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</si>
  <si>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</si>
  <si>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</si>
  <si>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</si>
  <si>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</si>
  <si>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</si>
  <si>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</si>
  <si>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</si>
  <si>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</si>
  <si>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</si>
  <si>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</si>
  <si>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</si>
  <si>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</si>
  <si>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</si>
  <si>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</si>
  <si>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</si>
  <si>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</si>
  <si>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</si>
  <si>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</si>
  <si>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</si>
  <si>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</si>
  <si>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</si>
  <si>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</si>
  <si>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</si>
  <si>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</si>
  <si>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</si>
  <si>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</si>
  <si>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</si>
  <si>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</si>
  <si>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</si>
  <si>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</si>
  <si>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</si>
  <si>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</si>
  <si>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</si>
  <si>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</si>
  <si>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</si>
  <si>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</si>
  <si>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</si>
  <si>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</si>
  <si>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</si>
  <si>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</si>
  <si>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</si>
  <si>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</si>
  <si>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</si>
  <si>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</si>
  <si>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</si>
  <si>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</si>
  <si>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</si>
  <si>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</si>
  <si>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</si>
  <si>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</si>
  <si>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</si>
  <si>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</si>
  <si>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</si>
  <si>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</si>
  <si>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</si>
  <si>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</si>
  <si>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</si>
  <si>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</si>
  <si>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</si>
  <si>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</si>
  <si>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</si>
  <si>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</si>
  <si>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</si>
  <si>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</si>
  <si>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</si>
  <si>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</si>
  <si>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</si>
  <si>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</si>
  <si>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</si>
  <si>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</si>
  <si>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</si>
  <si>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</si>
  <si>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</si>
  <si>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</si>
  <si>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CHECK POINT SOFTWARE TECH</t>
  </si>
  <si>
    <t>IL0010824113</t>
  </si>
  <si>
    <t>520042821</t>
  </si>
  <si>
    <t>Software &amp; Services</t>
  </si>
  <si>
    <t>CYBERARK SOFTWARE</t>
  </si>
  <si>
    <t>IL0011334468</t>
  </si>
  <si>
    <t>512291642</t>
  </si>
  <si>
    <t>ENERGEAN OIL &amp; GAS</t>
  </si>
  <si>
    <t>GB00BG12Y042</t>
  </si>
  <si>
    <t>10758801</t>
  </si>
  <si>
    <t>ENERGY</t>
  </si>
  <si>
    <t>INTEC PHARMA LTD</t>
  </si>
  <si>
    <t>IL0011177958</t>
  </si>
  <si>
    <t>513022780</t>
  </si>
  <si>
    <t>INTL FLAVORS AND FRAGRANCES</t>
  </si>
  <si>
    <t>US4595061015</t>
  </si>
  <si>
    <t>NYSE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</si>
  <si>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</si>
  <si>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</si>
  <si>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</si>
  <si>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</si>
  <si>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</si>
  <si>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</si>
  <si>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</si>
  <si>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</si>
  <si>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</si>
  <si>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</si>
  <si>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</si>
  <si>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</si>
  <si>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</si>
  <si>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</si>
  <si>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</si>
  <si>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</si>
  <si>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</si>
  <si>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</si>
  <si>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</si>
  <si>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</si>
  <si>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</si>
  <si>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</si>
  <si>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</si>
  <si>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</si>
  <si>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</si>
  <si>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</si>
  <si>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</si>
  <si>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</si>
  <si>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</si>
  <si>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</si>
  <si>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</si>
  <si>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</si>
  <si>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</si>
  <si>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</si>
  <si>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</si>
  <si>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</si>
  <si>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</si>
  <si>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</si>
  <si>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</si>
  <si>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</si>
  <si>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</si>
  <si>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</si>
  <si>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</si>
  <si>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</si>
  <si>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</si>
  <si>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</si>
  <si>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MOSAIC CO/THE</t>
  </si>
  <si>
    <t>US61945C1036</t>
  </si>
  <si>
    <t>MYLAN</t>
  </si>
  <si>
    <t>NL0011031208</t>
  </si>
  <si>
    <t>NUTRIEN LTD</t>
  </si>
  <si>
    <t>CA67077M1086</t>
  </si>
  <si>
    <t>PALO ALTO NETWORKS</t>
  </si>
  <si>
    <t>US6974351057</t>
  </si>
  <si>
    <t>Technology Hardware &amp; Equipment</t>
  </si>
  <si>
    <t>VARONIS SYSTEMS</t>
  </si>
  <si>
    <t>US9222801022</t>
  </si>
  <si>
    <t>הראל סל תא בנקים</t>
  </si>
  <si>
    <t>1148949</t>
  </si>
  <si>
    <t>514103811</t>
  </si>
  <si>
    <t>מניות</t>
  </si>
  <si>
    <t>פסגות ETF תא צמיחה</t>
  </si>
  <si>
    <t>1148782</t>
  </si>
  <si>
    <t>513464289</t>
  </si>
  <si>
    <t>פסגות סל בנקים סדרה 1</t>
  </si>
  <si>
    <t>1148774</t>
  </si>
  <si>
    <t>קסם תא 35</t>
  </si>
  <si>
    <t>1146570</t>
  </si>
  <si>
    <t>520041989</t>
  </si>
  <si>
    <t>קסם תא בנקים</t>
  </si>
  <si>
    <t>1146430</t>
  </si>
  <si>
    <t>קסם תא125</t>
  </si>
  <si>
    <t>1146356</t>
  </si>
  <si>
    <t>תכלית תא 35</t>
  </si>
  <si>
    <t>1143700</t>
  </si>
  <si>
    <t>513540310</t>
  </si>
  <si>
    <t>תכלית תא בנקים</t>
  </si>
  <si>
    <t>1143726</t>
  </si>
  <si>
    <t>הראל סל תלבונד 20</t>
  </si>
  <si>
    <t>1150440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</si>
  <si>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</si>
  <si>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</si>
  <si>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</si>
  <si>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</si>
  <si>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</si>
  <si>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</si>
  <si>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</si>
  <si>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</si>
  <si>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</si>
  <si>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</si>
  <si>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</si>
  <si>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</si>
  <si>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</si>
  <si>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</si>
  <si>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</si>
  <si>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</si>
  <si>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</si>
  <si>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</si>
  <si>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</si>
  <si>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</si>
  <si>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</si>
  <si>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</si>
  <si>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</si>
  <si>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</si>
  <si>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</si>
  <si>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</si>
  <si>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</si>
  <si>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</si>
  <si>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</si>
  <si>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</si>
  <si>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</si>
  <si>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DAIWA ETF TOPIX</t>
  </si>
  <si>
    <t>JP3027620008</t>
  </si>
  <si>
    <t>DBX STX EUROPE 600</t>
  </si>
  <si>
    <t>LU0328475792</t>
  </si>
  <si>
    <t>HORIZONS S&amp;P/TSX 60 INDEX</t>
  </si>
  <si>
    <t>CA44049A1241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</si>
  <si>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</si>
  <si>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</si>
  <si>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</si>
  <si>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</si>
  <si>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</si>
  <si>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</si>
  <si>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</si>
  <si>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</si>
  <si>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</si>
  <si>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</si>
  <si>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</si>
  <si>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</si>
  <si>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</si>
  <si>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</si>
  <si>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XTRACKERS MSCI EUROPE HEDGED E</t>
  </si>
  <si>
    <t>US2330518539</t>
  </si>
  <si>
    <t>כתבי אופציה בישראל</t>
  </si>
  <si>
    <t>איתמר אופציה 4</t>
  </si>
  <si>
    <t>1137017</t>
  </si>
  <si>
    <t>ברנמילר אפ 1*</t>
  </si>
  <si>
    <t>1143494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</si>
  <si>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</si>
  <si>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</si>
  <si>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</si>
  <si>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</si>
  <si>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</si>
  <si>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</si>
  <si>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</si>
  <si>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</si>
  <si>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</si>
  <si>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</si>
  <si>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</si>
  <si>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</si>
  <si>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</si>
  <si>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שטרהון נדחה פועלים ג ל.ס 5.75%</t>
  </si>
  <si>
    <t>6620280</t>
  </si>
  <si>
    <t>אלון  חברה לדלק ל.ס</t>
  </si>
  <si>
    <t>1101567</t>
  </si>
  <si>
    <t>520041690</t>
  </si>
  <si>
    <t>NR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</si>
  <si>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</si>
  <si>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</si>
  <si>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</si>
  <si>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</si>
  <si>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</si>
  <si>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</si>
  <si>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</si>
  <si>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</si>
  <si>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</si>
  <si>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</si>
  <si>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</si>
  <si>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</si>
  <si>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</si>
  <si>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</si>
  <si>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</si>
  <si>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</si>
  <si>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</si>
  <si>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</si>
  <si>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</si>
  <si>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</si>
  <si>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RUBY PIPELINE 6 04/22</t>
  </si>
  <si>
    <t>BBB-</t>
  </si>
  <si>
    <t>FITCH</t>
  </si>
  <si>
    <t>אלון דלק מניה לא סחירה</t>
  </si>
  <si>
    <t>ל.ר.</t>
  </si>
  <si>
    <t>צים מניה</t>
  </si>
  <si>
    <t>347283</t>
  </si>
  <si>
    <t>Sacramento 353*</t>
  </si>
  <si>
    <t>Real Estate</t>
  </si>
  <si>
    <t>White Oak*</t>
  </si>
  <si>
    <t>white oak 2*</t>
  </si>
  <si>
    <t>סה"כ קרנות השקעה</t>
  </si>
  <si>
    <t>סה"כ קרנות השקעה בישראל</t>
  </si>
  <si>
    <t>Orbimed Israel Partners II LP</t>
  </si>
  <si>
    <t>MA Movilim Renewable Energies L.P*</t>
  </si>
  <si>
    <t>TENE GROWTH CAPITAL IV</t>
  </si>
  <si>
    <t>סה"כ קרנות השקעה בחו"ל</t>
  </si>
  <si>
    <t>Horsley Bridge XII Ventures</t>
  </si>
  <si>
    <t>Strategic Investors Fund VIII LP</t>
  </si>
  <si>
    <t>Portfolio EDGE</t>
  </si>
  <si>
    <t>Waterton Residential P V XIII</t>
  </si>
  <si>
    <t xml:space="preserve">  PGCO IV Co mingled Fund SCSP</t>
  </si>
  <si>
    <t>APCS LP*</t>
  </si>
  <si>
    <t>Apollo Fund IX</t>
  </si>
  <si>
    <t>Apollo Natural Resources Partners II LP</t>
  </si>
  <si>
    <t>CMPVIIC</t>
  </si>
  <si>
    <t>co investment Anesthesia</t>
  </si>
  <si>
    <t>CRECH V</t>
  </si>
  <si>
    <t>Dover Street IX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</si>
  <si>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</si>
  <si>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</si>
  <si>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</si>
  <si>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</si>
  <si>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</si>
  <si>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</si>
  <si>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</si>
  <si>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HIG harbourvest Tranche B</t>
  </si>
  <si>
    <t>IK harbourvest tranche B</t>
  </si>
  <si>
    <t>INCLINE   HARBOURVEST A</t>
  </si>
  <si>
    <t>Insight harbourvest tranche B</t>
  </si>
  <si>
    <t>KCOIV SCS</t>
  </si>
  <si>
    <t>KELSO INVESTMENT ASSOCIATES X   HARB B</t>
  </si>
  <si>
    <t>MediFox harbourvest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</si>
  <si>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</si>
  <si>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</si>
  <si>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</si>
  <si>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</si>
  <si>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</si>
  <si>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</si>
  <si>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</si>
  <si>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Pamlico capital IV</t>
  </si>
  <si>
    <t>Pantheon Global Secondary Fund VI</t>
  </si>
  <si>
    <t>PCSIII LP</t>
  </si>
  <si>
    <t>project Celtics</t>
  </si>
  <si>
    <t>SDPIII</t>
  </si>
  <si>
    <t>Senior Loan Fund I A SLP</t>
  </si>
  <si>
    <t>Thoma Bravo Fund XII A  L P</t>
  </si>
  <si>
    <t>Thoma Bravo Harbourvest B</t>
  </si>
  <si>
    <t>VESTCOM</t>
  </si>
  <si>
    <t>Warburg Pincus China LP</t>
  </si>
  <si>
    <t>WestView IV harbourvest</t>
  </si>
  <si>
    <t>windjammer V har A</t>
  </si>
  <si>
    <t>REDHILL WARRANT</t>
  </si>
  <si>
    <t>52290</t>
  </si>
  <si>
    <t>₪ / מט"ח</t>
  </si>
  <si>
    <t>פורוורד ש"ח-מט"ח</t>
  </si>
  <si>
    <t>10000565</t>
  </si>
  <si>
    <t>10000583</t>
  </si>
  <si>
    <t>10000575</t>
  </si>
  <si>
    <t>10000539</t>
  </si>
  <si>
    <t>10000603</t>
  </si>
  <si>
    <t>10000615</t>
  </si>
  <si>
    <t>פורוורד מט"ח-מט"ח</t>
  </si>
  <si>
    <t>10000605</t>
  </si>
  <si>
    <t>10000595</t>
  </si>
  <si>
    <t>10000611</t>
  </si>
  <si>
    <t>10000598</t>
  </si>
  <si>
    <t>10000581</t>
  </si>
  <si>
    <t>10000589</t>
  </si>
  <si>
    <t>10000619</t>
  </si>
  <si>
    <t>10000621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</si>
  <si>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</si>
  <si>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</si>
  <si>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</si>
  <si>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</si>
  <si>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</si>
  <si>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</si>
  <si>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</si>
  <si>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</si>
  <si>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</si>
  <si>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בנק מזרחי טפחות בע"מ</t>
  </si>
  <si>
    <t>30120000</t>
  </si>
  <si>
    <t>בנק דיסקונט לישראל בע"מ</t>
  </si>
  <si>
    <t>30011000</t>
  </si>
  <si>
    <t>יו בנק</t>
  </si>
  <si>
    <t>30026000</t>
  </si>
  <si>
    <t>30312000</t>
  </si>
  <si>
    <t>34010000</t>
  </si>
  <si>
    <t>34510000</t>
  </si>
  <si>
    <t>31710000</t>
  </si>
  <si>
    <t>31110000</t>
  </si>
  <si>
    <t>31210000</t>
  </si>
  <si>
    <t>33810000</t>
  </si>
  <si>
    <t>34020000</t>
  </si>
  <si>
    <t>30311000</t>
  </si>
  <si>
    <t>31126000</t>
  </si>
  <si>
    <t>31226000</t>
  </si>
  <si>
    <t>30326000</t>
  </si>
  <si>
    <t>32026000</t>
  </si>
  <si>
    <t>31726000</t>
  </si>
  <si>
    <t>30226000</t>
  </si>
  <si>
    <t>כן</t>
  </si>
  <si>
    <t>לא</t>
  </si>
  <si>
    <t>AA</t>
  </si>
  <si>
    <t>דירוג פנימי</t>
  </si>
  <si>
    <t>AA-</t>
  </si>
  <si>
    <t>A+</t>
  </si>
  <si>
    <t>A</t>
  </si>
  <si>
    <t>D</t>
  </si>
  <si>
    <t>A-</t>
  </si>
  <si>
    <t>קרדן אן.וי אגח ב חש 2/18</t>
  </si>
  <si>
    <t>1143270</t>
  </si>
  <si>
    <t>סה"כ יתרות התחייבות להשקעה</t>
  </si>
  <si>
    <t>Orbimed  II</t>
  </si>
  <si>
    <t>סה"כ בחו"ל</t>
  </si>
  <si>
    <t>apollo natural pesources partners II</t>
  </si>
  <si>
    <t>ARES private credit solutions</t>
  </si>
  <si>
    <t>Bluebay SLFI</t>
  </si>
  <si>
    <t>Court Square IV</t>
  </si>
  <si>
    <t>Crescent mezzanine VII</t>
  </si>
  <si>
    <t>Enlight</t>
  </si>
  <si>
    <t>HARBOURVEST A AE II</t>
  </si>
  <si>
    <t>HARBOURVEST co-inv preston</t>
  </si>
  <si>
    <t>harbourvest DOVER</t>
  </si>
  <si>
    <t>harbourvest part' co inv fund IV (Tranche B)</t>
  </si>
  <si>
    <t>harbourvest ח-ן מנוהל</t>
  </si>
  <si>
    <t>ICG SDP III</t>
  </si>
  <si>
    <t>incline</t>
  </si>
  <si>
    <t>Kartesia Credit Opportunities IV SCS</t>
  </si>
  <si>
    <t>KELSO INVESTMENT ASSOCIATES X - HARB B</t>
  </si>
  <si>
    <t>Migdal-HarbourVes project Draco</t>
  </si>
  <si>
    <t>Migdal-HarbourVest 2016 Fund L.P. (Tranche B)</t>
  </si>
  <si>
    <t>Migdal-HarbourVest Project Saxa</t>
  </si>
  <si>
    <t>Permira</t>
  </si>
  <si>
    <t>PGCO IV Co-mingled Fund SCSP</t>
  </si>
  <si>
    <t>Sun Capital Partners  harbourvest B</t>
  </si>
  <si>
    <t>SVB</t>
  </si>
  <si>
    <t>THOMA BRAVO</t>
  </si>
  <si>
    <t>Warburg Pincus China I</t>
  </si>
  <si>
    <t>waterton</t>
  </si>
  <si>
    <t>מובטחות משכנתא- גורם 01</t>
  </si>
  <si>
    <t>בבטחונות אחרים - גורם 80</t>
  </si>
  <si>
    <t>בבטחונות אחרים-גורם 7</t>
  </si>
  <si>
    <t>בבטחונות אחרים - גורם 29</t>
  </si>
  <si>
    <t>בבטחונות אחרים-גורם 29</t>
  </si>
  <si>
    <t>בבטחונות אחרים - גורם 111</t>
  </si>
  <si>
    <t>בבטחונות אחרים-גורם 75</t>
  </si>
  <si>
    <t>בבטחונות אחרים - גורם 69</t>
  </si>
  <si>
    <t>בבטחונות אחרים - גורם 37</t>
  </si>
  <si>
    <t>בבטחונות אחרים-גורם 35</t>
  </si>
  <si>
    <t>בבטחונות אחרים-גורם 41</t>
  </si>
  <si>
    <t>בבטחונות אחרים - גורם 41</t>
  </si>
  <si>
    <t>בבטחונות אחרים-גורם 63</t>
  </si>
  <si>
    <t>בבטחונות אחרים-גורם 33</t>
  </si>
  <si>
    <t>בבטחונות אחרים - גורם 89</t>
  </si>
  <si>
    <t>בבטחונות אחרים-גורם 105</t>
  </si>
  <si>
    <t>בבטחונות אחרים-גורם 62</t>
  </si>
  <si>
    <t>בבטחונות אחרים - גורם 40</t>
  </si>
  <si>
    <t>בבטחונות אחרים-גורם 64</t>
  </si>
  <si>
    <t>בבטחונות אחרים - גורם 81</t>
  </si>
  <si>
    <t>בבטחונות אחרים - גורם 96</t>
  </si>
  <si>
    <t>בבטחונות אחרים - גורם 38</t>
  </si>
  <si>
    <t>בבטחונות אחרים - גורם 98*</t>
  </si>
  <si>
    <t>בבטחונות אחרים-גורם 38</t>
  </si>
  <si>
    <t>בבטחונות אחרים - גורם 76</t>
  </si>
  <si>
    <t>בבטחונות אחרים - גורם 30</t>
  </si>
  <si>
    <t>בבטחונות אחרים - גורם 47</t>
  </si>
  <si>
    <t>בבטחונות אחרים-גורם 78</t>
  </si>
  <si>
    <t>בבטחונות אחרים-גורם 77</t>
  </si>
  <si>
    <t>בבטחונות אחרים-גורם 103</t>
  </si>
  <si>
    <t>בבטחונות אחרים-גורם 43</t>
  </si>
  <si>
    <t>בבטחונות אחרים - גורם 43</t>
  </si>
  <si>
    <t>בבטחונות אחרים - גורם 104</t>
  </si>
  <si>
    <t>בבטחונות אחרים - גורם 90</t>
  </si>
  <si>
    <t>בבטחונות אחרים-גורם 70</t>
  </si>
  <si>
    <t>בבטחונות אחרים - גורם 14*</t>
  </si>
  <si>
    <t>בשיעבוד כלי רכב - גורם 68</t>
  </si>
  <si>
    <t>בשיעבוד כלי רכב-גורם 01</t>
  </si>
  <si>
    <t>בבטחונות אחרים-גורם 84</t>
  </si>
  <si>
    <t>בבטחונות אחרים - גורם 86</t>
  </si>
  <si>
    <t>בבטחונות אחרים - גורם 79</t>
  </si>
  <si>
    <t>גורם 80</t>
  </si>
  <si>
    <t>גורם 98</t>
  </si>
  <si>
    <t>גורם 105</t>
  </si>
  <si>
    <t>גורם 47</t>
  </si>
  <si>
    <t>גורם 43</t>
  </si>
  <si>
    <t>גורם 104</t>
  </si>
  <si>
    <t>גורם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</si>
</sst>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28" xfId="0" applyNumberFormat="1" applyFont="1" applyFill="1" applyBorder="1" applyAlignment="1">
      <alignment horizontal="right"/>
    </xf>
    <xf numFmtId="167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8" fillId="0" borderId="29" xfId="0" applyFont="1" applyFill="1" applyBorder="1" applyAlignment="1">
      <alignment horizontal="right" indent="2"/>
    </xf>
    <xf numFmtId="0" fontId="27" fillId="0" borderId="29" xfId="0" applyFont="1" applyFill="1" applyBorder="1" applyAlignment="1">
      <alignment horizontal="right" indent="3"/>
    </xf>
    <xf numFmtId="0" fontId="27" fillId="0" borderId="29" xfId="0" applyFont="1" applyFill="1" applyBorder="1" applyAlignment="1">
      <alignment horizontal="right" indent="2"/>
    </xf>
    <xf numFmtId="0" fontId="27" fillId="0" borderId="30" xfId="0" applyFont="1" applyFill="1" applyBorder="1" applyAlignment="1">
      <alignment horizontal="right" indent="2"/>
    </xf>
    <xf numFmtId="0" fontId="27" fillId="0" borderId="25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2" fontId="27" fillId="0" borderId="25" xfId="0" applyNumberFormat="1" applyFont="1" applyFill="1" applyBorder="1" applyAlignment="1">
      <alignment horizontal="right"/>
    </xf>
    <xf numFmtId="10" fontId="27" fillId="0" borderId="25" xfId="0" applyNumberFormat="1" applyFont="1" applyFill="1" applyBorder="1" applyAlignment="1">
      <alignment horizontal="right"/>
    </xf>
    <xf numFmtId="4" fontId="27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31" xfId="13" applyFont="1" applyBorder="1" applyAlignment="1">
      <alignment horizontal="right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1"/>
    </xf>
    <xf numFmtId="0" fontId="29" fillId="0" borderId="29" xfId="0" applyFont="1" applyFill="1" applyBorder="1" applyAlignment="1">
      <alignment horizontal="right" indent="1"/>
    </xf>
    <xf numFmtId="0" fontId="5" fillId="0" borderId="22" xfId="0" applyFont="1" applyFill="1" applyBorder="1" applyAlignment="1">
      <alignment horizontal="right"/>
    </xf>
    <xf numFmtId="164" fontId="29" fillId="0" borderId="0" xfId="0" applyNumberFormat="1" applyFont="1" applyFill="1" applyBorder="1" applyAlignment="1">
      <alignment horizontal="right"/>
    </xf>
    <xf numFmtId="0" fontId="5" fillId="0" borderId="32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15" applyFont="1" applyFill="1" applyBorder="1" applyAlignment="1">
      <alignment horizontal="right"/>
    </xf>
    <xf numFmtId="14" fontId="0" fillId="0" borderId="0" xfId="0" applyNumberForma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 readingOrder="2"/>
    </xf>
    <xf numFmtId="10" fontId="30" fillId="0" borderId="0" xfId="0" applyNumberFormat="1" applyFont="1" applyFill="1"/>
    <xf numFmtId="2" fontId="4" fillId="0" borderId="0" xfId="0" applyNumberFormat="1" applyFont="1" applyFill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198120</xdr:colOff>
      <xdr:row>50</xdr:row>
      <xdr:rowOff>0</xdr:rowOff>
    </xdr:from>
    <xdr:to>
      <xdr:col>33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G66"/>
  <sheetViews>
    <sheetView rightToLeft="1" tabSelected="1" workbookViewId="0">
      <selection activeCell="B22" sqref="B22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7" width="6.7109375" style="9" customWidth="1"/>
    <col min="28" max="30" width="7.7109375" style="9" customWidth="1"/>
    <col min="31" max="31" width="7.140625" style="9" customWidth="1"/>
    <col min="32" max="32" width="6" style="9" customWidth="1"/>
    <col min="33" max="33" width="7.85546875" style="9" customWidth="1"/>
    <col min="34" max="34" width="8.140625" style="9" customWidth="1"/>
    <col min="35" max="35" width="6.28515625" style="9" customWidth="1"/>
    <col min="36" max="36" width="8" style="9" customWidth="1"/>
    <col min="37" max="37" width="8.7109375" style="9" customWidth="1"/>
    <col min="38" max="38" width="10" style="9" customWidth="1"/>
    <col min="39" max="39" width="9.5703125" style="9" customWidth="1"/>
    <col min="40" max="40" width="6.140625" style="9" customWidth="1"/>
    <col min="41" max="42" width="5.7109375" style="9" customWidth="1"/>
    <col min="43" max="43" width="6.85546875" style="9" customWidth="1"/>
    <col min="44" max="44" width="6.42578125" style="9" customWidth="1"/>
    <col min="45" max="45" width="6.7109375" style="9" customWidth="1"/>
    <col min="46" max="46" width="7.28515625" style="9" customWidth="1"/>
    <col min="47" max="58" width="5.7109375" style="9" customWidth="1"/>
    <col min="59" max="16384" width="9.140625" style="9"/>
  </cols>
  <sheetData>
    <row r="1" spans="1:33">
      <c r="B1" s="58" t="s">
        <v>184</v>
      </c>
      <c r="C1" s="80" t="s" vm="1">
        <v>257</v>
      </c>
    </row>
    <row r="2" spans="1:33">
      <c r="B2" s="58" t="s">
        <v>183</v>
      </c>
      <c r="C2" s="80" t="s">
        <v>258</v>
      </c>
    </row>
    <row r="3" spans="1:33">
      <c r="B3" s="58" t="s">
        <v>185</v>
      </c>
      <c r="C3" s="80" t="s">
        <v>259</v>
      </c>
    </row>
    <row r="4" spans="1:33">
      <c r="B4" s="58" t="s">
        <v>186</v>
      </c>
      <c r="C4" s="80">
        <v>2208</v>
      </c>
    </row>
    <row r="6" spans="1:33" ht="26.25" customHeight="1">
      <c r="B6" s="149" t="s">
        <v>200</v>
      </c>
      <c r="C6" s="150"/>
      <c r="D6" s="151"/>
    </row>
    <row r="7" spans="1:33" s="10" customFormat="1">
      <c r="B7" s="23"/>
      <c r="C7" s="24" t="s">
        <v>113</v>
      </c>
      <c r="D7" s="25" t="s">
        <v>111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G7" s="38" t="s">
        <v>113</v>
      </c>
    </row>
    <row r="8" spans="1:33" s="10" customFormat="1">
      <c r="B8" s="23"/>
      <c r="C8" s="26" t="s">
        <v>244</v>
      </c>
      <c r="D8" s="27" t="s">
        <v>20</v>
      </c>
      <c r="AG8" s="38" t="s">
        <v>114</v>
      </c>
    </row>
    <row r="9" spans="1:33" s="11" customFormat="1" ht="18" customHeight="1">
      <c r="B9" s="37"/>
      <c r="C9" s="20" t="s">
        <v>1</v>
      </c>
      <c r="D9" s="28" t="s">
        <v>2</v>
      </c>
      <c r="AG9" s="38" t="s">
        <v>123</v>
      </c>
    </row>
    <row r="10" spans="1:33" s="11" customFormat="1" ht="18" customHeight="1">
      <c r="B10" s="69" t="s">
        <v>199</v>
      </c>
      <c r="C10" s="118">
        <f>C11+C12+C23+C33+C37</f>
        <v>119834.21335145732</v>
      </c>
      <c r="D10" s="138">
        <f>C10/$C$42</f>
        <v>1</v>
      </c>
      <c r="AG10" s="68"/>
    </row>
    <row r="11" spans="1:33">
      <c r="A11" s="46" t="s">
        <v>146</v>
      </c>
      <c r="B11" s="29" t="s">
        <v>201</v>
      </c>
      <c r="C11" s="118">
        <f>מזומנים!J10</f>
        <v>2619.1348738088996</v>
      </c>
      <c r="D11" s="138">
        <f t="shared" ref="D11:D13" si="0">C11/$C$42</f>
        <v>2.1856319664963594E-2</v>
      </c>
    </row>
    <row r="12" spans="1:33">
      <c r="B12" s="29" t="s">
        <v>202</v>
      </c>
      <c r="C12" s="118">
        <f>SUM(C13:C22)</f>
        <v>108821.92608147442</v>
      </c>
      <c r="D12" s="138">
        <f t="shared" si="0"/>
        <v>0.90810397997368775</v>
      </c>
    </row>
    <row r="13" spans="1:33">
      <c r="A13" s="56" t="s">
        <v>146</v>
      </c>
      <c r="B13" s="30" t="s">
        <v>70</v>
      </c>
      <c r="C13" s="118">
        <f>'תעודות התחייבות ממשלתיות'!O11</f>
        <v>83351.307837152999</v>
      </c>
      <c r="D13" s="138">
        <f t="shared" si="0"/>
        <v>0.69555517999433969</v>
      </c>
    </row>
    <row r="14" spans="1:33">
      <c r="A14" s="56" t="s">
        <v>146</v>
      </c>
      <c r="B14" s="30" t="s">
        <v>71</v>
      </c>
      <c r="C14" s="118" t="s" vm="2">
        <v>1436</v>
      </c>
      <c r="D14" s="138" t="s" vm="3">
        <v>1436</v>
      </c>
    </row>
    <row r="15" spans="1:33">
      <c r="A15" s="56" t="s">
        <v>146</v>
      </c>
      <c r="B15" s="30" t="s">
        <v>72</v>
      </c>
      <c r="C15" s="118">
        <f>'אג"ח קונצרני'!R11</f>
        <v>21935.957410118022</v>
      </c>
      <c r="D15" s="138">
        <f t="shared" ref="D15:D17" si="1">C15/$C$42</f>
        <v>0.18305254231346157</v>
      </c>
    </row>
    <row r="16" spans="1:33">
      <c r="A16" s="56" t="s">
        <v>146</v>
      </c>
      <c r="B16" s="30" t="s">
        <v>73</v>
      </c>
      <c r="C16" s="118">
        <f>מניות!L11</f>
        <v>856.4810527239996</v>
      </c>
      <c r="D16" s="138">
        <f t="shared" si="1"/>
        <v>7.1472163814524162E-3</v>
      </c>
    </row>
    <row r="17" spans="1:4">
      <c r="A17" s="56" t="s">
        <v>146</v>
      </c>
      <c r="B17" s="30" t="s">
        <v>74</v>
      </c>
      <c r="C17" s="118">
        <f>'תעודות סל'!K11</f>
        <v>2678.1543144153998</v>
      </c>
      <c r="D17" s="138">
        <f t="shared" si="1"/>
        <v>2.2348828765293767E-2</v>
      </c>
    </row>
    <row r="18" spans="1:4">
      <c r="A18" s="56" t="s">
        <v>146</v>
      </c>
      <c r="B18" s="30" t="s">
        <v>75</v>
      </c>
      <c r="C18" s="118" t="s" vm="4">
        <v>1436</v>
      </c>
      <c r="D18" s="138" t="s" vm="5">
        <v>1436</v>
      </c>
    </row>
    <row r="19" spans="1:4">
      <c r="A19" s="56" t="s">
        <v>146</v>
      </c>
      <c r="B19" s="30" t="s">
        <v>76</v>
      </c>
      <c r="C19" s="118">
        <f>'כתבי אופציה'!I11</f>
        <v>2.5467064000000001E-2</v>
      </c>
      <c r="D19" s="138">
        <f>C19/$C$42</f>
        <v>2.1251914030017948E-7</v>
      </c>
    </row>
    <row r="20" spans="1:4">
      <c r="A20" s="56" t="s">
        <v>146</v>
      </c>
      <c r="B20" s="30" t="s">
        <v>77</v>
      </c>
      <c r="C20" s="118" t="s" vm="6">
        <v>1436</v>
      </c>
      <c r="D20" s="138" t="s" vm="7">
        <v>1436</v>
      </c>
    </row>
    <row r="21" spans="1:4">
      <c r="A21" s="56" t="s">
        <v>146</v>
      </c>
      <c r="B21" s="30" t="s">
        <v>78</v>
      </c>
      <c r="C21" s="118" t="s" vm="8">
        <v>1436</v>
      </c>
      <c r="D21" s="138" t="s" vm="9">
        <v>1436</v>
      </c>
    </row>
    <row r="22" spans="1:4">
      <c r="A22" s="56" t="s">
        <v>146</v>
      </c>
      <c r="B22" s="30" t="s">
        <v>79</v>
      </c>
      <c r="C22" s="118" t="s" vm="10">
        <v>1436</v>
      </c>
      <c r="D22" s="138" t="s" vm="11">
        <v>1436</v>
      </c>
    </row>
    <row r="23" spans="1:4">
      <c r="B23" s="29" t="s">
        <v>203</v>
      </c>
      <c r="C23" s="118">
        <f>SUM(C24:C32)</f>
        <v>4156.5986899999989</v>
      </c>
      <c r="D23" s="138">
        <f>C23/$C$42</f>
        <v>3.4686243383675951E-2</v>
      </c>
    </row>
    <row r="24" spans="1:4">
      <c r="A24" s="56" t="s">
        <v>146</v>
      </c>
      <c r="B24" s="30" t="s">
        <v>80</v>
      </c>
      <c r="C24" s="118" t="s" vm="12">
        <v>1436</v>
      </c>
      <c r="D24" s="138" t="s" vm="13">
        <v>1436</v>
      </c>
    </row>
    <row r="25" spans="1:4">
      <c r="A25" s="56" t="s">
        <v>146</v>
      </c>
      <c r="B25" s="30" t="s">
        <v>81</v>
      </c>
      <c r="C25" s="118" t="s" vm="14">
        <v>1436</v>
      </c>
      <c r="D25" s="138" t="s" vm="15">
        <v>1436</v>
      </c>
    </row>
    <row r="26" spans="1:4">
      <c r="A26" s="56" t="s">
        <v>146</v>
      </c>
      <c r="B26" s="30" t="s">
        <v>72</v>
      </c>
      <c r="C26" s="118">
        <f>'לא סחיר - אג"ח קונצרני'!P11</f>
        <v>1941.4602400000001</v>
      </c>
      <c r="D26" s="138">
        <f t="shared" ref="D26:D29" si="2">C26/$C$42</f>
        <v>1.6201218213916617E-2</v>
      </c>
    </row>
    <row r="27" spans="1:4">
      <c r="A27" s="56" t="s">
        <v>146</v>
      </c>
      <c r="B27" s="30" t="s">
        <v>82</v>
      </c>
      <c r="C27" s="118">
        <f>'לא סחיר - מניות'!J11</f>
        <v>296.65631999999999</v>
      </c>
      <c r="D27" s="138">
        <f t="shared" si="2"/>
        <v>2.4755561179339298E-3</v>
      </c>
    </row>
    <row r="28" spans="1:4">
      <c r="A28" s="56" t="s">
        <v>146</v>
      </c>
      <c r="B28" s="30" t="s">
        <v>83</v>
      </c>
      <c r="C28" s="118">
        <f>'לא סחיר - קרנות השקעה'!H11</f>
        <v>2024.1953899999999</v>
      </c>
      <c r="D28" s="138">
        <f t="shared" si="2"/>
        <v>1.6891631641652392E-2</v>
      </c>
    </row>
    <row r="29" spans="1:4">
      <c r="A29" s="56" t="s">
        <v>146</v>
      </c>
      <c r="B29" s="30" t="s">
        <v>84</v>
      </c>
      <c r="C29" s="118">
        <f>'לא סחיר - כתבי אופציה'!I11</f>
        <v>1.6820000000000002E-2</v>
      </c>
      <c r="D29" s="138">
        <f t="shared" si="2"/>
        <v>1.4036058258812321E-7</v>
      </c>
    </row>
    <row r="30" spans="1:4">
      <c r="A30" s="56" t="s">
        <v>146</v>
      </c>
      <c r="B30" s="30" t="s">
        <v>226</v>
      </c>
      <c r="C30" s="118" t="s" vm="16">
        <v>1436</v>
      </c>
      <c r="D30" s="138" t="s" vm="17">
        <v>1436</v>
      </c>
    </row>
    <row r="31" spans="1:4">
      <c r="A31" s="56" t="s">
        <v>146</v>
      </c>
      <c r="B31" s="30" t="s">
        <v>107</v>
      </c>
      <c r="C31" s="118">
        <f>'לא סחיר - חוזים עתידיים'!I11</f>
        <v>-105.73008</v>
      </c>
      <c r="D31" s="138">
        <f>C31/$C$42</f>
        <v>-8.8230295040956437E-4</v>
      </c>
    </row>
    <row r="32" spans="1:4">
      <c r="A32" s="56" t="s">
        <v>146</v>
      </c>
      <c r="B32" s="30" t="s">
        <v>85</v>
      </c>
      <c r="C32" s="118" t="s" vm="18">
        <v>1436</v>
      </c>
      <c r="D32" s="138" t="s" vm="19">
        <v>1436</v>
      </c>
    </row>
    <row r="33" spans="1:4">
      <c r="A33" s="56" t="s">
        <v>146</v>
      </c>
      <c r="B33" s="29" t="s">
        <v>204</v>
      </c>
      <c r="C33" s="118">
        <f>הלוואות!O10</f>
        <v>4232.0673200000001</v>
      </c>
      <c r="D33" s="138">
        <f>C33/$C$42</f>
        <v>3.5316018703172247E-2</v>
      </c>
    </row>
    <row r="34" spans="1:4">
      <c r="A34" s="56" t="s">
        <v>146</v>
      </c>
      <c r="B34" s="29" t="s">
        <v>205</v>
      </c>
      <c r="C34" s="118" t="s" vm="20">
        <v>1436</v>
      </c>
      <c r="D34" s="138" t="s" vm="21">
        <v>1436</v>
      </c>
    </row>
    <row r="35" spans="1:4">
      <c r="A35" s="56" t="s">
        <v>146</v>
      </c>
      <c r="B35" s="29" t="s">
        <v>206</v>
      </c>
      <c r="C35" s="118" t="s" vm="22">
        <v>1436</v>
      </c>
      <c r="D35" s="138" t="s" vm="23">
        <v>1436</v>
      </c>
    </row>
    <row r="36" spans="1:4">
      <c r="A36" s="56" t="s">
        <v>146</v>
      </c>
      <c r="B36" s="57" t="s">
        <v>207</v>
      </c>
      <c r="C36" s="118" t="s" vm="24">
        <v>1436</v>
      </c>
      <c r="D36" s="138" t="s" vm="25">
        <v>1436</v>
      </c>
    </row>
    <row r="37" spans="1:4">
      <c r="A37" s="56" t="s">
        <v>146</v>
      </c>
      <c r="B37" s="29" t="s">
        <v>208</v>
      </c>
      <c r="C37" s="118">
        <f>'השקעות אחרות '!I10</f>
        <v>4.4863861740000006</v>
      </c>
      <c r="D37" s="138">
        <f t="shared" ref="D37:D38" si="3">C37/$C$42</f>
        <v>3.743827450047212E-5</v>
      </c>
    </row>
    <row r="38" spans="1:4">
      <c r="A38" s="56"/>
      <c r="B38" s="70" t="s">
        <v>210</v>
      </c>
      <c r="C38" s="118">
        <v>0</v>
      </c>
      <c r="D38" s="138">
        <f t="shared" si="3"/>
        <v>0</v>
      </c>
    </row>
    <row r="39" spans="1:4">
      <c r="A39" s="56" t="s">
        <v>146</v>
      </c>
      <c r="B39" s="71" t="s">
        <v>211</v>
      </c>
      <c r="C39" s="118" t="s" vm="26">
        <v>1436</v>
      </c>
      <c r="D39" s="138" t="s" vm="27">
        <v>1436</v>
      </c>
    </row>
    <row r="40" spans="1:4">
      <c r="A40" s="56" t="s">
        <v>146</v>
      </c>
      <c r="B40" s="71" t="s">
        <v>242</v>
      </c>
      <c r="C40" s="118" t="s" vm="28">
        <v>1436</v>
      </c>
      <c r="D40" s="138" t="s" vm="29">
        <v>1436</v>
      </c>
    </row>
    <row r="41" spans="1:4">
      <c r="A41" s="56" t="s">
        <v>146</v>
      </c>
      <c r="B41" s="71" t="s">
        <v>212</v>
      </c>
      <c r="C41" s="118" t="s" vm="30">
        <v>1436</v>
      </c>
      <c r="D41" s="138" t="s" vm="31">
        <v>1436</v>
      </c>
    </row>
    <row r="42" spans="1:4">
      <c r="B42" s="71" t="s">
        <v>86</v>
      </c>
      <c r="C42" s="118">
        <f>C38+C10</f>
        <v>119834.21335145732</v>
      </c>
      <c r="D42" s="138">
        <f>C42/$C$42</f>
        <v>1</v>
      </c>
    </row>
    <row r="43" spans="1:4">
      <c r="A43" s="56" t="s">
        <v>146</v>
      </c>
      <c r="B43" s="71" t="s">
        <v>209</v>
      </c>
      <c r="C43" s="118">
        <f>'יתרת התחייבות להשקעה'!C10</f>
        <v>3047.4597545833167</v>
      </c>
      <c r="D43" s="138"/>
    </row>
    <row r="44" spans="1:4">
      <c r="B44" s="6" t="s">
        <v>112</v>
      </c>
    </row>
    <row r="45" spans="1:4">
      <c r="C45" s="77" t="s">
        <v>191</v>
      </c>
      <c r="D45" s="36" t="s">
        <v>106</v>
      </c>
    </row>
    <row r="46" spans="1:4">
      <c r="C46" s="78" t="s">
        <v>1</v>
      </c>
      <c r="D46" s="25" t="s">
        <v>2</v>
      </c>
    </row>
    <row r="47" spans="1:4">
      <c r="C47" s="119" t="s">
        <v>172</v>
      </c>
      <c r="D47" s="120" vm="32">
        <v>2.5729000000000002</v>
      </c>
    </row>
    <row r="48" spans="1:4">
      <c r="C48" s="119" t="s">
        <v>181</v>
      </c>
      <c r="D48" s="120">
        <v>0.92769022502618081</v>
      </c>
    </row>
    <row r="49" spans="2:4">
      <c r="C49" s="119" t="s">
        <v>177</v>
      </c>
      <c r="D49" s="120" vm="33">
        <v>2.7052</v>
      </c>
    </row>
    <row r="50" spans="2:4">
      <c r="B50" s="12"/>
      <c r="C50" s="119" t="s">
        <v>1437</v>
      </c>
      <c r="D50" s="120" vm="34">
        <v>3.6494</v>
      </c>
    </row>
    <row r="51" spans="2:4">
      <c r="C51" s="119" t="s">
        <v>170</v>
      </c>
      <c r="D51" s="120" vm="35">
        <v>4.0781999999999998</v>
      </c>
    </row>
    <row r="52" spans="2:4">
      <c r="C52" s="119" t="s">
        <v>171</v>
      </c>
      <c r="D52" s="120" vm="36">
        <v>4.7325999999999997</v>
      </c>
    </row>
    <row r="53" spans="2:4">
      <c r="C53" s="119" t="s">
        <v>173</v>
      </c>
      <c r="D53" s="120">
        <v>0.46267515923566882</v>
      </c>
    </row>
    <row r="54" spans="2:4">
      <c r="C54" s="119" t="s">
        <v>178</v>
      </c>
      <c r="D54" s="120" vm="37">
        <v>3.2778</v>
      </c>
    </row>
    <row r="55" spans="2:4">
      <c r="C55" s="119" t="s">
        <v>179</v>
      </c>
      <c r="D55" s="120">
        <v>0.18716729107296534</v>
      </c>
    </row>
    <row r="56" spans="2:4">
      <c r="C56" s="119" t="s">
        <v>176</v>
      </c>
      <c r="D56" s="120" vm="38">
        <v>0.54620000000000002</v>
      </c>
    </row>
    <row r="57" spans="2:4">
      <c r="C57" s="119" t="s">
        <v>1438</v>
      </c>
      <c r="D57" s="120">
        <v>2.4723023999999998</v>
      </c>
    </row>
    <row r="58" spans="2:4">
      <c r="C58" s="119" t="s">
        <v>175</v>
      </c>
      <c r="D58" s="120" vm="39">
        <v>0.39090000000000003</v>
      </c>
    </row>
    <row r="59" spans="2:4">
      <c r="C59" s="119" t="s">
        <v>168</v>
      </c>
      <c r="D59" s="120" vm="40">
        <v>3.6320000000000001</v>
      </c>
    </row>
    <row r="60" spans="2:4">
      <c r="C60" s="119" t="s">
        <v>182</v>
      </c>
      <c r="D60" s="120" vm="41">
        <v>0.24929999999999999</v>
      </c>
    </row>
    <row r="61" spans="2:4">
      <c r="C61" s="119" t="s">
        <v>1439</v>
      </c>
      <c r="D61" s="120" vm="42">
        <v>0.42030000000000001</v>
      </c>
    </row>
    <row r="62" spans="2:4">
      <c r="C62" s="119" t="s">
        <v>1440</v>
      </c>
      <c r="D62" s="120">
        <v>5.533464356993769E-2</v>
      </c>
    </row>
    <row r="63" spans="2:4">
      <c r="C63" s="119" t="s">
        <v>169</v>
      </c>
      <c r="D63" s="120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F22" sqref="F22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7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184</v>
      </c>
      <c r="C1" s="80" t="s" vm="1">
        <v>257</v>
      </c>
    </row>
    <row r="2" spans="2:60">
      <c r="B2" s="58" t="s">
        <v>183</v>
      </c>
      <c r="C2" s="80" t="s">
        <v>258</v>
      </c>
    </row>
    <row r="3" spans="2:60">
      <c r="B3" s="58" t="s">
        <v>185</v>
      </c>
      <c r="C3" s="80" t="s">
        <v>259</v>
      </c>
    </row>
    <row r="4" spans="2:60">
      <c r="B4" s="58" t="s">
        <v>186</v>
      </c>
      <c r="C4" s="80">
        <v>2208</v>
      </c>
    </row>
    <row r="6" spans="2:60" ht="26.25" customHeight="1">
      <c r="B6" s="163" t="s">
        <v>214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60" ht="26.25" customHeight="1">
      <c r="B7" s="163" t="s">
        <v>95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  <c r="BH7" s="3"/>
    </row>
    <row r="8" spans="2:60" s="3" customFormat="1" ht="78.75">
      <c r="B8" s="23" t="s">
        <v>120</v>
      </c>
      <c r="C8" s="31" t="s">
        <v>44</v>
      </c>
      <c r="D8" s="31" t="s">
        <v>124</v>
      </c>
      <c r="E8" s="31" t="s">
        <v>64</v>
      </c>
      <c r="F8" s="31" t="s">
        <v>104</v>
      </c>
      <c r="G8" s="31" t="s">
        <v>241</v>
      </c>
      <c r="H8" s="31" t="s">
        <v>240</v>
      </c>
      <c r="I8" s="31" t="s">
        <v>61</v>
      </c>
      <c r="J8" s="31" t="s">
        <v>58</v>
      </c>
      <c r="K8" s="31" t="s">
        <v>187</v>
      </c>
      <c r="L8" s="31" t="s">
        <v>189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248</v>
      </c>
      <c r="H9" s="17"/>
      <c r="I9" s="17" t="s">
        <v>244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1" t="s">
        <v>47</v>
      </c>
      <c r="C11" s="122"/>
      <c r="D11" s="122"/>
      <c r="E11" s="122"/>
      <c r="F11" s="122"/>
      <c r="G11" s="123"/>
      <c r="H11" s="127"/>
      <c r="I11" s="123">
        <v>2.5467064000000001E-2</v>
      </c>
      <c r="J11" s="122"/>
      <c r="K11" s="124">
        <v>1</v>
      </c>
      <c r="L11" s="124">
        <f>I11/'סכום נכסי הקרן'!$C$42</f>
        <v>2.1251914030017948E-7</v>
      </c>
      <c r="BC11" s="98"/>
      <c r="BD11" s="3"/>
      <c r="BE11" s="98"/>
      <c r="BG11" s="98"/>
    </row>
    <row r="12" spans="2:60" s="4" customFormat="1" ht="18" customHeight="1">
      <c r="B12" s="125" t="s">
        <v>25</v>
      </c>
      <c r="C12" s="122"/>
      <c r="D12" s="122"/>
      <c r="E12" s="122"/>
      <c r="F12" s="122"/>
      <c r="G12" s="123"/>
      <c r="H12" s="127"/>
      <c r="I12" s="123">
        <v>2.5467064000000001E-2</v>
      </c>
      <c r="J12" s="122"/>
      <c r="K12" s="124">
        <v>1</v>
      </c>
      <c r="L12" s="124">
        <f>I12/'סכום נכסי הקרן'!$C$42</f>
        <v>2.1251914030017948E-7</v>
      </c>
      <c r="BC12" s="98"/>
      <c r="BD12" s="3"/>
      <c r="BE12" s="98"/>
      <c r="BG12" s="98"/>
    </row>
    <row r="13" spans="2:60">
      <c r="B13" s="101" t="s">
        <v>1311</v>
      </c>
      <c r="C13" s="84"/>
      <c r="D13" s="84"/>
      <c r="E13" s="84"/>
      <c r="F13" s="84"/>
      <c r="G13" s="92"/>
      <c r="H13" s="94"/>
      <c r="I13" s="92">
        <v>2.5467064000000001E-2</v>
      </c>
      <c r="J13" s="84"/>
      <c r="K13" s="93">
        <v>1</v>
      </c>
      <c r="L13" s="93">
        <f>I13/'סכום נכסי הקרן'!$C$42</f>
        <v>2.1251914030017948E-7</v>
      </c>
      <c r="BD13" s="3"/>
    </row>
    <row r="14" spans="2:60" ht="20.25">
      <c r="B14" s="88" t="s">
        <v>1312</v>
      </c>
      <c r="C14" s="82" t="s">
        <v>1313</v>
      </c>
      <c r="D14" s="95" t="s">
        <v>125</v>
      </c>
      <c r="E14" s="95" t="s">
        <v>1060</v>
      </c>
      <c r="F14" s="95" t="s">
        <v>169</v>
      </c>
      <c r="G14" s="89">
        <v>48.661194999999999</v>
      </c>
      <c r="H14" s="91">
        <v>35</v>
      </c>
      <c r="I14" s="89">
        <v>1.7031418E-2</v>
      </c>
      <c r="J14" s="90">
        <v>7.5582550707097314E-6</v>
      </c>
      <c r="K14" s="90">
        <v>0.66876252401925873</v>
      </c>
      <c r="L14" s="90">
        <f>I14/'סכום נכסי הקרן'!$C$42</f>
        <v>1.4212483666955101E-7</v>
      </c>
      <c r="BD14" s="4"/>
    </row>
    <row r="15" spans="2:60">
      <c r="B15" s="88" t="s">
        <v>1314</v>
      </c>
      <c r="C15" s="82" t="s">
        <v>1315</v>
      </c>
      <c r="D15" s="95" t="s">
        <v>125</v>
      </c>
      <c r="E15" s="95" t="s">
        <v>195</v>
      </c>
      <c r="F15" s="95" t="s">
        <v>169</v>
      </c>
      <c r="G15" s="89">
        <v>12.977917999999999</v>
      </c>
      <c r="H15" s="91">
        <v>65</v>
      </c>
      <c r="I15" s="89">
        <v>8.4356459999999998E-3</v>
      </c>
      <c r="J15" s="90">
        <v>1.0819791556374071E-5</v>
      </c>
      <c r="K15" s="90">
        <v>0.33123747598074121</v>
      </c>
      <c r="L15" s="90">
        <f>I15/'סכום נכסי הקרן'!$C$42</f>
        <v>7.0394303630628472E-8</v>
      </c>
    </row>
    <row r="16" spans="2:60">
      <c r="B16" s="85"/>
      <c r="C16" s="82"/>
      <c r="D16" s="82"/>
      <c r="E16" s="82"/>
      <c r="F16" s="82"/>
      <c r="G16" s="89"/>
      <c r="H16" s="91"/>
      <c r="I16" s="82"/>
      <c r="J16" s="82"/>
      <c r="K16" s="90"/>
      <c r="L16" s="82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97" t="s">
        <v>256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97" t="s">
        <v>116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97" t="s">
        <v>239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97" t="s">
        <v>247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184</v>
      </c>
      <c r="C1" s="80" t="s" vm="1">
        <v>257</v>
      </c>
    </row>
    <row r="2" spans="2:61">
      <c r="B2" s="58" t="s">
        <v>183</v>
      </c>
      <c r="C2" s="80" t="s">
        <v>258</v>
      </c>
    </row>
    <row r="3" spans="2:61">
      <c r="B3" s="58" t="s">
        <v>185</v>
      </c>
      <c r="C3" s="80" t="s">
        <v>259</v>
      </c>
    </row>
    <row r="4" spans="2:61">
      <c r="B4" s="58" t="s">
        <v>186</v>
      </c>
      <c r="C4" s="80">
        <v>2208</v>
      </c>
    </row>
    <row r="6" spans="2:61" ht="26.25" customHeight="1">
      <c r="B6" s="163" t="s">
        <v>214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61" ht="26.25" customHeight="1">
      <c r="B7" s="163" t="s">
        <v>96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  <c r="BI7" s="3"/>
    </row>
    <row r="8" spans="2:61" s="3" customFormat="1" ht="78.75">
      <c r="B8" s="23" t="s">
        <v>120</v>
      </c>
      <c r="C8" s="31" t="s">
        <v>44</v>
      </c>
      <c r="D8" s="31" t="s">
        <v>124</v>
      </c>
      <c r="E8" s="31" t="s">
        <v>64</v>
      </c>
      <c r="F8" s="31" t="s">
        <v>104</v>
      </c>
      <c r="G8" s="31" t="s">
        <v>241</v>
      </c>
      <c r="H8" s="31" t="s">
        <v>240</v>
      </c>
      <c r="I8" s="31" t="s">
        <v>61</v>
      </c>
      <c r="J8" s="31" t="s">
        <v>58</v>
      </c>
      <c r="K8" s="31" t="s">
        <v>187</v>
      </c>
      <c r="L8" s="32" t="s">
        <v>189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248</v>
      </c>
      <c r="H9" s="17"/>
      <c r="I9" s="17" t="s">
        <v>244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 t="s">
        <v>256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 t="s">
        <v>116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97" t="s">
        <v>239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97" t="s">
        <v>247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184</v>
      </c>
      <c r="C1" s="80" t="s" vm="1">
        <v>257</v>
      </c>
    </row>
    <row r="2" spans="1:60">
      <c r="B2" s="58" t="s">
        <v>183</v>
      </c>
      <c r="C2" s="80" t="s">
        <v>258</v>
      </c>
    </row>
    <row r="3" spans="1:60">
      <c r="B3" s="58" t="s">
        <v>185</v>
      </c>
      <c r="C3" s="80" t="s">
        <v>259</v>
      </c>
    </row>
    <row r="4" spans="1:60">
      <c r="B4" s="58" t="s">
        <v>186</v>
      </c>
      <c r="C4" s="80">
        <v>2208</v>
      </c>
    </row>
    <row r="6" spans="1:60" ht="26.25" customHeight="1">
      <c r="B6" s="163" t="s">
        <v>214</v>
      </c>
      <c r="C6" s="164"/>
      <c r="D6" s="164"/>
      <c r="E6" s="164"/>
      <c r="F6" s="164"/>
      <c r="G6" s="164"/>
      <c r="H6" s="164"/>
      <c r="I6" s="164"/>
      <c r="J6" s="164"/>
      <c r="K6" s="165"/>
      <c r="BD6" s="1" t="s">
        <v>125</v>
      </c>
      <c r="BF6" s="1" t="s">
        <v>192</v>
      </c>
      <c r="BH6" s="3" t="s">
        <v>169</v>
      </c>
    </row>
    <row r="7" spans="1:60" ht="26.25" customHeight="1">
      <c r="B7" s="163" t="s">
        <v>97</v>
      </c>
      <c r="C7" s="164"/>
      <c r="D7" s="164"/>
      <c r="E7" s="164"/>
      <c r="F7" s="164"/>
      <c r="G7" s="164"/>
      <c r="H7" s="164"/>
      <c r="I7" s="164"/>
      <c r="J7" s="164"/>
      <c r="K7" s="165"/>
      <c r="BD7" s="3" t="s">
        <v>127</v>
      </c>
      <c r="BF7" s="1" t="s">
        <v>147</v>
      </c>
      <c r="BH7" s="3" t="s">
        <v>168</v>
      </c>
    </row>
    <row r="8" spans="1:60" s="3" customFormat="1" ht="78.75">
      <c r="A8" s="2"/>
      <c r="B8" s="23" t="s">
        <v>120</v>
      </c>
      <c r="C8" s="31" t="s">
        <v>44</v>
      </c>
      <c r="D8" s="31" t="s">
        <v>124</v>
      </c>
      <c r="E8" s="31" t="s">
        <v>64</v>
      </c>
      <c r="F8" s="31" t="s">
        <v>104</v>
      </c>
      <c r="G8" s="31" t="s">
        <v>241</v>
      </c>
      <c r="H8" s="31" t="s">
        <v>240</v>
      </c>
      <c r="I8" s="31" t="s">
        <v>61</v>
      </c>
      <c r="J8" s="31" t="s">
        <v>187</v>
      </c>
      <c r="K8" s="31" t="s">
        <v>189</v>
      </c>
      <c r="BC8" s="1" t="s">
        <v>140</v>
      </c>
      <c r="BD8" s="1" t="s">
        <v>141</v>
      </c>
      <c r="BE8" s="1" t="s">
        <v>148</v>
      </c>
      <c r="BG8" s="4" t="s">
        <v>170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248</v>
      </c>
      <c r="H9" s="17"/>
      <c r="I9" s="17" t="s">
        <v>244</v>
      </c>
      <c r="J9" s="33" t="s">
        <v>20</v>
      </c>
      <c r="K9" s="59" t="s">
        <v>20</v>
      </c>
      <c r="BC9" s="1" t="s">
        <v>137</v>
      </c>
      <c r="BE9" s="1" t="s">
        <v>149</v>
      </c>
      <c r="BG9" s="4" t="s">
        <v>171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133</v>
      </c>
      <c r="BD10" s="3"/>
      <c r="BE10" s="1" t="s">
        <v>193</v>
      </c>
      <c r="BG10" s="1" t="s">
        <v>177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132</v>
      </c>
      <c r="BD11" s="3"/>
      <c r="BE11" s="1" t="s">
        <v>150</v>
      </c>
      <c r="BG11" s="1" t="s">
        <v>172</v>
      </c>
    </row>
    <row r="12" spans="1:60" ht="20.25">
      <c r="B12" s="97" t="s">
        <v>256</v>
      </c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130</v>
      </c>
      <c r="BD12" s="4"/>
      <c r="BE12" s="1" t="s">
        <v>151</v>
      </c>
      <c r="BG12" s="1" t="s">
        <v>173</v>
      </c>
    </row>
    <row r="13" spans="1:60">
      <c r="B13" s="97" t="s">
        <v>116</v>
      </c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134</v>
      </c>
      <c r="BE13" s="1" t="s">
        <v>152</v>
      </c>
      <c r="BG13" s="1" t="s">
        <v>174</v>
      </c>
    </row>
    <row r="14" spans="1:60">
      <c r="B14" s="97" t="s">
        <v>239</v>
      </c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131</v>
      </c>
      <c r="BE14" s="1" t="s">
        <v>153</v>
      </c>
      <c r="BG14" s="1" t="s">
        <v>176</v>
      </c>
    </row>
    <row r="15" spans="1:60">
      <c r="B15" s="97" t="s">
        <v>247</v>
      </c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142</v>
      </c>
      <c r="BE15" s="1" t="s">
        <v>194</v>
      </c>
      <c r="BG15" s="1" t="s">
        <v>178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128</v>
      </c>
      <c r="BD16" s="1" t="s">
        <v>143</v>
      </c>
      <c r="BE16" s="1" t="s">
        <v>154</v>
      </c>
      <c r="BG16" s="1" t="s">
        <v>179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138</v>
      </c>
      <c r="BE17" s="1" t="s">
        <v>155</v>
      </c>
      <c r="BG17" s="1" t="s">
        <v>180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126</v>
      </c>
      <c r="BF18" s="1" t="s">
        <v>156</v>
      </c>
      <c r="BH18" s="1" t="s">
        <v>27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139</v>
      </c>
      <c r="BF19" s="1" t="s">
        <v>157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144</v>
      </c>
      <c r="BF20" s="1" t="s">
        <v>158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129</v>
      </c>
      <c r="BE21" s="1" t="s">
        <v>145</v>
      </c>
      <c r="BF21" s="1" t="s">
        <v>159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135</v>
      </c>
      <c r="BF22" s="1" t="s">
        <v>160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27</v>
      </c>
      <c r="BE23" s="1" t="s">
        <v>136</v>
      </c>
      <c r="BF23" s="1" t="s">
        <v>195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198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161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162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197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163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164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196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27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184</v>
      </c>
      <c r="C1" s="80" t="s" vm="1">
        <v>257</v>
      </c>
    </row>
    <row r="2" spans="2:81">
      <c r="B2" s="58" t="s">
        <v>183</v>
      </c>
      <c r="C2" s="80" t="s">
        <v>258</v>
      </c>
    </row>
    <row r="3" spans="2:81">
      <c r="B3" s="58" t="s">
        <v>185</v>
      </c>
      <c r="C3" s="80" t="s">
        <v>259</v>
      </c>
      <c r="E3" s="2"/>
    </row>
    <row r="4" spans="2:81">
      <c r="B4" s="58" t="s">
        <v>186</v>
      </c>
      <c r="C4" s="80">
        <v>2208</v>
      </c>
    </row>
    <row r="6" spans="2:81" ht="26.25" customHeight="1">
      <c r="B6" s="163" t="s">
        <v>214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81" ht="26.25" customHeight="1">
      <c r="B7" s="163" t="s">
        <v>98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</row>
    <row r="8" spans="2:81" s="3" customFormat="1" ht="47.25">
      <c r="B8" s="23" t="s">
        <v>120</v>
      </c>
      <c r="C8" s="31" t="s">
        <v>44</v>
      </c>
      <c r="D8" s="14" t="s">
        <v>49</v>
      </c>
      <c r="E8" s="31" t="s">
        <v>15</v>
      </c>
      <c r="F8" s="31" t="s">
        <v>65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241</v>
      </c>
      <c r="M8" s="31" t="s">
        <v>240</v>
      </c>
      <c r="N8" s="31" t="s">
        <v>61</v>
      </c>
      <c r="O8" s="31" t="s">
        <v>58</v>
      </c>
      <c r="P8" s="31" t="s">
        <v>187</v>
      </c>
      <c r="Q8" s="32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248</v>
      </c>
      <c r="M9" s="33"/>
      <c r="N9" s="33" t="s">
        <v>244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256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 t="s">
        <v>116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97" t="s">
        <v>239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97" t="s">
        <v>247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184</v>
      </c>
      <c r="C1" s="80" t="s" vm="1">
        <v>257</v>
      </c>
    </row>
    <row r="2" spans="2:72">
      <c r="B2" s="58" t="s">
        <v>183</v>
      </c>
      <c r="C2" s="80" t="s">
        <v>258</v>
      </c>
    </row>
    <row r="3" spans="2:72">
      <c r="B3" s="58" t="s">
        <v>185</v>
      </c>
      <c r="C3" s="80" t="s">
        <v>259</v>
      </c>
    </row>
    <row r="4" spans="2:72">
      <c r="B4" s="58" t="s">
        <v>186</v>
      </c>
      <c r="C4" s="80">
        <v>2208</v>
      </c>
    </row>
    <row r="6" spans="2:72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72" ht="26.25" customHeight="1">
      <c r="B7" s="163" t="s">
        <v>89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5"/>
    </row>
    <row r="8" spans="2:72" s="3" customFormat="1" ht="78.75">
      <c r="B8" s="23" t="s">
        <v>120</v>
      </c>
      <c r="C8" s="31" t="s">
        <v>44</v>
      </c>
      <c r="D8" s="31" t="s">
        <v>15</v>
      </c>
      <c r="E8" s="31" t="s">
        <v>65</v>
      </c>
      <c r="F8" s="31" t="s">
        <v>105</v>
      </c>
      <c r="G8" s="31" t="s">
        <v>18</v>
      </c>
      <c r="H8" s="31" t="s">
        <v>104</v>
      </c>
      <c r="I8" s="31" t="s">
        <v>17</v>
      </c>
      <c r="J8" s="31" t="s">
        <v>19</v>
      </c>
      <c r="K8" s="31" t="s">
        <v>241</v>
      </c>
      <c r="L8" s="31" t="s">
        <v>240</v>
      </c>
      <c r="M8" s="31" t="s">
        <v>113</v>
      </c>
      <c r="N8" s="31" t="s">
        <v>58</v>
      </c>
      <c r="O8" s="31" t="s">
        <v>187</v>
      </c>
      <c r="P8" s="32" t="s">
        <v>189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248</v>
      </c>
      <c r="L9" s="33"/>
      <c r="M9" s="33" t="s">
        <v>244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 t="s">
        <v>116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72">
      <c r="B13" s="97" t="s">
        <v>239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72">
      <c r="B14" s="97" t="s">
        <v>247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7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7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184</v>
      </c>
      <c r="C1" s="80" t="s" vm="1">
        <v>257</v>
      </c>
    </row>
    <row r="2" spans="2:65">
      <c r="B2" s="58" t="s">
        <v>183</v>
      </c>
      <c r="C2" s="80" t="s">
        <v>258</v>
      </c>
    </row>
    <row r="3" spans="2:65">
      <c r="B3" s="58" t="s">
        <v>185</v>
      </c>
      <c r="C3" s="80" t="s">
        <v>259</v>
      </c>
    </row>
    <row r="4" spans="2:65">
      <c r="B4" s="58" t="s">
        <v>186</v>
      </c>
      <c r="C4" s="80">
        <v>2208</v>
      </c>
    </row>
    <row r="6" spans="2:65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5"/>
    </row>
    <row r="7" spans="2:65" ht="26.25" customHeight="1">
      <c r="B7" s="163" t="s">
        <v>90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5"/>
    </row>
    <row r="8" spans="2:65" s="3" customFormat="1" ht="78.75">
      <c r="B8" s="23" t="s">
        <v>120</v>
      </c>
      <c r="C8" s="31" t="s">
        <v>44</v>
      </c>
      <c r="D8" s="31" t="s">
        <v>122</v>
      </c>
      <c r="E8" s="31" t="s">
        <v>121</v>
      </c>
      <c r="F8" s="31" t="s">
        <v>64</v>
      </c>
      <c r="G8" s="31" t="s">
        <v>15</v>
      </c>
      <c r="H8" s="31" t="s">
        <v>65</v>
      </c>
      <c r="I8" s="31" t="s">
        <v>105</v>
      </c>
      <c r="J8" s="31" t="s">
        <v>18</v>
      </c>
      <c r="K8" s="31" t="s">
        <v>104</v>
      </c>
      <c r="L8" s="31" t="s">
        <v>17</v>
      </c>
      <c r="M8" s="73" t="s">
        <v>19</v>
      </c>
      <c r="N8" s="31" t="s">
        <v>241</v>
      </c>
      <c r="O8" s="31" t="s">
        <v>240</v>
      </c>
      <c r="P8" s="31" t="s">
        <v>113</v>
      </c>
      <c r="Q8" s="31" t="s">
        <v>58</v>
      </c>
      <c r="R8" s="31" t="s">
        <v>187</v>
      </c>
      <c r="S8" s="32" t="s">
        <v>189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248</v>
      </c>
      <c r="O9" s="33"/>
      <c r="P9" s="33" t="s">
        <v>244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117</v>
      </c>
      <c r="R10" s="21" t="s">
        <v>118</v>
      </c>
      <c r="S10" s="21" t="s">
        <v>190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 t="s">
        <v>256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 t="s">
        <v>116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97" t="s">
        <v>239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97" t="s">
        <v>247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selection activeCell="C31" sqref="C31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2.140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184</v>
      </c>
      <c r="C1" s="80" t="s" vm="1">
        <v>257</v>
      </c>
    </row>
    <row r="2" spans="2:81">
      <c r="B2" s="58" t="s">
        <v>183</v>
      </c>
      <c r="C2" s="80" t="s">
        <v>258</v>
      </c>
    </row>
    <row r="3" spans="2:81">
      <c r="B3" s="58" t="s">
        <v>185</v>
      </c>
      <c r="C3" s="80" t="s">
        <v>259</v>
      </c>
    </row>
    <row r="4" spans="2:81">
      <c r="B4" s="58" t="s">
        <v>186</v>
      </c>
      <c r="C4" s="80">
        <v>2208</v>
      </c>
    </row>
    <row r="6" spans="2:81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5"/>
    </row>
    <row r="7" spans="2:81" ht="26.25" customHeight="1">
      <c r="B7" s="163" t="s">
        <v>91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5"/>
    </row>
    <row r="8" spans="2:81" s="3" customFormat="1" ht="78.75">
      <c r="B8" s="23" t="s">
        <v>120</v>
      </c>
      <c r="C8" s="31" t="s">
        <v>44</v>
      </c>
      <c r="D8" s="31" t="s">
        <v>122</v>
      </c>
      <c r="E8" s="31" t="s">
        <v>121</v>
      </c>
      <c r="F8" s="31" t="s">
        <v>64</v>
      </c>
      <c r="G8" s="31" t="s">
        <v>15</v>
      </c>
      <c r="H8" s="31" t="s">
        <v>65</v>
      </c>
      <c r="I8" s="31" t="s">
        <v>105</v>
      </c>
      <c r="J8" s="31" t="s">
        <v>18</v>
      </c>
      <c r="K8" s="31" t="s">
        <v>104</v>
      </c>
      <c r="L8" s="31" t="s">
        <v>17</v>
      </c>
      <c r="M8" s="73" t="s">
        <v>19</v>
      </c>
      <c r="N8" s="73" t="s">
        <v>241</v>
      </c>
      <c r="O8" s="31" t="s">
        <v>240</v>
      </c>
      <c r="P8" s="31" t="s">
        <v>113</v>
      </c>
      <c r="Q8" s="31" t="s">
        <v>58</v>
      </c>
      <c r="R8" s="31" t="s">
        <v>187</v>
      </c>
      <c r="S8" s="32" t="s">
        <v>189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248</v>
      </c>
      <c r="O9" s="33"/>
      <c r="P9" s="33" t="s">
        <v>244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117</v>
      </c>
      <c r="R10" s="21" t="s">
        <v>118</v>
      </c>
      <c r="S10" s="21" t="s">
        <v>190</v>
      </c>
      <c r="T10" s="5"/>
      <c r="BZ10" s="1"/>
    </row>
    <row r="11" spans="2:81" s="139" customFormat="1" ht="18" customHeight="1">
      <c r="B11" s="128" t="s">
        <v>50</v>
      </c>
      <c r="C11" s="84"/>
      <c r="D11" s="84"/>
      <c r="E11" s="84"/>
      <c r="F11" s="84"/>
      <c r="G11" s="84"/>
      <c r="H11" s="84"/>
      <c r="I11" s="84"/>
      <c r="J11" s="94">
        <v>7.1406543572069232</v>
      </c>
      <c r="K11" s="84"/>
      <c r="L11" s="84"/>
      <c r="M11" s="93">
        <v>2.0288744570942131E-2</v>
      </c>
      <c r="N11" s="92"/>
      <c r="O11" s="94"/>
      <c r="P11" s="92">
        <v>1941.4602400000001</v>
      </c>
      <c r="Q11" s="84"/>
      <c r="R11" s="93">
        <v>1</v>
      </c>
      <c r="S11" s="93">
        <f>P11/'סכום נכסי הקרן'!$C$42</f>
        <v>1.6201218213916617E-2</v>
      </c>
      <c r="T11" s="142"/>
      <c r="BZ11" s="140"/>
      <c r="CC11" s="140"/>
    </row>
    <row r="12" spans="2:81" s="140" customFormat="1" ht="17.25" customHeight="1">
      <c r="B12" s="129" t="s">
        <v>237</v>
      </c>
      <c r="C12" s="84"/>
      <c r="D12" s="84"/>
      <c r="E12" s="84"/>
      <c r="F12" s="84"/>
      <c r="G12" s="84"/>
      <c r="H12" s="84"/>
      <c r="I12" s="84"/>
      <c r="J12" s="94">
        <v>7.2696917080786747</v>
      </c>
      <c r="K12" s="84"/>
      <c r="L12" s="84"/>
      <c r="M12" s="93">
        <v>1.9768208528266207E-2</v>
      </c>
      <c r="N12" s="92"/>
      <c r="O12" s="94"/>
      <c r="P12" s="92">
        <v>1892.23901</v>
      </c>
      <c r="Q12" s="84"/>
      <c r="R12" s="93">
        <v>0.97464731495093604</v>
      </c>
      <c r="S12" s="93">
        <f>P12/'סכום נכסי הקרן'!$C$42</f>
        <v>1.579047383112803E-2</v>
      </c>
    </row>
    <row r="13" spans="2:81" s="141" customFormat="1">
      <c r="B13" s="108" t="s">
        <v>59</v>
      </c>
      <c r="C13" s="84"/>
      <c r="D13" s="84"/>
      <c r="E13" s="84"/>
      <c r="F13" s="84"/>
      <c r="G13" s="84"/>
      <c r="H13" s="84"/>
      <c r="I13" s="84"/>
      <c r="J13" s="94">
        <v>8.7521651044853819</v>
      </c>
      <c r="K13" s="84"/>
      <c r="L13" s="84"/>
      <c r="M13" s="93">
        <v>1.4387162694316604E-2</v>
      </c>
      <c r="N13" s="92"/>
      <c r="O13" s="94"/>
      <c r="P13" s="92">
        <v>1200.7665300000001</v>
      </c>
      <c r="Q13" s="84"/>
      <c r="R13" s="93">
        <v>0.61848628432380359</v>
      </c>
      <c r="S13" s="93">
        <f>P13/'סכום נכסי הקרן'!$C$42</f>
        <v>1.0020231254644418E-2</v>
      </c>
    </row>
    <row r="14" spans="2:81" s="141" customFormat="1">
      <c r="B14" s="109" t="s">
        <v>1316</v>
      </c>
      <c r="C14" s="82" t="s">
        <v>1317</v>
      </c>
      <c r="D14" s="95" t="s">
        <v>1318</v>
      </c>
      <c r="E14" s="82" t="s">
        <v>1319</v>
      </c>
      <c r="F14" s="95" t="s">
        <v>341</v>
      </c>
      <c r="G14" s="82" t="s">
        <v>290</v>
      </c>
      <c r="H14" s="82" t="s">
        <v>291</v>
      </c>
      <c r="I14" s="113">
        <v>42639</v>
      </c>
      <c r="J14" s="91">
        <v>8.3099999999999987</v>
      </c>
      <c r="K14" s="95" t="s">
        <v>169</v>
      </c>
      <c r="L14" s="96">
        <v>4.9000000000000002E-2</v>
      </c>
      <c r="M14" s="90">
        <v>1.4199999999999999E-2</v>
      </c>
      <c r="N14" s="89">
        <v>88069</v>
      </c>
      <c r="O14" s="91">
        <v>159.69</v>
      </c>
      <c r="P14" s="89">
        <v>140.63738000000001</v>
      </c>
      <c r="Q14" s="90">
        <v>4.4862302251786518E-5</v>
      </c>
      <c r="R14" s="90">
        <v>7.2438969957994093E-2</v>
      </c>
      <c r="S14" s="90">
        <f>P14/'סכום נכסי הקרן'!$C$42</f>
        <v>1.1735995594808124E-3</v>
      </c>
    </row>
    <row r="15" spans="2:81" s="141" customFormat="1">
      <c r="B15" s="109" t="s">
        <v>1320</v>
      </c>
      <c r="C15" s="82" t="s">
        <v>1321</v>
      </c>
      <c r="D15" s="95" t="s">
        <v>1318</v>
      </c>
      <c r="E15" s="82" t="s">
        <v>1319</v>
      </c>
      <c r="F15" s="95" t="s">
        <v>341</v>
      </c>
      <c r="G15" s="82" t="s">
        <v>290</v>
      </c>
      <c r="H15" s="82" t="s">
        <v>291</v>
      </c>
      <c r="I15" s="113">
        <v>42639</v>
      </c>
      <c r="J15" s="91">
        <v>11.49</v>
      </c>
      <c r="K15" s="95" t="s">
        <v>169</v>
      </c>
      <c r="L15" s="96">
        <v>4.0999999999999995E-2</v>
      </c>
      <c r="M15" s="90">
        <v>2.0700000000000003E-2</v>
      </c>
      <c r="N15" s="89">
        <v>493331.15</v>
      </c>
      <c r="O15" s="91">
        <v>132.04</v>
      </c>
      <c r="P15" s="89">
        <v>651.39447999999993</v>
      </c>
      <c r="Q15" s="90">
        <v>1.1321325827860205E-4</v>
      </c>
      <c r="R15" s="90">
        <v>0.33551780591705543</v>
      </c>
      <c r="S15" s="90">
        <f>P15/'סכום נכסי הקרן'!$C$42</f>
        <v>5.435797188316739E-3</v>
      </c>
    </row>
    <row r="16" spans="2:81" s="141" customFormat="1">
      <c r="B16" s="109" t="s">
        <v>1322</v>
      </c>
      <c r="C16" s="82" t="s">
        <v>1323</v>
      </c>
      <c r="D16" s="95" t="s">
        <v>1318</v>
      </c>
      <c r="E16" s="82" t="s">
        <v>1324</v>
      </c>
      <c r="F16" s="95" t="s">
        <v>341</v>
      </c>
      <c r="G16" s="82" t="s">
        <v>290</v>
      </c>
      <c r="H16" s="82" t="s">
        <v>165</v>
      </c>
      <c r="I16" s="113">
        <v>42796</v>
      </c>
      <c r="J16" s="91">
        <v>7.83</v>
      </c>
      <c r="K16" s="95" t="s">
        <v>169</v>
      </c>
      <c r="L16" s="96">
        <v>2.1400000000000002E-2</v>
      </c>
      <c r="M16" s="90">
        <v>1.04E-2</v>
      </c>
      <c r="N16" s="89">
        <v>114000</v>
      </c>
      <c r="O16" s="91">
        <v>110.45</v>
      </c>
      <c r="P16" s="89">
        <v>125.913</v>
      </c>
      <c r="Q16" s="90">
        <v>4.3905933463253815E-4</v>
      </c>
      <c r="R16" s="90">
        <v>6.4854791978639748E-2</v>
      </c>
      <c r="S16" s="90">
        <f>P16/'סכום נכסי הקרן'!$C$42</f>
        <v>1.0507266370641114E-3</v>
      </c>
    </row>
    <row r="17" spans="2:19" s="141" customFormat="1">
      <c r="B17" s="109" t="s">
        <v>1325</v>
      </c>
      <c r="C17" s="82" t="s">
        <v>1326</v>
      </c>
      <c r="D17" s="95" t="s">
        <v>1318</v>
      </c>
      <c r="E17" s="82" t="s">
        <v>418</v>
      </c>
      <c r="F17" s="95" t="s">
        <v>419</v>
      </c>
      <c r="G17" s="82" t="s">
        <v>327</v>
      </c>
      <c r="H17" s="82" t="s">
        <v>291</v>
      </c>
      <c r="I17" s="113">
        <v>39953</v>
      </c>
      <c r="J17" s="91">
        <v>0.86</v>
      </c>
      <c r="K17" s="95" t="s">
        <v>169</v>
      </c>
      <c r="L17" s="96">
        <v>6.8499999999999991E-2</v>
      </c>
      <c r="M17" s="90">
        <v>5.7999999999999996E-3</v>
      </c>
      <c r="N17" s="89">
        <v>33628</v>
      </c>
      <c r="O17" s="91">
        <v>119.67</v>
      </c>
      <c r="P17" s="89">
        <v>40.242620000000002</v>
      </c>
      <c r="Q17" s="90">
        <v>6.658337474829275E-5</v>
      </c>
      <c r="R17" s="90">
        <v>2.0728016557269285E-2</v>
      </c>
      <c r="S17" s="90">
        <f>P17/'סכום נכסי הקרן'!$C$42</f>
        <v>3.3581911938599632E-4</v>
      </c>
    </row>
    <row r="18" spans="2:19" s="141" customFormat="1">
      <c r="B18" s="109" t="s">
        <v>1327</v>
      </c>
      <c r="C18" s="82" t="s">
        <v>1328</v>
      </c>
      <c r="D18" s="95" t="s">
        <v>1318</v>
      </c>
      <c r="E18" s="82" t="s">
        <v>340</v>
      </c>
      <c r="F18" s="95" t="s">
        <v>341</v>
      </c>
      <c r="G18" s="82" t="s">
        <v>327</v>
      </c>
      <c r="H18" s="82" t="s">
        <v>165</v>
      </c>
      <c r="I18" s="113">
        <v>39953</v>
      </c>
      <c r="J18" s="91">
        <v>4.0999999999999996</v>
      </c>
      <c r="K18" s="95" t="s">
        <v>169</v>
      </c>
      <c r="L18" s="96">
        <v>5.5999999999999994E-2</v>
      </c>
      <c r="M18" s="90">
        <v>4.0000000000000002E-4</v>
      </c>
      <c r="N18" s="89">
        <v>35219.449999999997</v>
      </c>
      <c r="O18" s="91">
        <v>152.15</v>
      </c>
      <c r="P18" s="89">
        <v>53.586400000000005</v>
      </c>
      <c r="Q18" s="90">
        <v>4.2952377818449586E-5</v>
      </c>
      <c r="R18" s="90">
        <v>2.7601080308500163E-2</v>
      </c>
      <c r="S18" s="90">
        <f>P18/'סכום נכסי הקרן'!$C$42</f>
        <v>4.4717112501784813E-4</v>
      </c>
    </row>
    <row r="19" spans="2:19" s="141" customFormat="1">
      <c r="B19" s="109" t="s">
        <v>1329</v>
      </c>
      <c r="C19" s="82" t="s">
        <v>1330</v>
      </c>
      <c r="D19" s="95" t="s">
        <v>1318</v>
      </c>
      <c r="E19" s="82" t="s">
        <v>315</v>
      </c>
      <c r="F19" s="95" t="s">
        <v>295</v>
      </c>
      <c r="G19" s="82" t="s">
        <v>556</v>
      </c>
      <c r="H19" s="82" t="s">
        <v>291</v>
      </c>
      <c r="I19" s="113">
        <v>39953</v>
      </c>
      <c r="J19" s="91">
        <v>3.2900000000000005</v>
      </c>
      <c r="K19" s="95" t="s">
        <v>169</v>
      </c>
      <c r="L19" s="96">
        <v>5.7500000000000002E-2</v>
      </c>
      <c r="M19" s="90">
        <v>-3.4000000000000007E-3</v>
      </c>
      <c r="N19" s="89">
        <v>126711</v>
      </c>
      <c r="O19" s="91">
        <v>145.19999999999999</v>
      </c>
      <c r="P19" s="89">
        <v>183.98435999999998</v>
      </c>
      <c r="Q19" s="90">
        <v>9.7320276497695857E-5</v>
      </c>
      <c r="R19" s="90">
        <v>9.4765968526865099E-2</v>
      </c>
      <c r="S19" s="90">
        <f>P19/'סכום נכסי הקרן'!$C$42</f>
        <v>1.5353241353568956E-3</v>
      </c>
    </row>
    <row r="20" spans="2:19" s="141" customFormat="1">
      <c r="B20" s="109" t="s">
        <v>1331</v>
      </c>
      <c r="C20" s="82" t="s">
        <v>1332</v>
      </c>
      <c r="D20" s="95" t="s">
        <v>1318</v>
      </c>
      <c r="E20" s="82" t="s">
        <v>1333</v>
      </c>
      <c r="F20" s="95" t="s">
        <v>838</v>
      </c>
      <c r="G20" s="82" t="s">
        <v>1334</v>
      </c>
      <c r="H20" s="82"/>
      <c r="I20" s="113">
        <v>39953</v>
      </c>
      <c r="J20" s="91">
        <v>2.1100000000000003</v>
      </c>
      <c r="K20" s="95" t="s">
        <v>169</v>
      </c>
      <c r="L20" s="96">
        <v>5.5999999999999994E-2</v>
      </c>
      <c r="M20" s="90">
        <v>0.1709</v>
      </c>
      <c r="N20" s="89">
        <v>5127.76</v>
      </c>
      <c r="O20" s="91">
        <v>97.67</v>
      </c>
      <c r="P20" s="89">
        <v>5.0082899999999997</v>
      </c>
      <c r="Q20" s="90">
        <v>8.1135436362274231E-6</v>
      </c>
      <c r="R20" s="90">
        <v>2.5796510774797011E-3</v>
      </c>
      <c r="S20" s="90">
        <f>P20/'סכום נכסי הקרן'!$C$42</f>
        <v>4.1793490022013761E-5</v>
      </c>
    </row>
    <row r="21" spans="2:19" s="141" customFormat="1">
      <c r="B21" s="110"/>
      <c r="C21" s="82"/>
      <c r="D21" s="82"/>
      <c r="E21" s="82"/>
      <c r="F21" s="82"/>
      <c r="G21" s="82"/>
      <c r="H21" s="82"/>
      <c r="I21" s="82"/>
      <c r="J21" s="91"/>
      <c r="K21" s="82"/>
      <c r="L21" s="82"/>
      <c r="M21" s="90"/>
      <c r="N21" s="89"/>
      <c r="O21" s="91"/>
      <c r="P21" s="82"/>
      <c r="Q21" s="82"/>
      <c r="R21" s="90"/>
      <c r="S21" s="82"/>
    </row>
    <row r="22" spans="2:19" s="141" customFormat="1">
      <c r="B22" s="108" t="s">
        <v>60</v>
      </c>
      <c r="C22" s="84"/>
      <c r="D22" s="84"/>
      <c r="E22" s="84"/>
      <c r="F22" s="84"/>
      <c r="G22" s="84"/>
      <c r="H22" s="84"/>
      <c r="I22" s="84"/>
      <c r="J22" s="94">
        <v>5.1192473128936413</v>
      </c>
      <c r="K22" s="84"/>
      <c r="L22" s="84"/>
      <c r="M22" s="93">
        <v>2.4042933166365642E-2</v>
      </c>
      <c r="N22" s="92"/>
      <c r="O22" s="94"/>
      <c r="P22" s="92">
        <v>555.95584999999994</v>
      </c>
      <c r="Q22" s="84"/>
      <c r="R22" s="93">
        <v>0.28635963721822083</v>
      </c>
      <c r="S22" s="93">
        <f>P22/'סכום נכסי הקרן'!$C$42</f>
        <v>4.6393749702303934E-3</v>
      </c>
    </row>
    <row r="23" spans="2:19" s="141" customFormat="1">
      <c r="B23" s="109" t="s">
        <v>1335</v>
      </c>
      <c r="C23" s="82" t="s">
        <v>1336</v>
      </c>
      <c r="D23" s="95" t="s">
        <v>1318</v>
      </c>
      <c r="E23" s="82" t="s">
        <v>1324</v>
      </c>
      <c r="F23" s="95" t="s">
        <v>341</v>
      </c>
      <c r="G23" s="82" t="s">
        <v>290</v>
      </c>
      <c r="H23" s="82" t="s">
        <v>165</v>
      </c>
      <c r="I23" s="113">
        <v>42796</v>
      </c>
      <c r="J23" s="91">
        <v>7.25</v>
      </c>
      <c r="K23" s="95" t="s">
        <v>169</v>
      </c>
      <c r="L23" s="96">
        <v>3.7400000000000003E-2</v>
      </c>
      <c r="M23" s="90">
        <v>2.7699999999999999E-2</v>
      </c>
      <c r="N23" s="89">
        <v>114000</v>
      </c>
      <c r="O23" s="91">
        <v>107.35</v>
      </c>
      <c r="P23" s="89">
        <v>122.379</v>
      </c>
      <c r="Q23" s="90">
        <v>2.2133429633167527E-4</v>
      </c>
      <c r="R23" s="90">
        <v>6.3034512620253294E-2</v>
      </c>
      <c r="S23" s="90">
        <f>P23/'סכום נכסי הקרן'!$C$42</f>
        <v>1.0212358939686045E-3</v>
      </c>
    </row>
    <row r="24" spans="2:19" s="141" customFormat="1">
      <c r="B24" s="109" t="s">
        <v>1337</v>
      </c>
      <c r="C24" s="82" t="s">
        <v>1338</v>
      </c>
      <c r="D24" s="95" t="s">
        <v>1318</v>
      </c>
      <c r="E24" s="82" t="s">
        <v>1324</v>
      </c>
      <c r="F24" s="95" t="s">
        <v>341</v>
      </c>
      <c r="G24" s="82" t="s">
        <v>290</v>
      </c>
      <c r="H24" s="82" t="s">
        <v>165</v>
      </c>
      <c r="I24" s="113">
        <v>42796</v>
      </c>
      <c r="J24" s="91">
        <v>3.7800000000000002</v>
      </c>
      <c r="K24" s="95" t="s">
        <v>169</v>
      </c>
      <c r="L24" s="96">
        <v>2.5000000000000001E-2</v>
      </c>
      <c r="M24" s="90">
        <v>1.7000000000000001E-2</v>
      </c>
      <c r="N24" s="89">
        <v>180253</v>
      </c>
      <c r="O24" s="91">
        <v>103.15</v>
      </c>
      <c r="P24" s="89">
        <v>185.93097</v>
      </c>
      <c r="Q24" s="90">
        <v>2.485233614965476E-4</v>
      </c>
      <c r="R24" s="90">
        <v>9.5768621045775312E-2</v>
      </c>
      <c r="S24" s="90">
        <f>P24/'סכום נכסי הקרן'!$C$42</f>
        <v>1.5515683276084932E-3</v>
      </c>
    </row>
    <row r="25" spans="2:19" s="141" customFormat="1">
      <c r="B25" s="109" t="s">
        <v>1339</v>
      </c>
      <c r="C25" s="82" t="s">
        <v>1340</v>
      </c>
      <c r="D25" s="95" t="s">
        <v>1318</v>
      </c>
      <c r="E25" s="82" t="s">
        <v>1341</v>
      </c>
      <c r="F25" s="95" t="s">
        <v>345</v>
      </c>
      <c r="G25" s="82" t="s">
        <v>363</v>
      </c>
      <c r="H25" s="82" t="s">
        <v>165</v>
      </c>
      <c r="I25" s="113">
        <v>42598</v>
      </c>
      <c r="J25" s="91">
        <v>5.25</v>
      </c>
      <c r="K25" s="95" t="s">
        <v>169</v>
      </c>
      <c r="L25" s="96">
        <v>3.1E-2</v>
      </c>
      <c r="M25" s="90">
        <v>2.6200000000000001E-2</v>
      </c>
      <c r="N25" s="89">
        <v>172154.84</v>
      </c>
      <c r="O25" s="91">
        <v>102.67</v>
      </c>
      <c r="P25" s="89">
        <v>176.75137000000001</v>
      </c>
      <c r="Q25" s="90">
        <v>2.4247160563380281E-4</v>
      </c>
      <c r="R25" s="90">
        <v>9.1040427384698849E-2</v>
      </c>
      <c r="S25" s="90">
        <f>P25/'סכום נכסי הקרן'!$C$42</f>
        <v>1.4749658303477361E-3</v>
      </c>
    </row>
    <row r="26" spans="2:19" s="141" customFormat="1">
      <c r="B26" s="109" t="s">
        <v>1342</v>
      </c>
      <c r="C26" s="82" t="s">
        <v>1343</v>
      </c>
      <c r="D26" s="95" t="s">
        <v>1318</v>
      </c>
      <c r="E26" s="82" t="s">
        <v>1344</v>
      </c>
      <c r="F26" s="95" t="s">
        <v>345</v>
      </c>
      <c r="G26" s="82" t="s">
        <v>556</v>
      </c>
      <c r="H26" s="82" t="s">
        <v>291</v>
      </c>
      <c r="I26" s="113">
        <v>43312</v>
      </c>
      <c r="J26" s="91">
        <v>4.71</v>
      </c>
      <c r="K26" s="95" t="s">
        <v>169</v>
      </c>
      <c r="L26" s="96">
        <v>3.5499999999999997E-2</v>
      </c>
      <c r="M26" s="90">
        <v>3.1100000000000003E-2</v>
      </c>
      <c r="N26" s="89">
        <v>67000</v>
      </c>
      <c r="O26" s="91">
        <v>103.05</v>
      </c>
      <c r="P26" s="89">
        <v>69.043509999999998</v>
      </c>
      <c r="Q26" s="90">
        <v>2.0937500000000001E-4</v>
      </c>
      <c r="R26" s="90">
        <v>3.5562670085893693E-2</v>
      </c>
      <c r="S26" s="90">
        <f>P26/'סכום נכסי הקרן'!$C$42</f>
        <v>5.7615857833108854E-4</v>
      </c>
    </row>
    <row r="27" spans="2:19" s="141" customFormat="1">
      <c r="B27" s="109" t="s">
        <v>1345</v>
      </c>
      <c r="C27" s="82" t="s">
        <v>1346</v>
      </c>
      <c r="D27" s="95" t="s">
        <v>1318</v>
      </c>
      <c r="E27" s="82" t="s">
        <v>1347</v>
      </c>
      <c r="F27" s="95" t="s">
        <v>345</v>
      </c>
      <c r="G27" s="82" t="s">
        <v>630</v>
      </c>
      <c r="H27" s="82" t="s">
        <v>165</v>
      </c>
      <c r="I27" s="113">
        <v>41903</v>
      </c>
      <c r="J27" s="91">
        <v>1.55</v>
      </c>
      <c r="K27" s="95" t="s">
        <v>169</v>
      </c>
      <c r="L27" s="96">
        <v>5.1500000000000004E-2</v>
      </c>
      <c r="M27" s="90">
        <v>2.0500000000000004E-2</v>
      </c>
      <c r="N27" s="89">
        <v>1764.7</v>
      </c>
      <c r="O27" s="91">
        <v>104.89</v>
      </c>
      <c r="P27" s="89">
        <v>1.851</v>
      </c>
      <c r="Q27" s="90">
        <v>5.882329607857915E-5</v>
      </c>
      <c r="R27" s="90">
        <v>9.5340608159969322E-4</v>
      </c>
      <c r="S27" s="90">
        <f>P27/'סכום נכסי הקרן'!$C$42</f>
        <v>1.544633997447182E-5</v>
      </c>
    </row>
    <row r="28" spans="2:19" s="141" customFormat="1">
      <c r="B28" s="110"/>
      <c r="C28" s="82"/>
      <c r="D28" s="82"/>
      <c r="E28" s="82"/>
      <c r="F28" s="82"/>
      <c r="G28" s="82"/>
      <c r="H28" s="82"/>
      <c r="I28" s="82"/>
      <c r="J28" s="91"/>
      <c r="K28" s="82"/>
      <c r="L28" s="82"/>
      <c r="M28" s="90"/>
      <c r="N28" s="89"/>
      <c r="O28" s="91"/>
      <c r="P28" s="82"/>
      <c r="Q28" s="82"/>
      <c r="R28" s="90"/>
      <c r="S28" s="82"/>
    </row>
    <row r="29" spans="2:19" s="141" customFormat="1">
      <c r="B29" s="108" t="s">
        <v>46</v>
      </c>
      <c r="C29" s="84"/>
      <c r="D29" s="84"/>
      <c r="E29" s="84"/>
      <c r="F29" s="84"/>
      <c r="G29" s="84"/>
      <c r="H29" s="84"/>
      <c r="I29" s="84"/>
      <c r="J29" s="94">
        <v>2.9561820346329446</v>
      </c>
      <c r="K29" s="84"/>
      <c r="L29" s="84"/>
      <c r="M29" s="93">
        <v>4.9910793715870885E-2</v>
      </c>
      <c r="N29" s="92"/>
      <c r="O29" s="94"/>
      <c r="P29" s="92">
        <v>135.51662999999999</v>
      </c>
      <c r="Q29" s="84"/>
      <c r="R29" s="93">
        <v>6.980139340891163E-2</v>
      </c>
      <c r="S29" s="93">
        <f>P29/'סכום נכסי הקרן'!$C$42</f>
        <v>1.1308676062532182E-3</v>
      </c>
    </row>
    <row r="30" spans="2:19" s="141" customFormat="1">
      <c r="B30" s="109" t="s">
        <v>1348</v>
      </c>
      <c r="C30" s="82" t="s">
        <v>1349</v>
      </c>
      <c r="D30" s="95" t="s">
        <v>1318</v>
      </c>
      <c r="E30" s="82" t="s">
        <v>871</v>
      </c>
      <c r="F30" s="95" t="s">
        <v>195</v>
      </c>
      <c r="G30" s="82" t="s">
        <v>464</v>
      </c>
      <c r="H30" s="82" t="s">
        <v>291</v>
      </c>
      <c r="I30" s="113">
        <v>42954</v>
      </c>
      <c r="J30" s="91">
        <v>1.44</v>
      </c>
      <c r="K30" s="95" t="s">
        <v>168</v>
      </c>
      <c r="L30" s="96">
        <v>3.7000000000000005E-2</v>
      </c>
      <c r="M30" s="90">
        <v>3.4699999999999995E-2</v>
      </c>
      <c r="N30" s="89">
        <v>5450</v>
      </c>
      <c r="O30" s="91">
        <v>100.51</v>
      </c>
      <c r="P30" s="89">
        <v>19.895330000000001</v>
      </c>
      <c r="Q30" s="90">
        <v>8.1096363311707634E-5</v>
      </c>
      <c r="R30" s="90">
        <v>1.0247611354636858E-2</v>
      </c>
      <c r="S30" s="90">
        <f>P30/'סכום נכסי הקרן'!$C$42</f>
        <v>1.6602378772788141E-4</v>
      </c>
    </row>
    <row r="31" spans="2:19" s="141" customFormat="1">
      <c r="B31" s="109" t="s">
        <v>1350</v>
      </c>
      <c r="C31" s="82" t="s">
        <v>1351</v>
      </c>
      <c r="D31" s="95" t="s">
        <v>1318</v>
      </c>
      <c r="E31" s="82" t="s">
        <v>871</v>
      </c>
      <c r="F31" s="95" t="s">
        <v>195</v>
      </c>
      <c r="G31" s="82" t="s">
        <v>464</v>
      </c>
      <c r="H31" s="82" t="s">
        <v>291</v>
      </c>
      <c r="I31" s="113">
        <v>42625</v>
      </c>
      <c r="J31" s="91">
        <v>3.2399999999999998</v>
      </c>
      <c r="K31" s="95" t="s">
        <v>168</v>
      </c>
      <c r="L31" s="96">
        <v>4.4500000000000005E-2</v>
      </c>
      <c r="M31" s="90">
        <v>4.4299999999999999E-2</v>
      </c>
      <c r="N31" s="89">
        <v>31395</v>
      </c>
      <c r="O31" s="91">
        <v>100.37</v>
      </c>
      <c r="P31" s="89">
        <v>114.44853000000001</v>
      </c>
      <c r="Q31" s="90">
        <v>2.2894635866668728E-4</v>
      </c>
      <c r="R31" s="90">
        <v>5.894971611677198E-2</v>
      </c>
      <c r="S31" s="90">
        <f>P31/'סכום נכסי הקרן'!$C$42</f>
        <v>9.5505721445626008E-4</v>
      </c>
    </row>
    <row r="32" spans="2:19" s="141" customFormat="1">
      <c r="B32" s="109" t="s">
        <v>1352</v>
      </c>
      <c r="C32" s="82" t="s">
        <v>1353</v>
      </c>
      <c r="D32" s="95" t="s">
        <v>1318</v>
      </c>
      <c r="E32" s="82" t="s">
        <v>1354</v>
      </c>
      <c r="F32" s="95" t="s">
        <v>341</v>
      </c>
      <c r="G32" s="82" t="s">
        <v>1334</v>
      </c>
      <c r="H32" s="82"/>
      <c r="I32" s="113">
        <v>41840</v>
      </c>
      <c r="J32" s="91">
        <v>0.98</v>
      </c>
      <c r="K32" s="95" t="s">
        <v>168</v>
      </c>
      <c r="L32" s="96">
        <v>5.3899999999999997E-2</v>
      </c>
      <c r="M32" s="147">
        <v>0.59709999999999996</v>
      </c>
      <c r="N32" s="89">
        <v>568.71</v>
      </c>
      <c r="O32" s="91">
        <v>56.778399999999998</v>
      </c>
      <c r="P32" s="89">
        <v>1.1727700000000001</v>
      </c>
      <c r="Q32" s="90">
        <v>2.4284031836758154E-5</v>
      </c>
      <c r="R32" s="90">
        <v>6.0406593750279435E-4</v>
      </c>
      <c r="S32" s="90">
        <f>P32/'סכום נכסי הקרן'!$C$42</f>
        <v>9.7866040690768867E-6</v>
      </c>
    </row>
    <row r="33" spans="2:19" s="141" customFormat="1">
      <c r="B33" s="110"/>
      <c r="C33" s="82"/>
      <c r="D33" s="82"/>
      <c r="E33" s="82"/>
      <c r="F33" s="82"/>
      <c r="G33" s="82"/>
      <c r="H33" s="82"/>
      <c r="I33" s="82"/>
      <c r="J33" s="91"/>
      <c r="K33" s="82"/>
      <c r="L33" s="82"/>
      <c r="M33" s="90"/>
      <c r="N33" s="89"/>
      <c r="O33" s="91"/>
      <c r="P33" s="82"/>
      <c r="Q33" s="82"/>
      <c r="R33" s="90"/>
      <c r="S33" s="82"/>
    </row>
    <row r="34" spans="2:19" s="140" customFormat="1">
      <c r="B34" s="130" t="s">
        <v>236</v>
      </c>
      <c r="C34" s="122"/>
      <c r="D34" s="122"/>
      <c r="E34" s="122"/>
      <c r="F34" s="122"/>
      <c r="G34" s="122"/>
      <c r="H34" s="122"/>
      <c r="I34" s="122"/>
      <c r="J34" s="127">
        <v>2.1800000000000002</v>
      </c>
      <c r="K34" s="122"/>
      <c r="L34" s="122"/>
      <c r="M34" s="124">
        <v>4.0300000000000002E-2</v>
      </c>
      <c r="N34" s="123"/>
      <c r="O34" s="127"/>
      <c r="P34" s="123">
        <v>49.221230000000006</v>
      </c>
      <c r="Q34" s="122"/>
      <c r="R34" s="124">
        <v>2.5352685049063895E-2</v>
      </c>
      <c r="S34" s="124">
        <f>P34/'סכום נכסי הקרן'!$C$42</f>
        <v>4.1074438278858549E-4</v>
      </c>
    </row>
    <row r="35" spans="2:19" s="141" customFormat="1">
      <c r="B35" s="108" t="s">
        <v>69</v>
      </c>
      <c r="C35" s="84"/>
      <c r="D35" s="84"/>
      <c r="E35" s="84"/>
      <c r="F35" s="84"/>
      <c r="G35" s="84"/>
      <c r="H35" s="84"/>
      <c r="I35" s="84"/>
      <c r="J35" s="94">
        <v>2.1800000000000002</v>
      </c>
      <c r="K35" s="84"/>
      <c r="L35" s="84"/>
      <c r="M35" s="93">
        <v>4.0300000000000002E-2</v>
      </c>
      <c r="N35" s="92"/>
      <c r="O35" s="94"/>
      <c r="P35" s="92">
        <v>49.221230000000006</v>
      </c>
      <c r="Q35" s="84"/>
      <c r="R35" s="93">
        <v>2.5352685049063895E-2</v>
      </c>
      <c r="S35" s="93">
        <f>P35/'סכום נכסי הקרן'!$C$42</f>
        <v>4.1074438278858549E-4</v>
      </c>
    </row>
    <row r="36" spans="2:19" s="141" customFormat="1">
      <c r="B36" s="109" t="s">
        <v>1355</v>
      </c>
      <c r="C36" s="82">
        <v>4279</v>
      </c>
      <c r="D36" s="95" t="s">
        <v>1318</v>
      </c>
      <c r="E36" s="82"/>
      <c r="F36" s="95" t="s">
        <v>1171</v>
      </c>
      <c r="G36" s="82" t="s">
        <v>1356</v>
      </c>
      <c r="H36" s="82" t="s">
        <v>1357</v>
      </c>
      <c r="I36" s="113">
        <v>43465</v>
      </c>
      <c r="J36" s="91">
        <v>2.1800000000000002</v>
      </c>
      <c r="K36" s="95" t="s">
        <v>168</v>
      </c>
      <c r="L36" s="96">
        <v>0.06</v>
      </c>
      <c r="M36" s="90">
        <v>4.0300000000000002E-2</v>
      </c>
      <c r="N36" s="89">
        <v>12613.64</v>
      </c>
      <c r="O36" s="91">
        <v>107.44</v>
      </c>
      <c r="P36" s="89">
        <v>49.221230000000006</v>
      </c>
      <c r="Q36" s="90">
        <v>1.5289260606060605E-5</v>
      </c>
      <c r="R36" s="90">
        <v>2.5352685049063895E-2</v>
      </c>
      <c r="S36" s="90">
        <f>P36/'סכום נכסי הקרן'!$C$42</f>
        <v>4.1074438278858549E-4</v>
      </c>
    </row>
    <row r="37" spans="2:19" s="141" customFormat="1">
      <c r="B37" s="111"/>
      <c r="C37" s="112"/>
      <c r="D37" s="112"/>
      <c r="E37" s="112"/>
      <c r="F37" s="112"/>
      <c r="G37" s="112"/>
      <c r="H37" s="112"/>
      <c r="I37" s="112"/>
      <c r="J37" s="114"/>
      <c r="K37" s="112"/>
      <c r="L37" s="112"/>
      <c r="M37" s="115"/>
      <c r="N37" s="116"/>
      <c r="O37" s="114"/>
      <c r="P37" s="112"/>
      <c r="Q37" s="112"/>
      <c r="R37" s="115"/>
      <c r="S37" s="112"/>
    </row>
    <row r="38" spans="2:19" s="141" customFormat="1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 s="141" customFormat="1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 s="141" customFormat="1">
      <c r="B40" s="145" t="s">
        <v>256</v>
      </c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 s="141" customFormat="1">
      <c r="B41" s="145" t="s">
        <v>116</v>
      </c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97" t="s">
        <v>239</v>
      </c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97" t="s">
        <v>247</v>
      </c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</row>
    <row r="112" spans="2:19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</row>
    <row r="113" spans="2:19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</row>
    <row r="114" spans="2:19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</row>
    <row r="115" spans="2:19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</row>
    <row r="116" spans="2:19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</row>
    <row r="117" spans="2:19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</row>
    <row r="118" spans="2:19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</row>
    <row r="119" spans="2:19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</row>
    <row r="120" spans="2:19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</row>
    <row r="121" spans="2:19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</row>
    <row r="122" spans="2:19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</row>
    <row r="123" spans="2:19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</row>
    <row r="124" spans="2:19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</row>
    <row r="125" spans="2:19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</row>
    <row r="126" spans="2:19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</row>
    <row r="127" spans="2:19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</row>
    <row r="128" spans="2:19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</row>
    <row r="129" spans="2:19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</row>
    <row r="130" spans="2:19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</row>
    <row r="131" spans="2:19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</row>
    <row r="132" spans="2:19"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</row>
    <row r="133" spans="2:19"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</row>
    <row r="134" spans="2:19"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</row>
    <row r="135" spans="2:19"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</row>
    <row r="136" spans="2:19"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39 B44:B136">
    <cfRule type="cellIs" dxfId="11" priority="1" operator="equal">
      <formula>"NR3"</formula>
    </cfRule>
  </conditionalFormatting>
  <dataValidations count="1">
    <dataValidation allowBlank="1" showInputMessage="1" showErrorMessage="1" sqref="C5:C1048576 A1:B1048576 D1:XFD31 D36:XFD1048576 AH32:XFD35 D32:L35 N32:AF35 M33:M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12.140625" style="1" bestFit="1" customWidth="1"/>
    <col min="7" max="7" width="12" style="1" bestFit="1" customWidth="1"/>
    <col min="8" max="8" width="10.140625" style="1" bestFit="1" customWidth="1"/>
    <col min="9" max="9" width="9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184</v>
      </c>
      <c r="C1" s="80" t="s" vm="1">
        <v>257</v>
      </c>
    </row>
    <row r="2" spans="2:98">
      <c r="B2" s="58" t="s">
        <v>183</v>
      </c>
      <c r="C2" s="80" t="s">
        <v>258</v>
      </c>
    </row>
    <row r="3" spans="2:98">
      <c r="B3" s="58" t="s">
        <v>185</v>
      </c>
      <c r="C3" s="80" t="s">
        <v>259</v>
      </c>
    </row>
    <row r="4" spans="2:98">
      <c r="B4" s="58" t="s">
        <v>186</v>
      </c>
      <c r="C4" s="80">
        <v>2208</v>
      </c>
    </row>
    <row r="6" spans="2:98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5"/>
    </row>
    <row r="7" spans="2:98" ht="26.25" customHeight="1">
      <c r="B7" s="163" t="s">
        <v>92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5"/>
    </row>
    <row r="8" spans="2:98" s="3" customFormat="1" ht="63">
      <c r="B8" s="23" t="s">
        <v>120</v>
      </c>
      <c r="C8" s="31" t="s">
        <v>44</v>
      </c>
      <c r="D8" s="31" t="s">
        <v>122</v>
      </c>
      <c r="E8" s="31" t="s">
        <v>121</v>
      </c>
      <c r="F8" s="31" t="s">
        <v>64</v>
      </c>
      <c r="G8" s="31" t="s">
        <v>104</v>
      </c>
      <c r="H8" s="31" t="s">
        <v>241</v>
      </c>
      <c r="I8" s="31" t="s">
        <v>240</v>
      </c>
      <c r="J8" s="31" t="s">
        <v>113</v>
      </c>
      <c r="K8" s="31" t="s">
        <v>58</v>
      </c>
      <c r="L8" s="31" t="s">
        <v>187</v>
      </c>
      <c r="M8" s="32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248</v>
      </c>
      <c r="I9" s="33"/>
      <c r="J9" s="33" t="s">
        <v>244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1" t="s">
        <v>29</v>
      </c>
      <c r="C11" s="122"/>
      <c r="D11" s="122"/>
      <c r="E11" s="122"/>
      <c r="F11" s="122"/>
      <c r="G11" s="122"/>
      <c r="H11" s="123"/>
      <c r="I11" s="123"/>
      <c r="J11" s="123">
        <v>296.65631999999999</v>
      </c>
      <c r="K11" s="122"/>
      <c r="L11" s="124">
        <v>1</v>
      </c>
      <c r="M11" s="124">
        <f>J11/'סכום נכסי הקרן'!$C$42</f>
        <v>2.4755561179339298E-3</v>
      </c>
      <c r="N11" s="140"/>
      <c r="O11" s="140"/>
      <c r="P11" s="140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CT11" s="98"/>
    </row>
    <row r="12" spans="2:98" s="98" customFormat="1" ht="17.25" customHeight="1">
      <c r="B12" s="125" t="s">
        <v>237</v>
      </c>
      <c r="C12" s="122"/>
      <c r="D12" s="122"/>
      <c r="E12" s="122"/>
      <c r="F12" s="122"/>
      <c r="G12" s="122"/>
      <c r="H12" s="123"/>
      <c r="I12" s="123"/>
      <c r="J12" s="123">
        <v>2.6228500000000001</v>
      </c>
      <c r="K12" s="122"/>
      <c r="L12" s="124">
        <v>8.8413757711280176E-3</v>
      </c>
      <c r="M12" s="124">
        <f>J12/'סכום נכסי הקרן'!$C$42</f>
        <v>2.1887321881168782E-5</v>
      </c>
      <c r="N12" s="140"/>
      <c r="O12" s="140"/>
      <c r="P12" s="140"/>
    </row>
    <row r="13" spans="2:98">
      <c r="B13" s="101" t="s">
        <v>237</v>
      </c>
      <c r="C13" s="84"/>
      <c r="D13" s="84"/>
      <c r="E13" s="84"/>
      <c r="F13" s="84"/>
      <c r="G13" s="84"/>
      <c r="H13" s="92"/>
      <c r="I13" s="92"/>
      <c r="J13" s="92">
        <v>2.6228500000000001</v>
      </c>
      <c r="K13" s="84"/>
      <c r="L13" s="93">
        <v>8.8413757711280176E-3</v>
      </c>
      <c r="M13" s="93">
        <f>J13/'סכום נכסי הקרן'!$C$42</f>
        <v>2.1887321881168782E-5</v>
      </c>
      <c r="N13" s="141"/>
      <c r="O13" s="141"/>
      <c r="P13" s="141"/>
    </row>
    <row r="14" spans="2:98">
      <c r="B14" s="88" t="s">
        <v>1358</v>
      </c>
      <c r="C14" s="82">
        <v>5992</v>
      </c>
      <c r="D14" s="95" t="s">
        <v>27</v>
      </c>
      <c r="E14" s="82" t="s">
        <v>1333</v>
      </c>
      <c r="F14" s="95" t="s">
        <v>838</v>
      </c>
      <c r="G14" s="95" t="s">
        <v>169</v>
      </c>
      <c r="H14" s="89">
        <v>221</v>
      </c>
      <c r="I14" s="89">
        <v>0</v>
      </c>
      <c r="J14" s="89">
        <v>1.3000000000000002E-4</v>
      </c>
      <c r="K14" s="90">
        <v>8.0952380952380949E-6</v>
      </c>
      <c r="L14" s="90">
        <v>0</v>
      </c>
      <c r="M14" s="90">
        <f>J14/'סכום נכסי הקרן'!$C$42</f>
        <v>1.0848320889688477E-9</v>
      </c>
      <c r="N14" s="141"/>
      <c r="O14" s="141"/>
      <c r="P14" s="141"/>
    </row>
    <row r="15" spans="2:98">
      <c r="B15" s="88" t="s">
        <v>1360</v>
      </c>
      <c r="C15" s="82" t="s">
        <v>1361</v>
      </c>
      <c r="D15" s="95" t="s">
        <v>27</v>
      </c>
      <c r="E15" s="82" t="s">
        <v>1354</v>
      </c>
      <c r="F15" s="95" t="s">
        <v>341</v>
      </c>
      <c r="G15" s="95" t="s">
        <v>168</v>
      </c>
      <c r="H15" s="89">
        <v>49.79</v>
      </c>
      <c r="I15" s="89">
        <v>1450.4</v>
      </c>
      <c r="J15" s="89">
        <v>2.6228500000000001</v>
      </c>
      <c r="K15" s="90">
        <v>5.0779569086881646E-6</v>
      </c>
      <c r="L15" s="90">
        <v>8.8413757711280176E-3</v>
      </c>
      <c r="M15" s="90">
        <f>J15/'סכום נכסי הקרן'!$C$42</f>
        <v>2.1887321881168782E-5</v>
      </c>
      <c r="N15" s="141"/>
      <c r="O15" s="141"/>
      <c r="P15" s="141"/>
    </row>
    <row r="16" spans="2:98">
      <c r="B16" s="85"/>
      <c r="C16" s="82"/>
      <c r="D16" s="82"/>
      <c r="E16" s="82"/>
      <c r="F16" s="82"/>
      <c r="G16" s="82"/>
      <c r="H16" s="89"/>
      <c r="I16" s="89"/>
      <c r="J16" s="82"/>
      <c r="K16" s="82"/>
      <c r="L16" s="90"/>
      <c r="M16" s="82"/>
      <c r="N16" s="141"/>
      <c r="O16" s="141"/>
      <c r="P16" s="141"/>
    </row>
    <row r="17" spans="2:16" s="98" customFormat="1">
      <c r="B17" s="125" t="s">
        <v>236</v>
      </c>
      <c r="C17" s="122"/>
      <c r="D17" s="122"/>
      <c r="E17" s="122"/>
      <c r="F17" s="122"/>
      <c r="G17" s="122"/>
      <c r="H17" s="123"/>
      <c r="I17" s="123"/>
      <c r="J17" s="123">
        <v>294.03346999999997</v>
      </c>
      <c r="K17" s="122"/>
      <c r="L17" s="124">
        <v>0.99115862422887191</v>
      </c>
      <c r="M17" s="124">
        <f>J17/'סכום נכסי הקרן'!$C$42</f>
        <v>2.453668796052761E-3</v>
      </c>
      <c r="N17" s="140"/>
      <c r="O17" s="140"/>
      <c r="P17" s="140"/>
    </row>
    <row r="18" spans="2:16">
      <c r="B18" s="101" t="s">
        <v>62</v>
      </c>
      <c r="C18" s="84"/>
      <c r="D18" s="84"/>
      <c r="E18" s="84"/>
      <c r="F18" s="84"/>
      <c r="G18" s="84"/>
      <c r="H18" s="92"/>
      <c r="I18" s="92"/>
      <c r="J18" s="92">
        <v>294.03346999999997</v>
      </c>
      <c r="K18" s="84"/>
      <c r="L18" s="93">
        <v>0.99115862422887191</v>
      </c>
      <c r="M18" s="93">
        <f>J18/'סכום נכסי הקרן'!$C$42</f>
        <v>2.453668796052761E-3</v>
      </c>
      <c r="N18" s="141"/>
      <c r="O18" s="141"/>
      <c r="P18" s="141"/>
    </row>
    <row r="19" spans="2:16">
      <c r="B19" s="88" t="s">
        <v>1362</v>
      </c>
      <c r="C19" s="82">
        <v>5691</v>
      </c>
      <c r="D19" s="95" t="s">
        <v>27</v>
      </c>
      <c r="E19" s="82"/>
      <c r="F19" s="95" t="s">
        <v>1363</v>
      </c>
      <c r="G19" s="95" t="s">
        <v>168</v>
      </c>
      <c r="H19" s="89">
        <v>35268.5</v>
      </c>
      <c r="I19" s="89">
        <v>102.3364</v>
      </c>
      <c r="J19" s="89">
        <v>131.08799999999999</v>
      </c>
      <c r="K19" s="90">
        <v>4.0148149850101735E-4</v>
      </c>
      <c r="L19" s="90">
        <v>0.44188507428393908</v>
      </c>
      <c r="M19" s="90">
        <f>J19/'סכום נכסי הקרן'!$C$42</f>
        <v>1.0939112990672943E-3</v>
      </c>
      <c r="N19" s="141"/>
      <c r="O19" s="141"/>
      <c r="P19" s="141"/>
    </row>
    <row r="20" spans="2:16">
      <c r="B20" s="88" t="s">
        <v>1364</v>
      </c>
      <c r="C20" s="82">
        <v>4811</v>
      </c>
      <c r="D20" s="95" t="s">
        <v>27</v>
      </c>
      <c r="E20" s="82"/>
      <c r="F20" s="95" t="s">
        <v>1363</v>
      </c>
      <c r="G20" s="95" t="s">
        <v>168</v>
      </c>
      <c r="H20" s="89">
        <v>7962</v>
      </c>
      <c r="I20" s="89">
        <v>168.63839999999999</v>
      </c>
      <c r="J20" s="89">
        <v>48.766829999999999</v>
      </c>
      <c r="K20" s="90">
        <v>4.1104315032490437E-4</v>
      </c>
      <c r="L20" s="90">
        <v>0.16438830630677276</v>
      </c>
      <c r="M20" s="90">
        <f>J20/'סכום נכסי הקרן'!$C$42</f>
        <v>4.0695247739452813E-4</v>
      </c>
      <c r="N20" s="141"/>
      <c r="O20" s="141"/>
      <c r="P20" s="141"/>
    </row>
    <row r="21" spans="2:16">
      <c r="B21" s="88" t="s">
        <v>1365</v>
      </c>
      <c r="C21" s="82">
        <v>5356</v>
      </c>
      <c r="D21" s="95" t="s">
        <v>27</v>
      </c>
      <c r="E21" s="82"/>
      <c r="F21" s="95" t="s">
        <v>1363</v>
      </c>
      <c r="G21" s="95" t="s">
        <v>168</v>
      </c>
      <c r="H21" s="89">
        <v>10102</v>
      </c>
      <c r="I21" s="89">
        <v>311.1943</v>
      </c>
      <c r="J21" s="89">
        <v>114.17864</v>
      </c>
      <c r="K21" s="90">
        <v>4.2628154315366851E-4</v>
      </c>
      <c r="L21" s="90">
        <v>0.38488524363816018</v>
      </c>
      <c r="M21" s="90">
        <f>J21/'סכום נכסי הקרן'!$C$42</f>
        <v>9.528050195909385E-4</v>
      </c>
      <c r="N21" s="141"/>
      <c r="O21" s="141"/>
      <c r="P21" s="141"/>
    </row>
    <row r="22" spans="2:16">
      <c r="B22" s="85"/>
      <c r="C22" s="82"/>
      <c r="D22" s="82"/>
      <c r="E22" s="82"/>
      <c r="F22" s="82"/>
      <c r="G22" s="82"/>
      <c r="H22" s="89"/>
      <c r="I22" s="89"/>
      <c r="J22" s="82"/>
      <c r="K22" s="82"/>
      <c r="L22" s="90"/>
      <c r="M22" s="82"/>
      <c r="N22" s="141"/>
      <c r="O22" s="141"/>
      <c r="P22" s="14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141"/>
      <c r="O23" s="141"/>
      <c r="P23" s="14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141"/>
      <c r="O24" s="141"/>
      <c r="P24" s="141"/>
    </row>
    <row r="25" spans="2:16">
      <c r="B25" s="97" t="s">
        <v>256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141"/>
      <c r="O25" s="141"/>
      <c r="P25" s="141"/>
    </row>
    <row r="26" spans="2:16">
      <c r="B26" s="97" t="s">
        <v>116</v>
      </c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141"/>
      <c r="O26" s="141"/>
      <c r="P26" s="141"/>
    </row>
    <row r="27" spans="2:16">
      <c r="B27" s="97" t="s">
        <v>239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6">
      <c r="B28" s="97" t="s">
        <v>247</v>
      </c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</row>
    <row r="112" spans="2:13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</row>
    <row r="113" spans="2:13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</row>
    <row r="114" spans="2:13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</row>
    <row r="115" spans="2:13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</row>
    <row r="116" spans="2:13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</row>
    <row r="117" spans="2:13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</row>
    <row r="118" spans="2:13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</row>
    <row r="119" spans="2:13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</row>
    <row r="120" spans="2:13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</row>
    <row r="121" spans="2:13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5"/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D25:XFD1048576 D21:AF24 AH21:XFD24 C5:C1048576 A1:B1048576 D1:XFD20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R637"/>
  <sheetViews>
    <sheetView rightToLeft="1" zoomScale="90" zoomScaleNormal="90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53.42578125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0.140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140625" style="1" customWidth="1"/>
    <col min="14" max="15" width="5.7109375" style="1" customWidth="1"/>
    <col min="16" max="16" width="6.85546875" style="1" customWidth="1"/>
    <col min="17" max="17" width="6.42578125" style="1" customWidth="1"/>
    <col min="18" max="18" width="6.7109375" style="1" customWidth="1"/>
    <col min="19" max="19" width="7.28515625" style="1" customWidth="1"/>
    <col min="20" max="31" width="5.7109375" style="1" customWidth="1"/>
    <col min="32" max="16384" width="9.140625" style="1"/>
  </cols>
  <sheetData>
    <row r="1" spans="2:44">
      <c r="B1" s="58" t="s">
        <v>184</v>
      </c>
      <c r="C1" s="80" t="s" vm="1">
        <v>257</v>
      </c>
    </row>
    <row r="2" spans="2:44">
      <c r="B2" s="58" t="s">
        <v>183</v>
      </c>
      <c r="C2" s="80" t="s">
        <v>258</v>
      </c>
    </row>
    <row r="3" spans="2:44">
      <c r="B3" s="58" t="s">
        <v>185</v>
      </c>
      <c r="C3" s="80" t="s">
        <v>259</v>
      </c>
    </row>
    <row r="4" spans="2:44">
      <c r="B4" s="58" t="s">
        <v>186</v>
      </c>
      <c r="C4" s="80">
        <v>2208</v>
      </c>
    </row>
    <row r="6" spans="2:44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44" ht="26.25" customHeight="1">
      <c r="B7" s="163" t="s">
        <v>99</v>
      </c>
      <c r="C7" s="164"/>
      <c r="D7" s="164"/>
      <c r="E7" s="164"/>
      <c r="F7" s="164"/>
      <c r="G7" s="164"/>
      <c r="H7" s="164"/>
      <c r="I7" s="164"/>
      <c r="J7" s="164"/>
      <c r="K7" s="165"/>
    </row>
    <row r="8" spans="2:44" s="3" customFormat="1" ht="78.75">
      <c r="B8" s="23" t="s">
        <v>120</v>
      </c>
      <c r="C8" s="31" t="s">
        <v>44</v>
      </c>
      <c r="D8" s="31" t="s">
        <v>104</v>
      </c>
      <c r="E8" s="31" t="s">
        <v>105</v>
      </c>
      <c r="F8" s="31" t="s">
        <v>241</v>
      </c>
      <c r="G8" s="31" t="s">
        <v>240</v>
      </c>
      <c r="H8" s="31" t="s">
        <v>113</v>
      </c>
      <c r="I8" s="31" t="s">
        <v>58</v>
      </c>
      <c r="J8" s="31" t="s">
        <v>187</v>
      </c>
      <c r="K8" s="32" t="s">
        <v>189</v>
      </c>
      <c r="AR8" s="1"/>
    </row>
    <row r="9" spans="2:44" s="3" customFormat="1" ht="21" customHeight="1">
      <c r="B9" s="16"/>
      <c r="C9" s="17"/>
      <c r="D9" s="17"/>
      <c r="E9" s="33" t="s">
        <v>22</v>
      </c>
      <c r="F9" s="33" t="s">
        <v>248</v>
      </c>
      <c r="G9" s="33"/>
      <c r="H9" s="33" t="s">
        <v>244</v>
      </c>
      <c r="I9" s="33" t="s">
        <v>20</v>
      </c>
      <c r="J9" s="33" t="s">
        <v>20</v>
      </c>
      <c r="K9" s="34" t="s">
        <v>20</v>
      </c>
      <c r="AR9" s="1"/>
    </row>
    <row r="10" spans="2:44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AR10" s="1"/>
    </row>
    <row r="11" spans="2:44" s="139" customFormat="1" ht="18" customHeight="1">
      <c r="B11" s="99" t="s">
        <v>1366</v>
      </c>
      <c r="C11" s="100"/>
      <c r="D11" s="100"/>
      <c r="E11" s="100"/>
      <c r="F11" s="102"/>
      <c r="G11" s="104"/>
      <c r="H11" s="102">
        <v>2024.1953899999999</v>
      </c>
      <c r="I11" s="100"/>
      <c r="J11" s="105">
        <v>1</v>
      </c>
      <c r="K11" s="105">
        <f>H11/'סכום נכסי הקרן'!$C$42</f>
        <v>1.6891631641652392E-2</v>
      </c>
      <c r="L11" s="143"/>
      <c r="AR11" s="141"/>
    </row>
    <row r="12" spans="2:44" s="141" customFormat="1" ht="21" customHeight="1">
      <c r="B12" s="83" t="s">
        <v>1367</v>
      </c>
      <c r="C12" s="84"/>
      <c r="D12" s="84"/>
      <c r="E12" s="84"/>
      <c r="F12" s="92"/>
      <c r="G12" s="94"/>
      <c r="H12" s="92">
        <v>120.23891</v>
      </c>
      <c r="I12" s="84"/>
      <c r="J12" s="93">
        <v>5.9400841733959299E-2</v>
      </c>
      <c r="K12" s="93">
        <f>H12/'סכום נכסי הקרן'!$C$42</f>
        <v>1.0033771377741328E-3</v>
      </c>
      <c r="L12" s="143"/>
    </row>
    <row r="13" spans="2:44" s="141" customFormat="1">
      <c r="B13" s="101" t="s">
        <v>232</v>
      </c>
      <c r="C13" s="84"/>
      <c r="D13" s="84"/>
      <c r="E13" s="84"/>
      <c r="F13" s="92"/>
      <c r="G13" s="94"/>
      <c r="H13" s="92">
        <v>23.48338</v>
      </c>
      <c r="I13" s="84"/>
      <c r="J13" s="93">
        <v>1.1601340520788362E-2</v>
      </c>
      <c r="K13" s="93">
        <f>H13/'סכום נכסי הקרן'!$C$42</f>
        <v>1.9596557062653272E-4</v>
      </c>
      <c r="L13" s="143"/>
    </row>
    <row r="14" spans="2:44" s="141" customFormat="1">
      <c r="B14" s="88" t="s">
        <v>1368</v>
      </c>
      <c r="C14" s="82">
        <v>5277</v>
      </c>
      <c r="D14" s="95" t="s">
        <v>168</v>
      </c>
      <c r="E14" s="113">
        <v>42545</v>
      </c>
      <c r="F14" s="89">
        <v>6119.21</v>
      </c>
      <c r="G14" s="91">
        <v>105.6622</v>
      </c>
      <c r="H14" s="89">
        <v>23.48338</v>
      </c>
      <c r="I14" s="90">
        <v>8.3333333333333331E-5</v>
      </c>
      <c r="J14" s="90">
        <v>1.1601340520788362E-2</v>
      </c>
      <c r="K14" s="90">
        <f>H14/'סכום נכסי הקרן'!$C$42</f>
        <v>1.9596557062653272E-4</v>
      </c>
      <c r="L14" s="143"/>
    </row>
    <row r="15" spans="2:44" s="141" customFormat="1">
      <c r="B15" s="85"/>
      <c r="C15" s="82"/>
      <c r="D15" s="82"/>
      <c r="E15" s="82"/>
      <c r="F15" s="89"/>
      <c r="G15" s="91"/>
      <c r="H15" s="82"/>
      <c r="I15" s="82"/>
      <c r="J15" s="90"/>
      <c r="K15" s="82"/>
      <c r="L15" s="143"/>
    </row>
    <row r="16" spans="2:44" s="141" customFormat="1">
      <c r="B16" s="101" t="s">
        <v>235</v>
      </c>
      <c r="C16" s="84"/>
      <c r="D16" s="84"/>
      <c r="E16" s="84"/>
      <c r="F16" s="92"/>
      <c r="G16" s="94"/>
      <c r="H16" s="92">
        <v>96.755529999999993</v>
      </c>
      <c r="I16" s="84"/>
      <c r="J16" s="93">
        <v>4.7799501213170927E-2</v>
      </c>
      <c r="K16" s="93">
        <f>H16/'סכום נכסי הקרן'!$C$42</f>
        <v>8.0741156714759989E-4</v>
      </c>
      <c r="L16" s="143"/>
    </row>
    <row r="17" spans="2:12" s="141" customFormat="1">
      <c r="B17" s="88" t="s">
        <v>1369</v>
      </c>
      <c r="C17" s="82">
        <v>5322</v>
      </c>
      <c r="D17" s="95" t="s">
        <v>170</v>
      </c>
      <c r="E17" s="113">
        <v>43191</v>
      </c>
      <c r="F17" s="89">
        <v>17684.38</v>
      </c>
      <c r="G17" s="91">
        <v>105.372</v>
      </c>
      <c r="H17" s="89">
        <v>75.99472999999999</v>
      </c>
      <c r="I17" s="90">
        <v>1.9667272E-4</v>
      </c>
      <c r="J17" s="90">
        <v>3.7543179070277398E-2</v>
      </c>
      <c r="K17" s="90">
        <f>H17/'סכום נכסי הקרן'!$C$42</f>
        <v>6.3416555151171944E-4</v>
      </c>
      <c r="L17" s="143"/>
    </row>
    <row r="18" spans="2:12" s="141" customFormat="1">
      <c r="B18" s="88" t="s">
        <v>1370</v>
      </c>
      <c r="C18" s="82">
        <v>5310</v>
      </c>
      <c r="D18" s="95" t="s">
        <v>168</v>
      </c>
      <c r="E18" s="113">
        <v>43116</v>
      </c>
      <c r="F18" s="89">
        <v>5809.24</v>
      </c>
      <c r="G18" s="91">
        <v>98.396299999999997</v>
      </c>
      <c r="H18" s="89">
        <v>20.7608</v>
      </c>
      <c r="I18" s="90">
        <v>8.3821381441491114E-5</v>
      </c>
      <c r="J18" s="90">
        <v>1.0256322142893529E-2</v>
      </c>
      <c r="K18" s="90">
        <f>H18/'סכום נכסי הקרן'!$C$42</f>
        <v>1.7324601563588037E-4</v>
      </c>
      <c r="L18" s="143"/>
    </row>
    <row r="19" spans="2:12" s="141" customFormat="1">
      <c r="B19" s="85"/>
      <c r="C19" s="82"/>
      <c r="D19" s="82"/>
      <c r="E19" s="82"/>
      <c r="F19" s="89"/>
      <c r="G19" s="91"/>
      <c r="H19" s="82"/>
      <c r="I19" s="82"/>
      <c r="J19" s="90"/>
      <c r="K19" s="82"/>
      <c r="L19" s="143"/>
    </row>
    <row r="20" spans="2:12" s="141" customFormat="1">
      <c r="B20" s="83" t="s">
        <v>1371</v>
      </c>
      <c r="C20" s="84"/>
      <c r="D20" s="84"/>
      <c r="E20" s="84"/>
      <c r="F20" s="92"/>
      <c r="G20" s="94"/>
      <c r="H20" s="92">
        <v>1903.9564800000003</v>
      </c>
      <c r="I20" s="84"/>
      <c r="J20" s="93">
        <v>0.9405991582660409</v>
      </c>
      <c r="K20" s="93">
        <f>H20/'סכום נכסי הקרן'!$C$42</f>
        <v>1.5888254503878263E-2</v>
      </c>
      <c r="L20" s="143"/>
    </row>
    <row r="21" spans="2:12" s="141" customFormat="1">
      <c r="B21" s="101" t="s">
        <v>232</v>
      </c>
      <c r="C21" s="84"/>
      <c r="D21" s="84"/>
      <c r="E21" s="84"/>
      <c r="F21" s="92"/>
      <c r="G21" s="94"/>
      <c r="H21" s="92">
        <v>96.588610000000003</v>
      </c>
      <c r="I21" s="84"/>
      <c r="J21" s="93">
        <v>4.7717038818075763E-2</v>
      </c>
      <c r="K21" s="93">
        <f>H21/'סכום נכסי הקרן'!$C$42</f>
        <v>8.0601864274536391E-4</v>
      </c>
      <c r="L21" s="143"/>
    </row>
    <row r="22" spans="2:12" s="141" customFormat="1" ht="16.5" customHeight="1">
      <c r="B22" s="88" t="s">
        <v>1372</v>
      </c>
      <c r="C22" s="82">
        <v>5295</v>
      </c>
      <c r="D22" s="95" t="s">
        <v>168</v>
      </c>
      <c r="E22" s="113">
        <v>43003</v>
      </c>
      <c r="F22" s="89">
        <v>8164.6</v>
      </c>
      <c r="G22" s="91">
        <v>98.464699999999993</v>
      </c>
      <c r="H22" s="89">
        <v>29.198560000000001</v>
      </c>
      <c r="I22" s="90">
        <v>2.3819619759491716E-5</v>
      </c>
      <c r="J22" s="90">
        <v>1.4424773489875403E-2</v>
      </c>
      <c r="K22" s="90">
        <f>H22/'סכום נכסי הקרן'!$C$42</f>
        <v>2.4365796030524793E-4</v>
      </c>
      <c r="L22" s="143"/>
    </row>
    <row r="23" spans="2:12" s="141" customFormat="1" ht="16.5" customHeight="1">
      <c r="B23" s="88" t="s">
        <v>1373</v>
      </c>
      <c r="C23" s="82">
        <v>5288</v>
      </c>
      <c r="D23" s="95" t="s">
        <v>168</v>
      </c>
      <c r="E23" s="113">
        <v>42768</v>
      </c>
      <c r="F23" s="89">
        <v>16120.65</v>
      </c>
      <c r="G23" s="91">
        <v>115.0979</v>
      </c>
      <c r="H23" s="89">
        <v>67.390050000000002</v>
      </c>
      <c r="I23" s="90">
        <v>6.7483937045458294E-5</v>
      </c>
      <c r="J23" s="90">
        <v>3.3292265328200357E-2</v>
      </c>
      <c r="K23" s="90">
        <f>H23/'סכום נכסי הקרן'!$C$42</f>
        <v>5.6236068244011606E-4</v>
      </c>
      <c r="L23" s="143"/>
    </row>
    <row r="24" spans="2:12" s="141" customFormat="1" ht="16.5" customHeight="1">
      <c r="B24" s="85"/>
      <c r="C24" s="82"/>
      <c r="D24" s="82"/>
      <c r="E24" s="82"/>
      <c r="F24" s="89"/>
      <c r="G24" s="91"/>
      <c r="H24" s="82"/>
      <c r="I24" s="82"/>
      <c r="J24" s="90"/>
      <c r="K24" s="82"/>
      <c r="L24" s="143"/>
    </row>
    <row r="25" spans="2:12" s="141" customFormat="1">
      <c r="B25" s="101" t="s">
        <v>234</v>
      </c>
      <c r="C25" s="84"/>
      <c r="D25" s="84"/>
      <c r="E25" s="84"/>
      <c r="F25" s="92"/>
      <c r="G25" s="94"/>
      <c r="H25" s="92">
        <v>100.15744000000001</v>
      </c>
      <c r="I25" s="84"/>
      <c r="J25" s="93">
        <v>4.9480124544696261E-2</v>
      </c>
      <c r="K25" s="93">
        <f>H25/'סכום נכסי הקרן'!$C$42</f>
        <v>8.3580003739209239E-4</v>
      </c>
      <c r="L25" s="143"/>
    </row>
    <row r="26" spans="2:12" s="141" customFormat="1">
      <c r="B26" s="88" t="s">
        <v>1374</v>
      </c>
      <c r="C26" s="82">
        <v>5343</v>
      </c>
      <c r="D26" s="95" t="s">
        <v>168</v>
      </c>
      <c r="E26" s="113">
        <v>43437</v>
      </c>
      <c r="F26" s="89">
        <v>14495.64</v>
      </c>
      <c r="G26" s="91">
        <v>100</v>
      </c>
      <c r="H26" s="89">
        <v>52.648160000000004</v>
      </c>
      <c r="I26" s="90">
        <v>1.3430578202715838E-7</v>
      </c>
      <c r="J26" s="90">
        <v>2.6009425898356586E-2</v>
      </c>
      <c r="K26" s="90">
        <f>H26/'סכום נכסי הקרן'!$C$42</f>
        <v>4.3934164148589326E-4</v>
      </c>
      <c r="L26" s="143"/>
    </row>
    <row r="27" spans="2:12" s="141" customFormat="1">
      <c r="B27" s="88" t="s">
        <v>1375</v>
      </c>
      <c r="C27" s="82">
        <v>5299</v>
      </c>
      <c r="D27" s="95" t="s">
        <v>168</v>
      </c>
      <c r="E27" s="113">
        <v>43002</v>
      </c>
      <c r="F27" s="89">
        <v>13338.77</v>
      </c>
      <c r="G27" s="91">
        <v>98.065600000000003</v>
      </c>
      <c r="H27" s="89">
        <v>47.509279999999997</v>
      </c>
      <c r="I27" s="90">
        <v>5.0439999999999998E-5</v>
      </c>
      <c r="J27" s="90">
        <v>2.3470698646339671E-2</v>
      </c>
      <c r="K27" s="90">
        <f>H27/'סכום נכסי הקרן'!$C$42</f>
        <v>3.9645839590619908E-4</v>
      </c>
      <c r="L27" s="143"/>
    </row>
    <row r="28" spans="2:12" s="141" customFormat="1">
      <c r="B28" s="85"/>
      <c r="C28" s="82"/>
      <c r="D28" s="82"/>
      <c r="E28" s="82"/>
      <c r="F28" s="89"/>
      <c r="G28" s="91"/>
      <c r="H28" s="82"/>
      <c r="I28" s="82"/>
      <c r="J28" s="90"/>
      <c r="K28" s="82"/>
      <c r="L28" s="143"/>
    </row>
    <row r="29" spans="2:12" s="141" customFormat="1">
      <c r="B29" s="101" t="s">
        <v>235</v>
      </c>
      <c r="C29" s="84"/>
      <c r="D29" s="84"/>
      <c r="E29" s="84"/>
      <c r="F29" s="92"/>
      <c r="G29" s="94"/>
      <c r="H29" s="92">
        <v>1707.2104299999996</v>
      </c>
      <c r="I29" s="84"/>
      <c r="J29" s="93">
        <v>0.84340199490326861</v>
      </c>
      <c r="K29" s="93">
        <f>H29/'סכום נכסי הקרן'!$C$42</f>
        <v>1.42464358237408E-2</v>
      </c>
      <c r="L29" s="143"/>
    </row>
    <row r="30" spans="2:12" s="141" customFormat="1">
      <c r="B30" s="88" t="s">
        <v>1376</v>
      </c>
      <c r="C30" s="82">
        <v>5335</v>
      </c>
      <c r="D30" s="95" t="s">
        <v>168</v>
      </c>
      <c r="E30" s="113">
        <v>43355</v>
      </c>
      <c r="F30" s="89">
        <v>12751.95</v>
      </c>
      <c r="G30" s="91">
        <v>100</v>
      </c>
      <c r="H30" s="89">
        <v>46.315080000000002</v>
      </c>
      <c r="I30" s="90">
        <v>4.829296411592224E-5</v>
      </c>
      <c r="J30" s="90">
        <v>2.288073583647476E-2</v>
      </c>
      <c r="K30" s="90">
        <f>H30/'סכום נכסי הקרן'!$C$42</f>
        <v>3.8649296143968687E-4</v>
      </c>
      <c r="L30" s="143"/>
    </row>
    <row r="31" spans="2:12" s="141" customFormat="1">
      <c r="B31" s="88" t="s">
        <v>1377</v>
      </c>
      <c r="C31" s="82">
        <v>5291</v>
      </c>
      <c r="D31" s="95" t="s">
        <v>168</v>
      </c>
      <c r="E31" s="113">
        <v>42908</v>
      </c>
      <c r="F31" s="89">
        <v>24504.48</v>
      </c>
      <c r="G31" s="91">
        <v>100.401</v>
      </c>
      <c r="H31" s="89">
        <v>89.357190000000003</v>
      </c>
      <c r="I31" s="90">
        <v>3.0235172584462947E-5</v>
      </c>
      <c r="J31" s="90">
        <v>4.4144547725701526E-2</v>
      </c>
      <c r="K31" s="90">
        <f>H31/'סכום נכסי הקרן'!$C$42</f>
        <v>7.4567343916989389E-4</v>
      </c>
      <c r="L31" s="143"/>
    </row>
    <row r="32" spans="2:12" s="141" customFormat="1">
      <c r="B32" s="88" t="s">
        <v>1378</v>
      </c>
      <c r="C32" s="82">
        <v>5302</v>
      </c>
      <c r="D32" s="95" t="s">
        <v>168</v>
      </c>
      <c r="E32" s="113">
        <v>43003</v>
      </c>
      <c r="F32" s="89">
        <v>5766.05</v>
      </c>
      <c r="G32" s="91">
        <v>86.258600000000001</v>
      </c>
      <c r="H32" s="89">
        <v>18.064509999999999</v>
      </c>
      <c r="I32" s="90">
        <v>2.5634891448166894E-6</v>
      </c>
      <c r="J32" s="90">
        <v>8.9242916416285289E-3</v>
      </c>
      <c r="K32" s="90">
        <f>H32/'סכום נכסי הקרן'!$C$42</f>
        <v>1.507458470730664E-4</v>
      </c>
      <c r="L32" s="143"/>
    </row>
    <row r="33" spans="2:12" s="141" customFormat="1">
      <c r="B33" s="88" t="s">
        <v>1379</v>
      </c>
      <c r="C33" s="82">
        <v>5281</v>
      </c>
      <c r="D33" s="95" t="s">
        <v>168</v>
      </c>
      <c r="E33" s="113">
        <v>42642</v>
      </c>
      <c r="F33" s="89">
        <v>45395.64</v>
      </c>
      <c r="G33" s="91">
        <v>77.159199999999998</v>
      </c>
      <c r="H33" s="89">
        <v>127.21774000000001</v>
      </c>
      <c r="I33" s="90">
        <v>1.9080383828464601E-5</v>
      </c>
      <c r="J33" s="90">
        <v>6.2848547441855404E-2</v>
      </c>
      <c r="K33" s="90">
        <f>H33/'סכום נכסי הקרן'!$C$42</f>
        <v>1.0616145126007362E-3</v>
      </c>
      <c r="L33" s="143"/>
    </row>
    <row r="34" spans="2:12" s="141" customFormat="1">
      <c r="B34" s="88" t="s">
        <v>1380</v>
      </c>
      <c r="C34" s="82">
        <v>5290</v>
      </c>
      <c r="D34" s="95" t="s">
        <v>168</v>
      </c>
      <c r="E34" s="113">
        <v>42779</v>
      </c>
      <c r="F34" s="89">
        <v>20670.009999999998</v>
      </c>
      <c r="G34" s="91">
        <v>80.919799999999995</v>
      </c>
      <c r="H34" s="89">
        <v>60.749300000000005</v>
      </c>
      <c r="I34" s="90">
        <v>1.3172374627934672E-5</v>
      </c>
      <c r="J34" s="90">
        <v>3.0011579069943447E-2</v>
      </c>
      <c r="K34" s="90">
        <f>H34/'סכום נכסי הקרן'!$C$42</f>
        <v>5.0694453863380927E-4</v>
      </c>
      <c r="L34" s="143"/>
    </row>
    <row r="35" spans="2:12" s="141" customFormat="1">
      <c r="B35" s="88" t="s">
        <v>1381</v>
      </c>
      <c r="C35" s="82">
        <v>5307</v>
      </c>
      <c r="D35" s="95" t="s">
        <v>168</v>
      </c>
      <c r="E35" s="113">
        <v>43068</v>
      </c>
      <c r="F35" s="89">
        <v>1708</v>
      </c>
      <c r="G35" s="91">
        <v>79.552099999999996</v>
      </c>
      <c r="H35" s="89">
        <v>4.9349799999999995</v>
      </c>
      <c r="I35" s="90">
        <v>1.1618343701193296E-5</v>
      </c>
      <c r="J35" s="90">
        <v>2.4379958695588174E-3</v>
      </c>
      <c r="K35" s="90">
        <f>H35/'סכום נכסי הקרן'!$C$42</f>
        <v>4.1181728172457557E-5</v>
      </c>
      <c r="L35" s="143"/>
    </row>
    <row r="36" spans="2:12" s="141" customFormat="1">
      <c r="B36" s="88" t="s">
        <v>1382</v>
      </c>
      <c r="C36" s="82">
        <v>5294</v>
      </c>
      <c r="D36" s="95" t="s">
        <v>171</v>
      </c>
      <c r="E36" s="113">
        <v>43002</v>
      </c>
      <c r="F36" s="89">
        <v>51355.38</v>
      </c>
      <c r="G36" s="91">
        <v>102.5213</v>
      </c>
      <c r="H36" s="89">
        <v>249.17238</v>
      </c>
      <c r="I36" s="90">
        <v>1.580165723784393E-4</v>
      </c>
      <c r="J36" s="90">
        <v>0.12309700003812379</v>
      </c>
      <c r="K36" s="90">
        <f>H36/'סכום נכסי הקרן'!$C$42</f>
        <v>2.0793091808364575E-3</v>
      </c>
      <c r="L36" s="143"/>
    </row>
    <row r="37" spans="2:12" s="141" customFormat="1">
      <c r="B37" s="88" t="s">
        <v>1383</v>
      </c>
      <c r="C37" s="82">
        <v>5285</v>
      </c>
      <c r="D37" s="95" t="s">
        <v>168</v>
      </c>
      <c r="E37" s="113">
        <v>42718</v>
      </c>
      <c r="F37" s="89">
        <v>27707.59</v>
      </c>
      <c r="G37" s="91">
        <v>93.131100000000004</v>
      </c>
      <c r="H37" s="89">
        <v>93.721550000000008</v>
      </c>
      <c r="I37" s="90">
        <v>1.0067592982456139E-5</v>
      </c>
      <c r="J37" s="90">
        <v>4.6300643931414157E-2</v>
      </c>
      <c r="K37" s="90">
        <f>H37/'סכום נכסי הקרן'!$C$42</f>
        <v>7.8209342206075612E-4</v>
      </c>
      <c r="L37" s="143"/>
    </row>
    <row r="38" spans="2:12" s="141" customFormat="1">
      <c r="B38" s="88" t="s">
        <v>1384</v>
      </c>
      <c r="C38" s="82">
        <v>5239</v>
      </c>
      <c r="D38" s="95" t="s">
        <v>168</v>
      </c>
      <c r="E38" s="113">
        <v>43223</v>
      </c>
      <c r="F38" s="89">
        <v>774.4</v>
      </c>
      <c r="G38" s="91">
        <v>75.766499999999994</v>
      </c>
      <c r="H38" s="89">
        <v>2.13104</v>
      </c>
      <c r="I38" s="90">
        <v>6.6981481481481486E-7</v>
      </c>
      <c r="J38" s="90">
        <v>1.0527837433717306E-3</v>
      </c>
      <c r="K38" s="90">
        <f>H38/'סכום נכסי הקרן'!$C$42</f>
        <v>1.7783235191355177E-5</v>
      </c>
      <c r="L38" s="143"/>
    </row>
    <row r="39" spans="2:12" s="141" customFormat="1">
      <c r="B39" s="88" t="s">
        <v>1385</v>
      </c>
      <c r="C39" s="82">
        <v>7000</v>
      </c>
      <c r="D39" s="95" t="s">
        <v>168</v>
      </c>
      <c r="E39" s="113">
        <v>43137</v>
      </c>
      <c r="F39" s="89">
        <v>5.32</v>
      </c>
      <c r="G39" s="91">
        <v>100</v>
      </c>
      <c r="H39" s="89">
        <v>1.932E-2</v>
      </c>
      <c r="I39" s="90">
        <v>4.9755689954702489E-5</v>
      </c>
      <c r="J39" s="90">
        <v>9.5445331490454591E-6</v>
      </c>
      <c r="K39" s="90">
        <f>H39/'סכום נכסי הקרן'!$C$42</f>
        <v>1.612227381452164E-7</v>
      </c>
      <c r="L39" s="143"/>
    </row>
    <row r="40" spans="2:12" s="141" customFormat="1">
      <c r="B40" s="88" t="s">
        <v>1386</v>
      </c>
      <c r="C40" s="82">
        <v>5292</v>
      </c>
      <c r="D40" s="95" t="s">
        <v>170</v>
      </c>
      <c r="E40" s="113">
        <v>42814</v>
      </c>
      <c r="F40" s="89">
        <v>1360.34</v>
      </c>
      <c r="G40" s="91">
        <v>1E-4</v>
      </c>
      <c r="H40" s="89">
        <v>2.2000000000000001E-3</v>
      </c>
      <c r="I40" s="90">
        <v>6.7139415694021981E-6</v>
      </c>
      <c r="J40" s="90">
        <v>0</v>
      </c>
      <c r="K40" s="90">
        <f>H40/'סכום נכסי הקרן'!$C$42</f>
        <v>1.8358696890242035E-8</v>
      </c>
      <c r="L40" s="143"/>
    </row>
    <row r="41" spans="2:12" s="141" customFormat="1">
      <c r="B41" s="88" t="s">
        <v>1387</v>
      </c>
      <c r="C41" s="82">
        <v>5329</v>
      </c>
      <c r="D41" s="95" t="s">
        <v>168</v>
      </c>
      <c r="E41" s="113">
        <v>43261</v>
      </c>
      <c r="F41" s="89">
        <v>2228.81</v>
      </c>
      <c r="G41" s="91">
        <v>100</v>
      </c>
      <c r="H41" s="89">
        <v>8.0950399999999991</v>
      </c>
      <c r="I41" s="90">
        <v>2.4358579234972674E-6</v>
      </c>
      <c r="J41" s="90">
        <v>3.9991396285118498E-3</v>
      </c>
      <c r="K41" s="90">
        <f>H41/'סכום נכסי הקרן'!$C$42</f>
        <v>6.7551993488356758E-5</v>
      </c>
      <c r="L41" s="143"/>
    </row>
    <row r="42" spans="2:12" s="141" customFormat="1">
      <c r="B42" s="88" t="s">
        <v>1388</v>
      </c>
      <c r="C42" s="82">
        <v>5296</v>
      </c>
      <c r="D42" s="95" t="s">
        <v>168</v>
      </c>
      <c r="E42" s="113">
        <v>42912</v>
      </c>
      <c r="F42" s="89">
        <v>1720.47</v>
      </c>
      <c r="G42" s="91">
        <v>132.85120000000001</v>
      </c>
      <c r="H42" s="89">
        <v>8.3015600000000003</v>
      </c>
      <c r="I42" s="90">
        <v>2.4627586090864256E-4</v>
      </c>
      <c r="J42" s="90">
        <v>4.1011653524218334E-3</v>
      </c>
      <c r="K42" s="90">
        <f>H42/'סכום נכסי הקרן'!$C$42</f>
        <v>6.9275374434617118E-5</v>
      </c>
      <c r="L42" s="143"/>
    </row>
    <row r="43" spans="2:12" s="141" customFormat="1">
      <c r="B43" s="88" t="s">
        <v>1389</v>
      </c>
      <c r="C43" s="82">
        <v>5297</v>
      </c>
      <c r="D43" s="95" t="s">
        <v>168</v>
      </c>
      <c r="E43" s="113">
        <v>42916</v>
      </c>
      <c r="F43" s="89">
        <v>24425.32</v>
      </c>
      <c r="G43" s="91">
        <v>108.8347</v>
      </c>
      <c r="H43" s="89">
        <v>96.550259999999994</v>
      </c>
      <c r="I43" s="90">
        <v>1.8601750410734081E-5</v>
      </c>
      <c r="J43" s="90">
        <v>4.7698093018579593E-2</v>
      </c>
      <c r="K43" s="90">
        <f>H43/'סכום נכסי הקרן'!$C$42</f>
        <v>8.056986172791181E-4</v>
      </c>
      <c r="L43" s="143"/>
    </row>
    <row r="44" spans="2:12" s="141" customFormat="1">
      <c r="B44" s="88" t="s">
        <v>1390</v>
      </c>
      <c r="C44" s="82">
        <v>5293</v>
      </c>
      <c r="D44" s="95" t="s">
        <v>168</v>
      </c>
      <c r="E44" s="113">
        <v>42859</v>
      </c>
      <c r="F44" s="89">
        <v>1287.54</v>
      </c>
      <c r="G44" s="91">
        <v>107.37309999999999</v>
      </c>
      <c r="H44" s="89">
        <v>5.0211300000000003</v>
      </c>
      <c r="I44" s="90">
        <v>1.4894848508941794E-6</v>
      </c>
      <c r="J44" s="90">
        <v>2.480555990200136E-3</v>
      </c>
      <c r="K44" s="90">
        <f>H44/'סכום נכסי הקרן'!$C$42</f>
        <v>4.1900638052954996E-5</v>
      </c>
      <c r="L44" s="143"/>
    </row>
    <row r="45" spans="2:12" s="141" customFormat="1">
      <c r="B45" s="88" t="s">
        <v>1391</v>
      </c>
      <c r="C45" s="82">
        <v>5313</v>
      </c>
      <c r="D45" s="95" t="s">
        <v>168</v>
      </c>
      <c r="E45" s="113">
        <v>43098</v>
      </c>
      <c r="F45" s="89">
        <v>968.28</v>
      </c>
      <c r="G45" s="91">
        <v>80.093800000000002</v>
      </c>
      <c r="H45" s="89">
        <v>2.8167199999999997</v>
      </c>
      <c r="I45" s="90">
        <v>4.8226760324125405E-6</v>
      </c>
      <c r="J45" s="90">
        <v>1.3915257459409588E-3</v>
      </c>
      <c r="K45" s="90">
        <f>H45/'סכום נכסי הקרן'!$C$42</f>
        <v>2.3505140320310245E-5</v>
      </c>
      <c r="L45" s="143"/>
    </row>
    <row r="46" spans="2:12" s="141" customFormat="1">
      <c r="B46" s="88" t="s">
        <v>1392</v>
      </c>
      <c r="C46" s="82">
        <v>5336</v>
      </c>
      <c r="D46" s="95" t="s">
        <v>170</v>
      </c>
      <c r="E46" s="113">
        <v>43363</v>
      </c>
      <c r="F46" s="89">
        <v>1339</v>
      </c>
      <c r="G46" s="91">
        <v>91.442400000000006</v>
      </c>
      <c r="H46" s="89">
        <v>4.9933800000000002</v>
      </c>
      <c r="I46" s="90">
        <v>1.1179841444141539E-5</v>
      </c>
      <c r="J46" s="90">
        <v>2.466846839326119E-3</v>
      </c>
      <c r="K46" s="90">
        <f>H46/'סכום נכסי הקרן'!$C$42</f>
        <v>4.1669068126271257E-5</v>
      </c>
      <c r="L46" s="143"/>
    </row>
    <row r="47" spans="2:12" s="141" customFormat="1">
      <c r="B47" s="88" t="s">
        <v>1393</v>
      </c>
      <c r="C47" s="82">
        <v>5308</v>
      </c>
      <c r="D47" s="95" t="s">
        <v>168</v>
      </c>
      <c r="E47" s="113">
        <v>43072</v>
      </c>
      <c r="F47" s="89">
        <v>1276.57</v>
      </c>
      <c r="G47" s="91">
        <v>104.044</v>
      </c>
      <c r="H47" s="89">
        <v>4.8239799999999997</v>
      </c>
      <c r="I47" s="90">
        <v>5.6835158871062057E-6</v>
      </c>
      <c r="J47" s="90">
        <v>2.3831592660627492E-3</v>
      </c>
      <c r="K47" s="90">
        <f>H47/'סכום נכסי הקרן'!$C$42</f>
        <v>4.025544846572262E-5</v>
      </c>
      <c r="L47" s="143"/>
    </row>
    <row r="48" spans="2:12" s="141" customFormat="1">
      <c r="B48" s="88" t="s">
        <v>1394</v>
      </c>
      <c r="C48" s="82">
        <v>5321</v>
      </c>
      <c r="D48" s="95" t="s">
        <v>168</v>
      </c>
      <c r="E48" s="113">
        <v>43201</v>
      </c>
      <c r="F48" s="89">
        <v>5425.5</v>
      </c>
      <c r="G48" s="91">
        <v>100.2972</v>
      </c>
      <c r="H48" s="89">
        <v>19.763960000000001</v>
      </c>
      <c r="I48" s="90">
        <v>2.0867307692307695E-6</v>
      </c>
      <c r="J48" s="90">
        <v>9.763859802091537E-3</v>
      </c>
      <c r="K48" s="90">
        <f>H48/'סכום נכסי הקרן'!$C$42</f>
        <v>1.6492752317766727E-4</v>
      </c>
      <c r="L48" s="143"/>
    </row>
    <row r="49" spans="2:12" s="141" customFormat="1">
      <c r="B49" s="88" t="s">
        <v>1395</v>
      </c>
      <c r="C49" s="82">
        <v>5303</v>
      </c>
      <c r="D49" s="95" t="s">
        <v>170</v>
      </c>
      <c r="E49" s="113">
        <v>43034</v>
      </c>
      <c r="F49" s="89">
        <v>25149.439999999999</v>
      </c>
      <c r="G49" s="91">
        <v>102.6785</v>
      </c>
      <c r="H49" s="89">
        <v>105.31160000000001</v>
      </c>
      <c r="I49" s="90">
        <v>6.1204624277456652E-5</v>
      </c>
      <c r="J49" s="90">
        <v>5.2026400475104345E-2</v>
      </c>
      <c r="K49" s="90">
        <f>H49/'סכום נכסי הקרן'!$C$42</f>
        <v>8.7881079246655152E-4</v>
      </c>
      <c r="L49" s="143"/>
    </row>
    <row r="50" spans="2:12" s="141" customFormat="1">
      <c r="B50" s="88" t="s">
        <v>1396</v>
      </c>
      <c r="C50" s="82">
        <v>6644</v>
      </c>
      <c r="D50" s="95" t="s">
        <v>168</v>
      </c>
      <c r="E50" s="113">
        <v>43444</v>
      </c>
      <c r="F50" s="89">
        <v>1054.31</v>
      </c>
      <c r="G50" s="91">
        <v>98.960899999999995</v>
      </c>
      <c r="H50" s="89">
        <v>3.7894399999999999</v>
      </c>
      <c r="I50" s="90">
        <v>6.3829411764705884E-6</v>
      </c>
      <c r="J50" s="90">
        <v>1.8720722410102912E-3</v>
      </c>
      <c r="K50" s="90">
        <f>H50/'סכום נכסי הקרן'!$C$42</f>
        <v>3.1622354701708533E-5</v>
      </c>
      <c r="L50" s="143"/>
    </row>
    <row r="51" spans="2:12" s="141" customFormat="1">
      <c r="B51" s="88" t="s">
        <v>1397</v>
      </c>
      <c r="C51" s="82">
        <v>5340</v>
      </c>
      <c r="D51" s="95" t="s">
        <v>171</v>
      </c>
      <c r="E51" s="113">
        <v>43375</v>
      </c>
      <c r="F51" s="89">
        <v>1876.72</v>
      </c>
      <c r="G51" s="91">
        <v>100</v>
      </c>
      <c r="H51" s="89">
        <v>8.8817700000000013</v>
      </c>
      <c r="I51" s="90">
        <v>8.448565217391304E-6</v>
      </c>
      <c r="J51" s="90">
        <v>4.3878027012006987E-3</v>
      </c>
      <c r="K51" s="90">
        <f>H51/'סכום נכסי הקרן'!$C$42</f>
        <v>7.4117146944929554E-5</v>
      </c>
      <c r="L51" s="143"/>
    </row>
    <row r="52" spans="2:12" s="141" customFormat="1">
      <c r="B52" s="88" t="s">
        <v>1398</v>
      </c>
      <c r="C52" s="82">
        <v>5280</v>
      </c>
      <c r="D52" s="95" t="s">
        <v>171</v>
      </c>
      <c r="E52" s="113">
        <v>42604</v>
      </c>
      <c r="F52" s="89">
        <v>1122.4000000000001</v>
      </c>
      <c r="G52" s="91">
        <v>109.6354</v>
      </c>
      <c r="H52" s="89">
        <v>5.8236999999999997</v>
      </c>
      <c r="I52" s="90">
        <v>2.9614775725593669E-5</v>
      </c>
      <c r="J52" s="90">
        <v>2.8770443944149088E-3</v>
      </c>
      <c r="K52" s="90">
        <f>H52/'סכום נכסי הקרן'!$C$42</f>
        <v>4.8597974127137511E-5</v>
      </c>
      <c r="L52" s="143"/>
    </row>
    <row r="53" spans="2:12" s="141" customFormat="1">
      <c r="B53" s="88" t="s">
        <v>1399</v>
      </c>
      <c r="C53" s="82">
        <v>5318</v>
      </c>
      <c r="D53" s="95" t="s">
        <v>170</v>
      </c>
      <c r="E53" s="113">
        <v>43165</v>
      </c>
      <c r="F53" s="89">
        <v>1145.46</v>
      </c>
      <c r="G53" s="91">
        <v>96.992699999999999</v>
      </c>
      <c r="H53" s="89">
        <v>4.5309200000000001</v>
      </c>
      <c r="I53" s="90">
        <v>9.3126829268292689E-6</v>
      </c>
      <c r="J53" s="90">
        <v>2.2383807523640295E-3</v>
      </c>
      <c r="K53" s="90">
        <f>H53/'סכום נכסי הקרן'!$C$42</f>
        <v>3.7809903142697926E-5</v>
      </c>
      <c r="L53" s="143"/>
    </row>
    <row r="54" spans="2:12" s="141" customFormat="1">
      <c r="B54" s="88" t="s">
        <v>1400</v>
      </c>
      <c r="C54" s="82">
        <v>5319</v>
      </c>
      <c r="D54" s="95" t="s">
        <v>168</v>
      </c>
      <c r="E54" s="113">
        <v>43165</v>
      </c>
      <c r="F54" s="89">
        <v>1524.69</v>
      </c>
      <c r="G54" s="91">
        <v>129.91720000000001</v>
      </c>
      <c r="H54" s="89">
        <v>7.1944099999999995</v>
      </c>
      <c r="I54" s="90">
        <v>3.9045115545395351E-5</v>
      </c>
      <c r="J54" s="90">
        <v>3.5542072843076675E-3</v>
      </c>
      <c r="K54" s="90">
        <f>H54/'סכום נכסי הקרן'!$C$42</f>
        <v>6.0036360224602811E-5</v>
      </c>
      <c r="L54" s="143"/>
    </row>
    <row r="55" spans="2:12" s="141" customFormat="1">
      <c r="B55" s="88" t="s">
        <v>1401</v>
      </c>
      <c r="C55" s="82">
        <v>5324</v>
      </c>
      <c r="D55" s="95" t="s">
        <v>170</v>
      </c>
      <c r="E55" s="113">
        <v>43192</v>
      </c>
      <c r="F55" s="89">
        <v>1510.28</v>
      </c>
      <c r="G55" s="91">
        <v>100.8869</v>
      </c>
      <c r="H55" s="89">
        <v>6.2138299999999997</v>
      </c>
      <c r="I55" s="90">
        <v>1.6753690476190476E-5</v>
      </c>
      <c r="J55" s="90">
        <v>3.0697777648826677E-3</v>
      </c>
      <c r="K55" s="90">
        <f>H55/'סכום נכסי הקרן'!$C$42</f>
        <v>5.1853555226133028E-5</v>
      </c>
      <c r="L55" s="143"/>
    </row>
    <row r="56" spans="2:12" s="141" customFormat="1">
      <c r="B56" s="88" t="s">
        <v>1402</v>
      </c>
      <c r="C56" s="82">
        <v>5325</v>
      </c>
      <c r="D56" s="95" t="s">
        <v>168</v>
      </c>
      <c r="E56" s="113">
        <v>43201</v>
      </c>
      <c r="F56" s="89">
        <v>2942.47</v>
      </c>
      <c r="G56" s="91">
        <v>126.7764</v>
      </c>
      <c r="H56" s="89">
        <v>13.548629999999999</v>
      </c>
      <c r="I56" s="90">
        <v>1.7317632449143026E-6</v>
      </c>
      <c r="J56" s="90">
        <v>6.6933410020264894E-3</v>
      </c>
      <c r="K56" s="90">
        <f>H56/'סכום נכסי הקרן'!$C$42</f>
        <v>1.1306145065819996E-4</v>
      </c>
      <c r="L56" s="143"/>
    </row>
    <row r="57" spans="2:12" s="141" customFormat="1">
      <c r="B57" s="88" t="s">
        <v>1403</v>
      </c>
      <c r="C57" s="82">
        <v>5330</v>
      </c>
      <c r="D57" s="95" t="s">
        <v>168</v>
      </c>
      <c r="E57" s="113">
        <v>43272</v>
      </c>
      <c r="F57" s="89">
        <v>2955.2</v>
      </c>
      <c r="G57" s="91">
        <v>103.99590000000001</v>
      </c>
      <c r="H57" s="89">
        <v>11.162190000000001</v>
      </c>
      <c r="I57" s="90">
        <v>1.5623784631468897E-6</v>
      </c>
      <c r="J57" s="90">
        <v>5.5143836682683099E-3</v>
      </c>
      <c r="K57" s="90">
        <f>H57/'סכום נכסי הקרן'!$C$42</f>
        <v>9.314693765513216E-5</v>
      </c>
      <c r="L57" s="143"/>
    </row>
    <row r="58" spans="2:12" s="141" customFormat="1">
      <c r="B58" s="88" t="s">
        <v>1404</v>
      </c>
      <c r="C58" s="82">
        <v>5298</v>
      </c>
      <c r="D58" s="95" t="s">
        <v>168</v>
      </c>
      <c r="E58" s="113">
        <v>43188</v>
      </c>
      <c r="F58" s="89">
        <v>9.35</v>
      </c>
      <c r="G58" s="91">
        <v>100</v>
      </c>
      <c r="H58" s="89">
        <v>3.3960000000000004E-2</v>
      </c>
      <c r="I58" s="90">
        <v>8.827733454990252E-5</v>
      </c>
      <c r="J58" s="90">
        <v>1.6777036529067486E-5</v>
      </c>
      <c r="K58" s="90">
        <f>H58/'סכום נכסי הקרן'!$C$42</f>
        <v>2.8339152108755436E-7</v>
      </c>
      <c r="L58" s="143"/>
    </row>
    <row r="59" spans="2:12" s="141" customFormat="1">
      <c r="B59" s="88" t="s">
        <v>1405</v>
      </c>
      <c r="C59" s="82">
        <v>5311</v>
      </c>
      <c r="D59" s="95" t="s">
        <v>168</v>
      </c>
      <c r="E59" s="113">
        <v>43089</v>
      </c>
      <c r="F59" s="89">
        <v>2253.81</v>
      </c>
      <c r="G59" s="91">
        <v>95.405600000000007</v>
      </c>
      <c r="H59" s="89">
        <v>7.8097399999999997</v>
      </c>
      <c r="I59" s="90">
        <v>5.63043956043956E-6</v>
      </c>
      <c r="J59" s="90">
        <v>3.8581947368233065E-3</v>
      </c>
      <c r="K59" s="90">
        <f>H59/'סכום נכסי הקרן'!$C$42</f>
        <v>6.517120429618128E-5</v>
      </c>
      <c r="L59" s="143"/>
    </row>
    <row r="60" spans="2:12" s="141" customFormat="1">
      <c r="B60" s="88" t="s">
        <v>1406</v>
      </c>
      <c r="C60" s="82">
        <v>5331</v>
      </c>
      <c r="D60" s="95" t="s">
        <v>168</v>
      </c>
      <c r="E60" s="113">
        <v>43455</v>
      </c>
      <c r="F60" s="89">
        <v>12843.54</v>
      </c>
      <c r="G60" s="91">
        <v>96.401499999999999</v>
      </c>
      <c r="H60" s="89">
        <v>44.969099999999997</v>
      </c>
      <c r="I60" s="90">
        <v>9.313661428571428E-5</v>
      </c>
      <c r="J60" s="90">
        <v>2.2215790146622161E-2</v>
      </c>
      <c r="K60" s="90">
        <f>H60/'סכום נכסי הקרן'!$C$42</f>
        <v>3.7526094378499231E-4</v>
      </c>
      <c r="L60" s="143"/>
    </row>
    <row r="61" spans="2:12" s="141" customFormat="1">
      <c r="B61" s="88" t="s">
        <v>1407</v>
      </c>
      <c r="C61" s="82">
        <v>5287</v>
      </c>
      <c r="D61" s="95" t="s">
        <v>170</v>
      </c>
      <c r="E61" s="113">
        <v>42809</v>
      </c>
      <c r="F61" s="89">
        <v>45066.55</v>
      </c>
      <c r="G61" s="91">
        <v>98.511200000000002</v>
      </c>
      <c r="H61" s="89">
        <v>181.05414000000002</v>
      </c>
      <c r="I61" s="90">
        <v>2.9516738118853233E-5</v>
      </c>
      <c r="J61" s="90">
        <v>8.9444991770285587E-2</v>
      </c>
      <c r="K61" s="90">
        <f>H61/'סכום נכסי הקרן'!$C$42</f>
        <v>1.5108718531742938E-3</v>
      </c>
      <c r="L61" s="143"/>
    </row>
    <row r="62" spans="2:12" s="141" customFormat="1">
      <c r="B62" s="88" t="s">
        <v>1408</v>
      </c>
      <c r="C62" s="82">
        <v>5306</v>
      </c>
      <c r="D62" s="95" t="s">
        <v>170</v>
      </c>
      <c r="E62" s="113">
        <v>43068</v>
      </c>
      <c r="F62" s="89">
        <v>868.1</v>
      </c>
      <c r="G62" s="91">
        <v>69.165899999999993</v>
      </c>
      <c r="H62" s="89">
        <v>2.4486699999999999</v>
      </c>
      <c r="I62" s="90">
        <v>3.5813959892305157E-6</v>
      </c>
      <c r="J62" s="90">
        <v>1.2097004133578232E-3</v>
      </c>
      <c r="K62" s="90">
        <f>H62/'סכום נכסי הקרן'!$C$42</f>
        <v>2.0433813779194983E-5</v>
      </c>
      <c r="L62" s="143"/>
    </row>
    <row r="63" spans="2:12" s="141" customFormat="1">
      <c r="B63" s="88" t="s">
        <v>1409</v>
      </c>
      <c r="C63" s="82">
        <v>5304</v>
      </c>
      <c r="D63" s="95" t="s">
        <v>170</v>
      </c>
      <c r="E63" s="113">
        <v>43080</v>
      </c>
      <c r="F63" s="89">
        <v>16414.7</v>
      </c>
      <c r="G63" s="91">
        <v>105.2641</v>
      </c>
      <c r="H63" s="89">
        <v>70.46632000000001</v>
      </c>
      <c r="I63" s="90">
        <v>1.05884E-5</v>
      </c>
      <c r="J63" s="90">
        <v>3.4812014861865692E-2</v>
      </c>
      <c r="K63" s="90">
        <f>H63/'סכום נכסי הקרן'!$C$42</f>
        <v>5.8803173175036379E-4</v>
      </c>
      <c r="L63" s="143"/>
    </row>
    <row r="64" spans="2:12" s="141" customFormat="1">
      <c r="B64" s="88" t="s">
        <v>1410</v>
      </c>
      <c r="C64" s="82">
        <v>5284</v>
      </c>
      <c r="D64" s="95" t="s">
        <v>170</v>
      </c>
      <c r="E64" s="113">
        <v>42662</v>
      </c>
      <c r="F64" s="89">
        <v>36167.35</v>
      </c>
      <c r="G64" s="91">
        <v>88.120099999999994</v>
      </c>
      <c r="H64" s="89">
        <v>129.97513000000001</v>
      </c>
      <c r="I64" s="90">
        <v>5.9731585000000001E-5</v>
      </c>
      <c r="J64" s="90">
        <v>6.4210762776215999E-2</v>
      </c>
      <c r="K64" s="90">
        <f>H64/'סכום נכסי הקרן'!$C$42</f>
        <v>1.0846245522453655E-3</v>
      </c>
      <c r="L64" s="143"/>
    </row>
    <row r="65" spans="2:12" s="141" customFormat="1">
      <c r="B65" s="88" t="s">
        <v>1411</v>
      </c>
      <c r="C65" s="82">
        <v>5276</v>
      </c>
      <c r="D65" s="95" t="s">
        <v>168</v>
      </c>
      <c r="E65" s="113">
        <v>42521</v>
      </c>
      <c r="F65" s="89">
        <v>38285.660000000003</v>
      </c>
      <c r="G65" s="91">
        <v>106.88160000000001</v>
      </c>
      <c r="H65" s="89">
        <v>148.62260000000001</v>
      </c>
      <c r="I65" s="90">
        <v>5.3333333333333337E-6</v>
      </c>
      <c r="J65" s="90">
        <v>7.3423050331124409E-2</v>
      </c>
      <c r="K65" s="90">
        <f>H65/'סכום נכסי הקרן'!$C$42</f>
        <v>1.2402351201998571E-3</v>
      </c>
      <c r="L65" s="143"/>
    </row>
    <row r="66" spans="2:12" s="141" customFormat="1">
      <c r="B66" s="88" t="s">
        <v>1412</v>
      </c>
      <c r="C66" s="82">
        <v>6642</v>
      </c>
      <c r="D66" s="95" t="s">
        <v>168</v>
      </c>
      <c r="E66" s="113">
        <v>43465</v>
      </c>
      <c r="F66" s="89">
        <v>1477.24</v>
      </c>
      <c r="G66" s="91">
        <v>94.475300000000004</v>
      </c>
      <c r="H66" s="89">
        <v>5.0689299999999999</v>
      </c>
      <c r="I66" s="90">
        <v>3.7375666666666666E-6</v>
      </c>
      <c r="J66" s="90">
        <v>2.5041703113452898E-3</v>
      </c>
      <c r="K66" s="90">
        <f>H66/'סכום נכסי הקרן'!$C$42</f>
        <v>4.2299522467206613E-5</v>
      </c>
      <c r="L66" s="143"/>
    </row>
    <row r="67" spans="2:12" s="141" customFormat="1">
      <c r="B67" s="88" t="s">
        <v>1413</v>
      </c>
      <c r="C67" s="82">
        <v>5312</v>
      </c>
      <c r="D67" s="95" t="s">
        <v>168</v>
      </c>
      <c r="E67" s="113">
        <v>43095</v>
      </c>
      <c r="F67" s="89">
        <v>1067.44</v>
      </c>
      <c r="G67" s="91">
        <v>104.0771</v>
      </c>
      <c r="H67" s="89">
        <v>4.0350100000000007</v>
      </c>
      <c r="I67" s="90">
        <v>4.0740352008793539E-5</v>
      </c>
      <c r="J67" s="90">
        <v>1.9933895808348823E-3</v>
      </c>
      <c r="K67" s="90">
        <f>H67/'סכום נכסי הקרן'!$C$42</f>
        <v>3.3671602517770692E-5</v>
      </c>
      <c r="L67" s="143"/>
    </row>
    <row r="68" spans="2:12" s="141" customFormat="1">
      <c r="B68" s="88" t="s">
        <v>1414</v>
      </c>
      <c r="C68" s="82">
        <v>5286</v>
      </c>
      <c r="D68" s="95" t="s">
        <v>168</v>
      </c>
      <c r="E68" s="113">
        <v>42727</v>
      </c>
      <c r="F68" s="89">
        <v>24612.79</v>
      </c>
      <c r="G68" s="91">
        <v>114.81059999999999</v>
      </c>
      <c r="H68" s="89">
        <v>102.63338</v>
      </c>
      <c r="I68" s="90">
        <v>1.6648202892573243E-5</v>
      </c>
      <c r="J68" s="90">
        <v>5.0703296977669732E-2</v>
      </c>
      <c r="K68" s="90">
        <f>H68/'סכום נכסי הקרן'!$C$42</f>
        <v>8.5646141556410416E-4</v>
      </c>
      <c r="L68" s="143"/>
    </row>
    <row r="69" spans="2:12" s="141" customFormat="1">
      <c r="B69" s="88" t="s">
        <v>1415</v>
      </c>
      <c r="C69" s="82">
        <v>5338</v>
      </c>
      <c r="D69" s="95" t="s">
        <v>168</v>
      </c>
      <c r="E69" s="113">
        <v>43375</v>
      </c>
      <c r="F69" s="89">
        <v>417.22</v>
      </c>
      <c r="G69" s="91">
        <v>100</v>
      </c>
      <c r="H69" s="89">
        <v>1.5153399999999999</v>
      </c>
      <c r="I69" s="90">
        <v>4.879714285714286E-6</v>
      </c>
      <c r="J69" s="90">
        <v>7.4861350217777145E-4</v>
      </c>
      <c r="K69" s="90">
        <f>H69/'סכום נכסי הקרן'!$C$42</f>
        <v>1.2645303520754256E-5</v>
      </c>
      <c r="L69" s="143"/>
    </row>
    <row r="70" spans="2:12" s="141" customFormat="1">
      <c r="B70" s="88" t="s">
        <v>1416</v>
      </c>
      <c r="C70" s="82">
        <v>6641</v>
      </c>
      <c r="D70" s="95" t="s">
        <v>168</v>
      </c>
      <c r="E70" s="113">
        <v>43461</v>
      </c>
      <c r="F70" s="89">
        <v>78.430000000000007</v>
      </c>
      <c r="G70" s="91">
        <v>25.450199999999999</v>
      </c>
      <c r="H70" s="89">
        <v>7.2499999999999995E-2</v>
      </c>
      <c r="I70" s="90">
        <v>4.9077586206896552E-6</v>
      </c>
      <c r="J70" s="90">
        <v>3.5816700481666443E-5</v>
      </c>
      <c r="K70" s="90">
        <f>H70/'סכום נכסי הקרן'!$C$42</f>
        <v>6.0500251115570332E-7</v>
      </c>
      <c r="L70" s="143"/>
    </row>
    <row r="71" spans="2:12" s="141" customFormat="1">
      <c r="B71" s="144"/>
      <c r="L71" s="143"/>
    </row>
    <row r="72" spans="2:12" s="141" customFormat="1">
      <c r="B72" s="144"/>
      <c r="L72" s="143"/>
    </row>
    <row r="73" spans="2:12" s="141" customFormat="1">
      <c r="B73" s="144"/>
      <c r="L73" s="143"/>
    </row>
    <row r="74" spans="2:12">
      <c r="B74" s="97" t="s">
        <v>116</v>
      </c>
      <c r="C74" s="1"/>
    </row>
    <row r="75" spans="2:12">
      <c r="B75" s="97" t="s">
        <v>239</v>
      </c>
      <c r="C75" s="1"/>
    </row>
    <row r="76" spans="2:12">
      <c r="B76" s="97" t="s">
        <v>247</v>
      </c>
      <c r="C76" s="1"/>
    </row>
    <row r="77" spans="2:12">
      <c r="C77" s="1"/>
    </row>
    <row r="78" spans="2:12">
      <c r="C78" s="1"/>
    </row>
    <row r="79" spans="2:12">
      <c r="C79" s="1"/>
    </row>
    <row r="80" spans="2:12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W39:XFD41 D1:L1048576 M42:XFD1048576 M1:XFD38 M39:U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K21" sqref="K21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184</v>
      </c>
      <c r="C1" s="80" t="s" vm="1">
        <v>257</v>
      </c>
    </row>
    <row r="2" spans="2:59">
      <c r="B2" s="58" t="s">
        <v>183</v>
      </c>
      <c r="C2" s="80" t="s">
        <v>258</v>
      </c>
    </row>
    <row r="3" spans="2:59">
      <c r="B3" s="58" t="s">
        <v>185</v>
      </c>
      <c r="C3" s="80" t="s">
        <v>259</v>
      </c>
    </row>
    <row r="4" spans="2:59">
      <c r="B4" s="58" t="s">
        <v>186</v>
      </c>
      <c r="C4" s="80">
        <v>2208</v>
      </c>
    </row>
    <row r="6" spans="2:59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59" ht="26.25" customHeight="1">
      <c r="B7" s="163" t="s">
        <v>100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</row>
    <row r="8" spans="2:59" s="3" customFormat="1" ht="78.75">
      <c r="B8" s="23" t="s">
        <v>120</v>
      </c>
      <c r="C8" s="31" t="s">
        <v>44</v>
      </c>
      <c r="D8" s="31" t="s">
        <v>64</v>
      </c>
      <c r="E8" s="31" t="s">
        <v>104</v>
      </c>
      <c r="F8" s="31" t="s">
        <v>105</v>
      </c>
      <c r="G8" s="31" t="s">
        <v>241</v>
      </c>
      <c r="H8" s="31" t="s">
        <v>240</v>
      </c>
      <c r="I8" s="31" t="s">
        <v>113</v>
      </c>
      <c r="J8" s="31" t="s">
        <v>58</v>
      </c>
      <c r="K8" s="31" t="s">
        <v>187</v>
      </c>
      <c r="L8" s="32" t="s">
        <v>189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248</v>
      </c>
      <c r="H9" s="17"/>
      <c r="I9" s="17" t="s">
        <v>244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1" t="s">
        <v>47</v>
      </c>
      <c r="C11" s="122"/>
      <c r="D11" s="122"/>
      <c r="E11" s="122"/>
      <c r="F11" s="122"/>
      <c r="G11" s="123"/>
      <c r="H11" s="127"/>
      <c r="I11" s="123">
        <v>1.6820000000000002E-2</v>
      </c>
      <c r="J11" s="122"/>
      <c r="K11" s="124">
        <v>1</v>
      </c>
      <c r="L11" s="124">
        <f>I11/'סכום נכסי הקרן'!$C$42</f>
        <v>1.4036058258812321E-7</v>
      </c>
      <c r="M11" s="98"/>
      <c r="N11" s="98"/>
      <c r="O11" s="98"/>
      <c r="P11" s="98"/>
      <c r="BG11" s="98"/>
    </row>
    <row r="12" spans="2:59" s="98" customFormat="1" ht="21" customHeight="1">
      <c r="B12" s="125" t="s">
        <v>238</v>
      </c>
      <c r="C12" s="122"/>
      <c r="D12" s="122"/>
      <c r="E12" s="122"/>
      <c r="F12" s="122"/>
      <c r="G12" s="123"/>
      <c r="H12" s="127"/>
      <c r="I12" s="123">
        <v>1.6820000000000002E-2</v>
      </c>
      <c r="J12" s="122"/>
      <c r="K12" s="124">
        <v>1</v>
      </c>
      <c r="L12" s="124">
        <f>I12/'סכום נכסי הקרן'!$C$42</f>
        <v>1.4036058258812321E-7</v>
      </c>
    </row>
    <row r="13" spans="2:59">
      <c r="B13" s="85" t="s">
        <v>1417</v>
      </c>
      <c r="C13" s="82" t="s">
        <v>1418</v>
      </c>
      <c r="D13" s="95" t="s">
        <v>1021</v>
      </c>
      <c r="E13" s="95" t="s">
        <v>168</v>
      </c>
      <c r="F13" s="113">
        <v>42731</v>
      </c>
      <c r="G13" s="89">
        <v>43</v>
      </c>
      <c r="H13" s="91">
        <v>10.769399999999999</v>
      </c>
      <c r="I13" s="89">
        <v>1.6820000000000002E-2</v>
      </c>
      <c r="J13" s="90">
        <v>2.1229766304707381E-6</v>
      </c>
      <c r="K13" s="90">
        <v>1</v>
      </c>
      <c r="L13" s="90">
        <f>I13/'סכום נכסי הקרן'!$C$42</f>
        <v>1.4036058258812321E-7</v>
      </c>
    </row>
    <row r="14" spans="2:59">
      <c r="B14" s="81"/>
      <c r="C14" s="82"/>
      <c r="D14" s="82"/>
      <c r="E14" s="82"/>
      <c r="F14" s="82"/>
      <c r="G14" s="89"/>
      <c r="H14" s="91"/>
      <c r="I14" s="82"/>
      <c r="J14" s="82"/>
      <c r="K14" s="90"/>
      <c r="L14" s="82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117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117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117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87</v>
      </c>
      <c r="C6" s="14" t="s">
        <v>44</v>
      </c>
      <c r="E6" s="14" t="s">
        <v>121</v>
      </c>
      <c r="I6" s="14" t="s">
        <v>15</v>
      </c>
      <c r="J6" s="14" t="s">
        <v>65</v>
      </c>
      <c r="M6" s="14" t="s">
        <v>104</v>
      </c>
      <c r="Q6" s="14" t="s">
        <v>17</v>
      </c>
      <c r="R6" s="14" t="s">
        <v>19</v>
      </c>
      <c r="U6" s="14" t="s">
        <v>61</v>
      </c>
      <c r="W6" s="15" t="s">
        <v>57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89</v>
      </c>
      <c r="C8" s="31" t="s">
        <v>44</v>
      </c>
      <c r="D8" s="31" t="s">
        <v>124</v>
      </c>
      <c r="I8" s="31" t="s">
        <v>15</v>
      </c>
      <c r="J8" s="31" t="s">
        <v>65</v>
      </c>
      <c r="K8" s="31" t="s">
        <v>105</v>
      </c>
      <c r="L8" s="31" t="s">
        <v>18</v>
      </c>
      <c r="M8" s="31" t="s">
        <v>104</v>
      </c>
      <c r="Q8" s="31" t="s">
        <v>17</v>
      </c>
      <c r="R8" s="31" t="s">
        <v>19</v>
      </c>
      <c r="S8" s="31" t="s">
        <v>0</v>
      </c>
      <c r="T8" s="31" t="s">
        <v>108</v>
      </c>
      <c r="U8" s="31" t="s">
        <v>61</v>
      </c>
      <c r="V8" s="31" t="s">
        <v>58</v>
      </c>
      <c r="W8" s="32" t="s">
        <v>115</v>
      </c>
    </row>
    <row r="9" spans="2:25" ht="31.5">
      <c r="B9" s="50" t="str">
        <f>'תעודות חוב מסחריות '!B7:T7</f>
        <v>2. תעודות חוב מסחריות</v>
      </c>
      <c r="C9" s="14" t="s">
        <v>44</v>
      </c>
      <c r="D9" s="14" t="s">
        <v>124</v>
      </c>
      <c r="E9" s="43" t="s">
        <v>121</v>
      </c>
      <c r="G9" s="14" t="s">
        <v>64</v>
      </c>
      <c r="I9" s="14" t="s">
        <v>15</v>
      </c>
      <c r="J9" s="14" t="s">
        <v>65</v>
      </c>
      <c r="K9" s="14" t="s">
        <v>105</v>
      </c>
      <c r="L9" s="14" t="s">
        <v>18</v>
      </c>
      <c r="M9" s="14" t="s">
        <v>104</v>
      </c>
      <c r="Q9" s="14" t="s">
        <v>17</v>
      </c>
      <c r="R9" s="14" t="s">
        <v>19</v>
      </c>
      <c r="S9" s="14" t="s">
        <v>0</v>
      </c>
      <c r="T9" s="14" t="s">
        <v>108</v>
      </c>
      <c r="U9" s="14" t="s">
        <v>61</v>
      </c>
      <c r="V9" s="14" t="s">
        <v>58</v>
      </c>
      <c r="W9" s="40" t="s">
        <v>115</v>
      </c>
    </row>
    <row r="10" spans="2:25" ht="31.5">
      <c r="B10" s="50" t="str">
        <f>'אג"ח קונצרני'!B7:U7</f>
        <v>3. אג"ח קונצרני</v>
      </c>
      <c r="C10" s="31" t="s">
        <v>44</v>
      </c>
      <c r="D10" s="14" t="s">
        <v>124</v>
      </c>
      <c r="E10" s="43" t="s">
        <v>121</v>
      </c>
      <c r="G10" s="31" t="s">
        <v>64</v>
      </c>
      <c r="I10" s="31" t="s">
        <v>15</v>
      </c>
      <c r="J10" s="31" t="s">
        <v>65</v>
      </c>
      <c r="K10" s="31" t="s">
        <v>105</v>
      </c>
      <c r="L10" s="31" t="s">
        <v>18</v>
      </c>
      <c r="M10" s="31" t="s">
        <v>104</v>
      </c>
      <c r="Q10" s="31" t="s">
        <v>17</v>
      </c>
      <c r="R10" s="31" t="s">
        <v>19</v>
      </c>
      <c r="S10" s="31" t="s">
        <v>0</v>
      </c>
      <c r="T10" s="31" t="s">
        <v>108</v>
      </c>
      <c r="U10" s="31" t="s">
        <v>61</v>
      </c>
      <c r="V10" s="14" t="s">
        <v>58</v>
      </c>
      <c r="W10" s="32" t="s">
        <v>115</v>
      </c>
    </row>
    <row r="11" spans="2:25" ht="31.5">
      <c r="B11" s="50" t="str">
        <f>מניות!B7</f>
        <v>4. מניות</v>
      </c>
      <c r="C11" s="31" t="s">
        <v>44</v>
      </c>
      <c r="D11" s="14" t="s">
        <v>124</v>
      </c>
      <c r="E11" s="43" t="s">
        <v>121</v>
      </c>
      <c r="H11" s="31" t="s">
        <v>104</v>
      </c>
      <c r="S11" s="31" t="s">
        <v>0</v>
      </c>
      <c r="T11" s="14" t="s">
        <v>108</v>
      </c>
      <c r="U11" s="14" t="s">
        <v>61</v>
      </c>
      <c r="V11" s="14" t="s">
        <v>58</v>
      </c>
      <c r="W11" s="15" t="s">
        <v>115</v>
      </c>
    </row>
    <row r="12" spans="2:25" ht="31.5">
      <c r="B12" s="50" t="str">
        <f>'תעודות סל'!B7:N7</f>
        <v>5. תעודות סל</v>
      </c>
      <c r="C12" s="31" t="s">
        <v>44</v>
      </c>
      <c r="D12" s="14" t="s">
        <v>124</v>
      </c>
      <c r="E12" s="43" t="s">
        <v>121</v>
      </c>
      <c r="H12" s="31" t="s">
        <v>104</v>
      </c>
      <c r="S12" s="31" t="s">
        <v>0</v>
      </c>
      <c r="T12" s="31" t="s">
        <v>108</v>
      </c>
      <c r="U12" s="31" t="s">
        <v>61</v>
      </c>
      <c r="V12" s="31" t="s">
        <v>58</v>
      </c>
      <c r="W12" s="32" t="s">
        <v>115</v>
      </c>
    </row>
    <row r="13" spans="2:25" ht="31.5">
      <c r="B13" s="50" t="str">
        <f>'קרנות נאמנות'!B7:O7</f>
        <v>6. קרנות נאמנות</v>
      </c>
      <c r="C13" s="31" t="s">
        <v>44</v>
      </c>
      <c r="D13" s="31" t="s">
        <v>124</v>
      </c>
      <c r="G13" s="31" t="s">
        <v>64</v>
      </c>
      <c r="H13" s="31" t="s">
        <v>104</v>
      </c>
      <c r="S13" s="31" t="s">
        <v>0</v>
      </c>
      <c r="T13" s="31" t="s">
        <v>108</v>
      </c>
      <c r="U13" s="31" t="s">
        <v>61</v>
      </c>
      <c r="V13" s="31" t="s">
        <v>58</v>
      </c>
      <c r="W13" s="32" t="s">
        <v>115</v>
      </c>
    </row>
    <row r="14" spans="2:25" ht="31.5">
      <c r="B14" s="50" t="str">
        <f>'כתבי אופציה'!B7:L7</f>
        <v>7. כתבי אופציה</v>
      </c>
      <c r="C14" s="31" t="s">
        <v>44</v>
      </c>
      <c r="D14" s="31" t="s">
        <v>124</v>
      </c>
      <c r="G14" s="31" t="s">
        <v>64</v>
      </c>
      <c r="H14" s="31" t="s">
        <v>104</v>
      </c>
      <c r="S14" s="31" t="s">
        <v>0</v>
      </c>
      <c r="T14" s="31" t="s">
        <v>108</v>
      </c>
      <c r="U14" s="31" t="s">
        <v>61</v>
      </c>
      <c r="V14" s="31" t="s">
        <v>58</v>
      </c>
      <c r="W14" s="32" t="s">
        <v>115</v>
      </c>
    </row>
    <row r="15" spans="2:25" ht="31.5">
      <c r="B15" s="50" t="str">
        <f>אופציות!B7</f>
        <v>8. אופציות</v>
      </c>
      <c r="C15" s="31" t="s">
        <v>44</v>
      </c>
      <c r="D15" s="31" t="s">
        <v>124</v>
      </c>
      <c r="G15" s="31" t="s">
        <v>64</v>
      </c>
      <c r="H15" s="31" t="s">
        <v>104</v>
      </c>
      <c r="S15" s="31" t="s">
        <v>0</v>
      </c>
      <c r="T15" s="31" t="s">
        <v>108</v>
      </c>
      <c r="U15" s="31" t="s">
        <v>61</v>
      </c>
      <c r="V15" s="31" t="s">
        <v>58</v>
      </c>
      <c r="W15" s="32" t="s">
        <v>115</v>
      </c>
    </row>
    <row r="16" spans="2:25" ht="31.5">
      <c r="B16" s="50" t="str">
        <f>'חוזים עתידיים'!B7:I7</f>
        <v>9. חוזים עתידיים</v>
      </c>
      <c r="C16" s="31" t="s">
        <v>44</v>
      </c>
      <c r="D16" s="31" t="s">
        <v>124</v>
      </c>
      <c r="G16" s="31" t="s">
        <v>64</v>
      </c>
      <c r="H16" s="31" t="s">
        <v>104</v>
      </c>
      <c r="S16" s="31" t="s">
        <v>0</v>
      </c>
      <c r="T16" s="32" t="s">
        <v>108</v>
      </c>
    </row>
    <row r="17" spans="2:25" ht="31.5">
      <c r="B17" s="50" t="str">
        <f>'מוצרים מובנים'!B7:Q7</f>
        <v>10. מוצרים מובנים</v>
      </c>
      <c r="C17" s="31" t="s">
        <v>44</v>
      </c>
      <c r="F17" s="14" t="s">
        <v>49</v>
      </c>
      <c r="I17" s="31" t="s">
        <v>15</v>
      </c>
      <c r="J17" s="31" t="s">
        <v>65</v>
      </c>
      <c r="K17" s="31" t="s">
        <v>105</v>
      </c>
      <c r="L17" s="31" t="s">
        <v>18</v>
      </c>
      <c r="M17" s="31" t="s">
        <v>104</v>
      </c>
      <c r="Q17" s="31" t="s">
        <v>17</v>
      </c>
      <c r="R17" s="31" t="s">
        <v>19</v>
      </c>
      <c r="S17" s="31" t="s">
        <v>0</v>
      </c>
      <c r="T17" s="31" t="s">
        <v>108</v>
      </c>
      <c r="U17" s="31" t="s">
        <v>61</v>
      </c>
      <c r="V17" s="31" t="s">
        <v>58</v>
      </c>
      <c r="W17" s="32" t="s">
        <v>115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44</v>
      </c>
      <c r="I19" s="31" t="s">
        <v>15</v>
      </c>
      <c r="J19" s="31" t="s">
        <v>65</v>
      </c>
      <c r="K19" s="31" t="s">
        <v>105</v>
      </c>
      <c r="L19" s="31" t="s">
        <v>18</v>
      </c>
      <c r="M19" s="31" t="s">
        <v>104</v>
      </c>
      <c r="Q19" s="31" t="s">
        <v>17</v>
      </c>
      <c r="R19" s="31" t="s">
        <v>19</v>
      </c>
      <c r="S19" s="31" t="s">
        <v>0</v>
      </c>
      <c r="T19" s="31" t="s">
        <v>108</v>
      </c>
      <c r="U19" s="31" t="s">
        <v>113</v>
      </c>
      <c r="V19" s="31" t="s">
        <v>58</v>
      </c>
      <c r="W19" s="32" t="s">
        <v>115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44</v>
      </c>
      <c r="D20" s="43" t="s">
        <v>122</v>
      </c>
      <c r="E20" s="43" t="s">
        <v>121</v>
      </c>
      <c r="G20" s="31" t="s">
        <v>64</v>
      </c>
      <c r="I20" s="31" t="s">
        <v>15</v>
      </c>
      <c r="J20" s="31" t="s">
        <v>65</v>
      </c>
      <c r="K20" s="31" t="s">
        <v>105</v>
      </c>
      <c r="L20" s="31" t="s">
        <v>18</v>
      </c>
      <c r="M20" s="31" t="s">
        <v>104</v>
      </c>
      <c r="Q20" s="31" t="s">
        <v>17</v>
      </c>
      <c r="R20" s="31" t="s">
        <v>19</v>
      </c>
      <c r="S20" s="31" t="s">
        <v>0</v>
      </c>
      <c r="T20" s="31" t="s">
        <v>108</v>
      </c>
      <c r="U20" s="31" t="s">
        <v>113</v>
      </c>
      <c r="V20" s="31" t="s">
        <v>58</v>
      </c>
      <c r="W20" s="32" t="s">
        <v>115</v>
      </c>
    </row>
    <row r="21" spans="2:25" ht="31.5">
      <c r="B21" s="50" t="str">
        <f>'לא סחיר - אג"ח קונצרני'!B7:S7</f>
        <v>3. אג"ח קונצרני</v>
      </c>
      <c r="C21" s="31" t="s">
        <v>44</v>
      </c>
      <c r="D21" s="43" t="s">
        <v>122</v>
      </c>
      <c r="E21" s="43" t="s">
        <v>121</v>
      </c>
      <c r="G21" s="31" t="s">
        <v>64</v>
      </c>
      <c r="I21" s="31" t="s">
        <v>15</v>
      </c>
      <c r="J21" s="31" t="s">
        <v>65</v>
      </c>
      <c r="K21" s="31" t="s">
        <v>105</v>
      </c>
      <c r="L21" s="31" t="s">
        <v>18</v>
      </c>
      <c r="M21" s="31" t="s">
        <v>104</v>
      </c>
      <c r="Q21" s="31" t="s">
        <v>17</v>
      </c>
      <c r="R21" s="31" t="s">
        <v>19</v>
      </c>
      <c r="S21" s="31" t="s">
        <v>0</v>
      </c>
      <c r="T21" s="31" t="s">
        <v>108</v>
      </c>
      <c r="U21" s="31" t="s">
        <v>113</v>
      </c>
      <c r="V21" s="31" t="s">
        <v>58</v>
      </c>
      <c r="W21" s="32" t="s">
        <v>115</v>
      </c>
    </row>
    <row r="22" spans="2:25" ht="31.5">
      <c r="B22" s="50" t="str">
        <f>'לא סחיר - מניות'!B7:M7</f>
        <v>4. מניות</v>
      </c>
      <c r="C22" s="31" t="s">
        <v>44</v>
      </c>
      <c r="D22" s="43" t="s">
        <v>122</v>
      </c>
      <c r="E22" s="43" t="s">
        <v>121</v>
      </c>
      <c r="G22" s="31" t="s">
        <v>64</v>
      </c>
      <c r="H22" s="31" t="s">
        <v>104</v>
      </c>
      <c r="S22" s="31" t="s">
        <v>0</v>
      </c>
      <c r="T22" s="31" t="s">
        <v>108</v>
      </c>
      <c r="U22" s="31" t="s">
        <v>113</v>
      </c>
      <c r="V22" s="31" t="s">
        <v>58</v>
      </c>
      <c r="W22" s="32" t="s">
        <v>115</v>
      </c>
    </row>
    <row r="23" spans="2:25" ht="31.5">
      <c r="B23" s="50" t="str">
        <f>'לא סחיר - קרנות השקעה'!B7:K7</f>
        <v>5. קרנות השקעה</v>
      </c>
      <c r="C23" s="31" t="s">
        <v>44</v>
      </c>
      <c r="G23" s="31" t="s">
        <v>64</v>
      </c>
      <c r="H23" s="31" t="s">
        <v>104</v>
      </c>
      <c r="K23" s="31" t="s">
        <v>105</v>
      </c>
      <c r="S23" s="31" t="s">
        <v>0</v>
      </c>
      <c r="T23" s="31" t="s">
        <v>108</v>
      </c>
      <c r="U23" s="31" t="s">
        <v>113</v>
      </c>
      <c r="V23" s="31" t="s">
        <v>58</v>
      </c>
      <c r="W23" s="32" t="s">
        <v>115</v>
      </c>
    </row>
    <row r="24" spans="2:25" ht="31.5">
      <c r="B24" s="50" t="str">
        <f>'לא סחיר - כתבי אופציה'!B7:L7</f>
        <v>6. כתבי אופציה</v>
      </c>
      <c r="C24" s="31" t="s">
        <v>44</v>
      </c>
      <c r="G24" s="31" t="s">
        <v>64</v>
      </c>
      <c r="H24" s="31" t="s">
        <v>104</v>
      </c>
      <c r="K24" s="31" t="s">
        <v>105</v>
      </c>
      <c r="S24" s="31" t="s">
        <v>0</v>
      </c>
      <c r="T24" s="31" t="s">
        <v>108</v>
      </c>
      <c r="U24" s="31" t="s">
        <v>113</v>
      </c>
      <c r="V24" s="31" t="s">
        <v>58</v>
      </c>
      <c r="W24" s="32" t="s">
        <v>115</v>
      </c>
    </row>
    <row r="25" spans="2:25" ht="31.5">
      <c r="B25" s="50" t="str">
        <f>'לא סחיר - אופציות'!B7:L7</f>
        <v>7. אופציות</v>
      </c>
      <c r="C25" s="31" t="s">
        <v>44</v>
      </c>
      <c r="G25" s="31" t="s">
        <v>64</v>
      </c>
      <c r="H25" s="31" t="s">
        <v>104</v>
      </c>
      <c r="K25" s="31" t="s">
        <v>105</v>
      </c>
      <c r="S25" s="31" t="s">
        <v>0</v>
      </c>
      <c r="T25" s="31" t="s">
        <v>108</v>
      </c>
      <c r="U25" s="31" t="s">
        <v>113</v>
      </c>
      <c r="V25" s="31" t="s">
        <v>58</v>
      </c>
      <c r="W25" s="32" t="s">
        <v>115</v>
      </c>
    </row>
    <row r="26" spans="2:25" ht="31.5">
      <c r="B26" s="50" t="str">
        <f>'לא סחיר - חוזים עתידיים'!B7:K7</f>
        <v>8. חוזים עתידיים</v>
      </c>
      <c r="C26" s="31" t="s">
        <v>44</v>
      </c>
      <c r="G26" s="31" t="s">
        <v>64</v>
      </c>
      <c r="H26" s="31" t="s">
        <v>104</v>
      </c>
      <c r="K26" s="31" t="s">
        <v>105</v>
      </c>
      <c r="S26" s="31" t="s">
        <v>0</v>
      </c>
      <c r="T26" s="31" t="s">
        <v>108</v>
      </c>
      <c r="U26" s="31" t="s">
        <v>113</v>
      </c>
      <c r="V26" s="32" t="s">
        <v>115</v>
      </c>
    </row>
    <row r="27" spans="2:25" ht="31.5">
      <c r="B27" s="50" t="str">
        <f>'לא סחיר - מוצרים מובנים'!B7:Q7</f>
        <v>9. מוצרים מובנים</v>
      </c>
      <c r="C27" s="31" t="s">
        <v>44</v>
      </c>
      <c r="F27" s="31" t="s">
        <v>49</v>
      </c>
      <c r="I27" s="31" t="s">
        <v>15</v>
      </c>
      <c r="J27" s="31" t="s">
        <v>65</v>
      </c>
      <c r="K27" s="31" t="s">
        <v>105</v>
      </c>
      <c r="L27" s="31" t="s">
        <v>18</v>
      </c>
      <c r="M27" s="31" t="s">
        <v>104</v>
      </c>
      <c r="Q27" s="31" t="s">
        <v>17</v>
      </c>
      <c r="R27" s="31" t="s">
        <v>19</v>
      </c>
      <c r="S27" s="31" t="s">
        <v>0</v>
      </c>
      <c r="T27" s="31" t="s">
        <v>108</v>
      </c>
      <c r="U27" s="31" t="s">
        <v>113</v>
      </c>
      <c r="V27" s="31" t="s">
        <v>58</v>
      </c>
      <c r="W27" s="32" t="s">
        <v>115</v>
      </c>
    </row>
    <row r="28" spans="2:25" ht="31.5">
      <c r="B28" s="54" t="str">
        <f>הלוואות!B6</f>
        <v>1.ד. הלוואות:</v>
      </c>
      <c r="C28" s="31" t="s">
        <v>44</v>
      </c>
      <c r="I28" s="31" t="s">
        <v>15</v>
      </c>
      <c r="J28" s="31" t="s">
        <v>65</v>
      </c>
      <c r="L28" s="31" t="s">
        <v>18</v>
      </c>
      <c r="M28" s="31" t="s">
        <v>104</v>
      </c>
      <c r="Q28" s="14" t="s">
        <v>34</v>
      </c>
      <c r="R28" s="31" t="s">
        <v>19</v>
      </c>
      <c r="S28" s="31" t="s">
        <v>0</v>
      </c>
      <c r="T28" s="31" t="s">
        <v>108</v>
      </c>
      <c r="U28" s="31" t="s">
        <v>113</v>
      </c>
      <c r="V28" s="32" t="s">
        <v>115</v>
      </c>
    </row>
    <row r="29" spans="2:25" ht="47.25">
      <c r="B29" s="54" t="str">
        <f>'פקדונות מעל 3 חודשים'!B6:O6</f>
        <v>1.ה. פקדונות מעל 3 חודשים:</v>
      </c>
      <c r="C29" s="31" t="s">
        <v>44</v>
      </c>
      <c r="E29" s="31" t="s">
        <v>121</v>
      </c>
      <c r="I29" s="31" t="s">
        <v>15</v>
      </c>
      <c r="J29" s="31" t="s">
        <v>65</v>
      </c>
      <c r="L29" s="31" t="s">
        <v>18</v>
      </c>
      <c r="M29" s="31" t="s">
        <v>104</v>
      </c>
      <c r="O29" s="51" t="s">
        <v>51</v>
      </c>
      <c r="P29" s="52"/>
      <c r="R29" s="31" t="s">
        <v>19</v>
      </c>
      <c r="S29" s="31" t="s">
        <v>0</v>
      </c>
      <c r="T29" s="31" t="s">
        <v>108</v>
      </c>
      <c r="U29" s="31" t="s">
        <v>113</v>
      </c>
      <c r="V29" s="32" t="s">
        <v>115</v>
      </c>
    </row>
    <row r="30" spans="2:25" ht="63">
      <c r="B30" s="54" t="str">
        <f>'זכויות מקרקעין'!B6</f>
        <v>1. ו. זכויות במקרקעין:</v>
      </c>
      <c r="C30" s="14" t="s">
        <v>53</v>
      </c>
      <c r="N30" s="51" t="s">
        <v>88</v>
      </c>
      <c r="P30" s="52" t="s">
        <v>54</v>
      </c>
      <c r="U30" s="31" t="s">
        <v>113</v>
      </c>
      <c r="V30" s="15" t="s">
        <v>57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56</v>
      </c>
      <c r="R31" s="14" t="s">
        <v>52</v>
      </c>
      <c r="U31" s="31" t="s">
        <v>113</v>
      </c>
      <c r="V31" s="15" t="s">
        <v>57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110</v>
      </c>
      <c r="Y32" s="15" t="s">
        <v>109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184</v>
      </c>
      <c r="C1" s="80" t="s" vm="1">
        <v>257</v>
      </c>
    </row>
    <row r="2" spans="2:54">
      <c r="B2" s="58" t="s">
        <v>183</v>
      </c>
      <c r="C2" s="80" t="s">
        <v>258</v>
      </c>
    </row>
    <row r="3" spans="2:54">
      <c r="B3" s="58" t="s">
        <v>185</v>
      </c>
      <c r="C3" s="80" t="s">
        <v>259</v>
      </c>
    </row>
    <row r="4" spans="2:54">
      <c r="B4" s="58" t="s">
        <v>186</v>
      </c>
      <c r="C4" s="80">
        <v>2208</v>
      </c>
    </row>
    <row r="6" spans="2:54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54" ht="26.25" customHeight="1">
      <c r="B7" s="163" t="s">
        <v>101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</row>
    <row r="8" spans="2:54" s="3" customFormat="1" ht="78.75">
      <c r="B8" s="23" t="s">
        <v>120</v>
      </c>
      <c r="C8" s="31" t="s">
        <v>44</v>
      </c>
      <c r="D8" s="31" t="s">
        <v>64</v>
      </c>
      <c r="E8" s="31" t="s">
        <v>104</v>
      </c>
      <c r="F8" s="31" t="s">
        <v>105</v>
      </c>
      <c r="G8" s="31" t="s">
        <v>241</v>
      </c>
      <c r="H8" s="31" t="s">
        <v>240</v>
      </c>
      <c r="I8" s="31" t="s">
        <v>113</v>
      </c>
      <c r="J8" s="31" t="s">
        <v>58</v>
      </c>
      <c r="K8" s="31" t="s">
        <v>187</v>
      </c>
      <c r="L8" s="32" t="s">
        <v>189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248</v>
      </c>
      <c r="H9" s="17"/>
      <c r="I9" s="17" t="s">
        <v>244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97" t="s">
        <v>256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 t="s">
        <v>116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97" t="s">
        <v>239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97" t="s">
        <v>247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E19" sqref="E19"/>
    </sheetView>
  </sheetViews>
  <sheetFormatPr defaultColWidth="9.140625" defaultRowHeight="18"/>
  <cols>
    <col min="1" max="1" width="6.28515625" style="1" customWidth="1"/>
    <col min="2" max="2" width="26.14062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184</v>
      </c>
      <c r="C1" s="80" t="s" vm="1">
        <v>257</v>
      </c>
    </row>
    <row r="2" spans="2:51">
      <c r="B2" s="58" t="s">
        <v>183</v>
      </c>
      <c r="C2" s="80" t="s">
        <v>258</v>
      </c>
    </row>
    <row r="3" spans="2:51">
      <c r="B3" s="58" t="s">
        <v>185</v>
      </c>
      <c r="C3" s="80" t="s">
        <v>259</v>
      </c>
    </row>
    <row r="4" spans="2:51">
      <c r="B4" s="58" t="s">
        <v>186</v>
      </c>
      <c r="C4" s="80">
        <v>2208</v>
      </c>
    </row>
    <row r="6" spans="2:51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51" ht="26.25" customHeight="1">
      <c r="B7" s="163" t="s">
        <v>102</v>
      </c>
      <c r="C7" s="164"/>
      <c r="D7" s="164"/>
      <c r="E7" s="164"/>
      <c r="F7" s="164"/>
      <c r="G7" s="164"/>
      <c r="H7" s="164"/>
      <c r="I7" s="164"/>
      <c r="J7" s="164"/>
      <c r="K7" s="165"/>
    </row>
    <row r="8" spans="2:51" s="3" customFormat="1" ht="63">
      <c r="B8" s="23" t="s">
        <v>120</v>
      </c>
      <c r="C8" s="31" t="s">
        <v>44</v>
      </c>
      <c r="D8" s="31" t="s">
        <v>64</v>
      </c>
      <c r="E8" s="31" t="s">
        <v>104</v>
      </c>
      <c r="F8" s="31" t="s">
        <v>105</v>
      </c>
      <c r="G8" s="31" t="s">
        <v>241</v>
      </c>
      <c r="H8" s="31" t="s">
        <v>240</v>
      </c>
      <c r="I8" s="31" t="s">
        <v>113</v>
      </c>
      <c r="J8" s="31" t="s">
        <v>187</v>
      </c>
      <c r="K8" s="32" t="s">
        <v>189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248</v>
      </c>
      <c r="H9" s="17"/>
      <c r="I9" s="17" t="s">
        <v>244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21" t="s">
        <v>48</v>
      </c>
      <c r="C11" s="122"/>
      <c r="D11" s="122"/>
      <c r="E11" s="122"/>
      <c r="F11" s="122"/>
      <c r="G11" s="123"/>
      <c r="H11" s="127"/>
      <c r="I11" s="123">
        <v>-105.73008</v>
      </c>
      <c r="J11" s="124">
        <v>1</v>
      </c>
      <c r="K11" s="124">
        <f>I11/'סכום נכסי הקרן'!$C$42</f>
        <v>-8.8230295040956437E-4</v>
      </c>
      <c r="AW11" s="98"/>
    </row>
    <row r="12" spans="2:51" s="98" customFormat="1" ht="19.5" customHeight="1">
      <c r="B12" s="125" t="s">
        <v>33</v>
      </c>
      <c r="C12" s="122"/>
      <c r="D12" s="122"/>
      <c r="E12" s="122"/>
      <c r="F12" s="122"/>
      <c r="G12" s="123"/>
      <c r="H12" s="127"/>
      <c r="I12" s="123">
        <v>-105.73008</v>
      </c>
      <c r="J12" s="124">
        <v>1</v>
      </c>
      <c r="K12" s="124">
        <f>I12/'סכום נכסי הקרן'!$C$42</f>
        <v>-8.8230295040956437E-4</v>
      </c>
    </row>
    <row r="13" spans="2:51">
      <c r="B13" s="101" t="s">
        <v>1419</v>
      </c>
      <c r="C13" s="84"/>
      <c r="D13" s="84"/>
      <c r="E13" s="84"/>
      <c r="F13" s="84"/>
      <c r="G13" s="92"/>
      <c r="H13" s="94"/>
      <c r="I13" s="92">
        <v>-113.80697000000001</v>
      </c>
      <c r="J13" s="93">
        <v>1.0763916001955167</v>
      </c>
      <c r="K13" s="93">
        <f>I13/'סכום נכסי הקרן'!$C$42</f>
        <v>-9.4970348464857668E-4</v>
      </c>
    </row>
    <row r="14" spans="2:51">
      <c r="B14" s="88" t="s">
        <v>1420</v>
      </c>
      <c r="C14" s="82" t="s">
        <v>1421</v>
      </c>
      <c r="D14" s="95" t="s">
        <v>1359</v>
      </c>
      <c r="E14" s="95" t="s">
        <v>168</v>
      </c>
      <c r="F14" s="113">
        <v>43349</v>
      </c>
      <c r="G14" s="89">
        <v>158332.5</v>
      </c>
      <c r="H14" s="91">
        <v>-2.8843999999999999</v>
      </c>
      <c r="I14" s="89">
        <v>-4.5669799999999992</v>
      </c>
      <c r="J14" s="90">
        <v>4.3194708639206547E-2</v>
      </c>
      <c r="K14" s="90">
        <f>I14/'סכום נכסי הקרן'!$C$42</f>
        <v>-3.8110818874453434E-5</v>
      </c>
    </row>
    <row r="15" spans="2:51">
      <c r="B15" s="88" t="s">
        <v>1420</v>
      </c>
      <c r="C15" s="82" t="s">
        <v>1422</v>
      </c>
      <c r="D15" s="95" t="s">
        <v>1359</v>
      </c>
      <c r="E15" s="95" t="s">
        <v>168</v>
      </c>
      <c r="F15" s="113">
        <v>43437</v>
      </c>
      <c r="G15" s="89">
        <v>145280</v>
      </c>
      <c r="H15" s="91">
        <v>-1.3616999999999999</v>
      </c>
      <c r="I15" s="89">
        <v>-1.97831</v>
      </c>
      <c r="J15" s="90">
        <v>1.8710947726512644E-2</v>
      </c>
      <c r="K15" s="90">
        <f>I15/'סכום נכסי הקרן'!$C$42</f>
        <v>-1.6508724384061237E-5</v>
      </c>
    </row>
    <row r="16" spans="2:51" s="7" customFormat="1">
      <c r="B16" s="88" t="s">
        <v>1420</v>
      </c>
      <c r="C16" s="82" t="s">
        <v>1423</v>
      </c>
      <c r="D16" s="95" t="s">
        <v>1359</v>
      </c>
      <c r="E16" s="95" t="s">
        <v>168</v>
      </c>
      <c r="F16" s="113">
        <v>43396</v>
      </c>
      <c r="G16" s="89">
        <v>252665</v>
      </c>
      <c r="H16" s="91">
        <v>-0.33090000000000003</v>
      </c>
      <c r="I16" s="89">
        <v>-0.83604999999999996</v>
      </c>
      <c r="J16" s="90">
        <v>7.9073996728272599E-3</v>
      </c>
      <c r="K16" s="90">
        <f>I16/'סכום נכסי הקרן'!$C$42</f>
        <v>-6.9767220614031148E-6</v>
      </c>
      <c r="AW16" s="1"/>
      <c r="AY16" s="1"/>
    </row>
    <row r="17" spans="2:51" s="7" customFormat="1">
      <c r="B17" s="88" t="s">
        <v>1420</v>
      </c>
      <c r="C17" s="82" t="s">
        <v>1424</v>
      </c>
      <c r="D17" s="95" t="s">
        <v>1359</v>
      </c>
      <c r="E17" s="95" t="s">
        <v>168</v>
      </c>
      <c r="F17" s="113">
        <v>43255</v>
      </c>
      <c r="G17" s="89">
        <v>2375854</v>
      </c>
      <c r="H17" s="91">
        <v>-4.37</v>
      </c>
      <c r="I17" s="89">
        <v>-103.82589</v>
      </c>
      <c r="J17" s="90">
        <v>0.98199008267089172</v>
      </c>
      <c r="K17" s="90">
        <f>I17/'סכום נכסי הקרן'!$C$42</f>
        <v>-8.6641274721345983E-4</v>
      </c>
      <c r="AW17" s="1"/>
      <c r="AY17" s="1"/>
    </row>
    <row r="18" spans="2:51" s="7" customFormat="1">
      <c r="B18" s="88" t="s">
        <v>1420</v>
      </c>
      <c r="C18" s="82" t="s">
        <v>1425</v>
      </c>
      <c r="D18" s="95" t="s">
        <v>1359</v>
      </c>
      <c r="E18" s="95" t="s">
        <v>168</v>
      </c>
      <c r="F18" s="113">
        <v>43486</v>
      </c>
      <c r="G18" s="89">
        <v>641550</v>
      </c>
      <c r="H18" s="91">
        <v>1.1255999999999999</v>
      </c>
      <c r="I18" s="89">
        <v>7.2214200000000002</v>
      </c>
      <c r="J18" s="90">
        <v>-6.8300525262063552E-2</v>
      </c>
      <c r="K18" s="90">
        <f>I18/'סכום נכסי הקרן'!$C$42</f>
        <v>6.026175495324165E-5</v>
      </c>
      <c r="AW18" s="1"/>
      <c r="AY18" s="1"/>
    </row>
    <row r="19" spans="2:51">
      <c r="B19" s="88" t="s">
        <v>1420</v>
      </c>
      <c r="C19" s="82" t="s">
        <v>1426</v>
      </c>
      <c r="D19" s="95" t="s">
        <v>1359</v>
      </c>
      <c r="E19" s="95" t="s">
        <v>168</v>
      </c>
      <c r="F19" s="113">
        <v>43517</v>
      </c>
      <c r="G19" s="89">
        <v>1901905</v>
      </c>
      <c r="H19" s="91">
        <v>-0.51639999999999997</v>
      </c>
      <c r="I19" s="89">
        <v>-9.821159999999999</v>
      </c>
      <c r="J19" s="90">
        <v>9.2888986748142055E-2</v>
      </c>
      <c r="K19" s="90">
        <f>I19/'סכום נכסי הקרן'!$C$42</f>
        <v>-8.1956227068440655E-5</v>
      </c>
    </row>
    <row r="20" spans="2:51">
      <c r="B20" s="85"/>
      <c r="C20" s="82"/>
      <c r="D20" s="82"/>
      <c r="E20" s="82"/>
      <c r="F20" s="82"/>
      <c r="G20" s="89"/>
      <c r="H20" s="91"/>
      <c r="I20" s="82"/>
      <c r="J20" s="90"/>
      <c r="K20" s="82"/>
    </row>
    <row r="21" spans="2:51">
      <c r="B21" s="101" t="s">
        <v>233</v>
      </c>
      <c r="C21" s="84"/>
      <c r="D21" s="84"/>
      <c r="E21" s="84"/>
      <c r="F21" s="84"/>
      <c r="G21" s="92"/>
      <c r="H21" s="94"/>
      <c r="I21" s="92">
        <v>8.0768900000000006</v>
      </c>
      <c r="J21" s="93">
        <v>-7.6391600195516746E-2</v>
      </c>
      <c r="K21" s="93">
        <f>I21/'סכום נכסי הקרן'!$C$42</f>
        <v>6.7400534239012266E-5</v>
      </c>
    </row>
    <row r="22" spans="2:51">
      <c r="B22" s="88" t="s">
        <v>1427</v>
      </c>
      <c r="C22" s="82" t="s">
        <v>1428</v>
      </c>
      <c r="D22" s="95" t="s">
        <v>1359</v>
      </c>
      <c r="E22" s="95" t="s">
        <v>170</v>
      </c>
      <c r="F22" s="113">
        <v>43487</v>
      </c>
      <c r="G22" s="89">
        <v>16698.48</v>
      </c>
      <c r="H22" s="91">
        <v>1.7270000000000001</v>
      </c>
      <c r="I22" s="89">
        <v>0.28837999999999997</v>
      </c>
      <c r="J22" s="90">
        <v>-2.7275114139703664E-3</v>
      </c>
      <c r="K22" s="90">
        <f>I22/'סכום נכסי הקרן'!$C$42</f>
        <v>2.4064913678218171E-6</v>
      </c>
    </row>
    <row r="23" spans="2:51">
      <c r="B23" s="88" t="s">
        <v>1427</v>
      </c>
      <c r="C23" s="82" t="s">
        <v>1429</v>
      </c>
      <c r="D23" s="95" t="s">
        <v>1359</v>
      </c>
      <c r="E23" s="95" t="s">
        <v>170</v>
      </c>
      <c r="F23" s="113">
        <v>43465</v>
      </c>
      <c r="G23" s="89">
        <v>3791.15</v>
      </c>
      <c r="H23" s="91">
        <v>2.6036999999999999</v>
      </c>
      <c r="I23" s="89">
        <v>9.8709999999999992E-2</v>
      </c>
      <c r="J23" s="90">
        <v>-9.3360375779532169E-4</v>
      </c>
      <c r="K23" s="90">
        <f>I23/'סכום נכסי הקרן'!$C$42</f>
        <v>8.2372135001626864E-7</v>
      </c>
    </row>
    <row r="24" spans="2:51">
      <c r="B24" s="88" t="s">
        <v>1427</v>
      </c>
      <c r="C24" s="82" t="s">
        <v>1430</v>
      </c>
      <c r="D24" s="95" t="s">
        <v>1359</v>
      </c>
      <c r="E24" s="95" t="s">
        <v>170</v>
      </c>
      <c r="F24" s="113">
        <v>43503</v>
      </c>
      <c r="G24" s="89">
        <v>397841.36</v>
      </c>
      <c r="H24" s="91">
        <v>1.5572999999999999</v>
      </c>
      <c r="I24" s="89">
        <v>6.1957500000000003</v>
      </c>
      <c r="J24" s="90">
        <v>-5.859969083538006E-2</v>
      </c>
      <c r="K24" s="90">
        <f>I24/'סכום נכסי הקרן'!$C$42</f>
        <v>5.1702680117144129E-5</v>
      </c>
    </row>
    <row r="25" spans="2:51">
      <c r="B25" s="88" t="s">
        <v>1427</v>
      </c>
      <c r="C25" s="82" t="s">
        <v>1431</v>
      </c>
      <c r="D25" s="95" t="s">
        <v>1359</v>
      </c>
      <c r="E25" s="95" t="s">
        <v>170</v>
      </c>
      <c r="F25" s="113">
        <v>43480</v>
      </c>
      <c r="G25" s="89">
        <v>92552.8</v>
      </c>
      <c r="H25" s="91">
        <v>2.4781</v>
      </c>
      <c r="I25" s="89">
        <v>2.2935700000000003</v>
      </c>
      <c r="J25" s="90">
        <v>-2.1692691427075438E-2</v>
      </c>
      <c r="K25" s="90">
        <f>I25/'סכום נכסי הקרן'!$C$42</f>
        <v>1.9139525648432924E-5</v>
      </c>
    </row>
    <row r="26" spans="2:51">
      <c r="B26" s="88" t="s">
        <v>1427</v>
      </c>
      <c r="C26" s="82" t="s">
        <v>1432</v>
      </c>
      <c r="D26" s="95" t="s">
        <v>1359</v>
      </c>
      <c r="E26" s="95" t="s">
        <v>171</v>
      </c>
      <c r="F26" s="113">
        <v>43430</v>
      </c>
      <c r="G26" s="89">
        <v>240199.6</v>
      </c>
      <c r="H26" s="91">
        <v>-0.86319999999999997</v>
      </c>
      <c r="I26" s="89">
        <v>-2.0733200000000003</v>
      </c>
      <c r="J26" s="90">
        <v>1.9609556712716004E-2</v>
      </c>
      <c r="K26" s="90">
        <f>I26/'סכום נכסי הקרן'!$C$42</f>
        <v>-1.730156974385301E-5</v>
      </c>
    </row>
    <row r="27" spans="2:51">
      <c r="B27" s="88" t="s">
        <v>1427</v>
      </c>
      <c r="C27" s="82" t="s">
        <v>1433</v>
      </c>
      <c r="D27" s="95" t="s">
        <v>1359</v>
      </c>
      <c r="E27" s="95" t="s">
        <v>170</v>
      </c>
      <c r="F27" s="113">
        <v>43447</v>
      </c>
      <c r="G27" s="89">
        <v>3348.99</v>
      </c>
      <c r="H27" s="91">
        <v>1.9984999999999999</v>
      </c>
      <c r="I27" s="89">
        <v>6.6930000000000003E-2</v>
      </c>
      <c r="J27" s="90">
        <v>-6.3302704395948632E-4</v>
      </c>
      <c r="K27" s="90">
        <f>I27/'סכום נכסי הקרן'!$C$42</f>
        <v>5.585216285744997E-7</v>
      </c>
    </row>
    <row r="28" spans="2:51">
      <c r="B28" s="88" t="s">
        <v>1427</v>
      </c>
      <c r="C28" s="82" t="s">
        <v>1434</v>
      </c>
      <c r="D28" s="95" t="s">
        <v>1359</v>
      </c>
      <c r="E28" s="95" t="s">
        <v>170</v>
      </c>
      <c r="F28" s="113">
        <v>43544</v>
      </c>
      <c r="G28" s="89">
        <v>58591.13</v>
      </c>
      <c r="H28" s="91">
        <v>1.2319</v>
      </c>
      <c r="I28" s="89">
        <v>0.72180999999999995</v>
      </c>
      <c r="J28" s="90">
        <v>-6.8269124548094541E-3</v>
      </c>
      <c r="K28" s="90">
        <f>I28/'סכום נכסי הקרן'!$C$42</f>
        <v>6.0234050010661825E-6</v>
      </c>
    </row>
    <row r="29" spans="2:51">
      <c r="B29" s="88" t="s">
        <v>1427</v>
      </c>
      <c r="C29" s="82" t="s">
        <v>1435</v>
      </c>
      <c r="D29" s="95" t="s">
        <v>1359</v>
      </c>
      <c r="E29" s="95" t="s">
        <v>170</v>
      </c>
      <c r="F29" s="113">
        <v>43550</v>
      </c>
      <c r="G29" s="89">
        <v>68683.48</v>
      </c>
      <c r="H29" s="91">
        <v>0.70620000000000005</v>
      </c>
      <c r="I29" s="89">
        <v>0.48505999999999999</v>
      </c>
      <c r="J29" s="90">
        <v>-4.5877199752426181E-3</v>
      </c>
      <c r="K29" s="90">
        <f>I29/'סכום נכסי הקרן'!$C$42</f>
        <v>4.0477588698094554E-6</v>
      </c>
    </row>
    <row r="30" spans="2:51">
      <c r="B30" s="85"/>
      <c r="C30" s="82"/>
      <c r="D30" s="82"/>
      <c r="E30" s="82"/>
      <c r="F30" s="82"/>
      <c r="G30" s="89"/>
      <c r="H30" s="91"/>
      <c r="I30" s="82"/>
      <c r="J30" s="90"/>
      <c r="K30" s="82"/>
    </row>
    <row r="31" spans="2:5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5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97" t="s">
        <v>256</v>
      </c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97" t="s">
        <v>116</v>
      </c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97" t="s">
        <v>239</v>
      </c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97" t="s">
        <v>247</v>
      </c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2:11">
      <c r="B113" s="81"/>
      <c r="C113" s="81"/>
      <c r="D113" s="81"/>
      <c r="E113" s="81"/>
      <c r="F113" s="81"/>
      <c r="G113" s="81"/>
      <c r="H113" s="81"/>
      <c r="I113" s="81"/>
      <c r="J113" s="81"/>
      <c r="K113" s="81"/>
    </row>
    <row r="114" spans="2:11">
      <c r="B114" s="81"/>
      <c r="C114" s="81"/>
      <c r="D114" s="81"/>
      <c r="E114" s="81"/>
      <c r="F114" s="81"/>
      <c r="G114" s="81"/>
      <c r="H114" s="81"/>
      <c r="I114" s="81"/>
      <c r="J114" s="81"/>
      <c r="K114" s="81"/>
    </row>
    <row r="115" spans="2:11">
      <c r="B115" s="81"/>
      <c r="C115" s="81"/>
      <c r="D115" s="81"/>
      <c r="E115" s="81"/>
      <c r="F115" s="81"/>
      <c r="G115" s="81"/>
      <c r="H115" s="81"/>
      <c r="I115" s="81"/>
      <c r="J115" s="81"/>
      <c r="K115" s="81"/>
    </row>
    <row r="116" spans="2:11">
      <c r="B116" s="81"/>
      <c r="C116" s="81"/>
      <c r="D116" s="81"/>
      <c r="E116" s="81"/>
      <c r="F116" s="81"/>
      <c r="G116" s="81"/>
      <c r="H116" s="81"/>
      <c r="I116" s="81"/>
      <c r="J116" s="81"/>
      <c r="K116" s="81"/>
    </row>
    <row r="117" spans="2:11">
      <c r="B117" s="81"/>
      <c r="C117" s="81"/>
      <c r="D117" s="81"/>
      <c r="E117" s="81"/>
      <c r="F117" s="81"/>
      <c r="G117" s="81"/>
      <c r="H117" s="81"/>
      <c r="I117" s="81"/>
      <c r="J117" s="81"/>
      <c r="K117" s="81"/>
    </row>
    <row r="118" spans="2:11">
      <c r="B118" s="81"/>
      <c r="C118" s="81"/>
      <c r="D118" s="81"/>
      <c r="E118" s="81"/>
      <c r="F118" s="81"/>
      <c r="G118" s="81"/>
      <c r="H118" s="81"/>
      <c r="I118" s="81"/>
      <c r="J118" s="81"/>
      <c r="K118" s="81"/>
    </row>
    <row r="119" spans="2:11">
      <c r="B119" s="81"/>
      <c r="C119" s="81"/>
      <c r="D119" s="81"/>
      <c r="E119" s="81"/>
      <c r="F119" s="81"/>
      <c r="G119" s="81"/>
      <c r="H119" s="81"/>
      <c r="I119" s="81"/>
      <c r="J119" s="81"/>
      <c r="K119" s="81"/>
    </row>
    <row r="120" spans="2:11">
      <c r="B120" s="81"/>
      <c r="C120" s="81"/>
      <c r="D120" s="81"/>
      <c r="E120" s="81"/>
      <c r="F120" s="81"/>
      <c r="G120" s="81"/>
      <c r="H120" s="81"/>
      <c r="I120" s="81"/>
      <c r="J120" s="81"/>
      <c r="K120" s="81"/>
    </row>
    <row r="121" spans="2:11">
      <c r="B121" s="81"/>
      <c r="C121" s="81"/>
      <c r="D121" s="81"/>
      <c r="E121" s="81"/>
      <c r="F121" s="81"/>
      <c r="G121" s="81"/>
      <c r="H121" s="81"/>
      <c r="I121" s="81"/>
      <c r="J121" s="81"/>
      <c r="K121" s="81"/>
    </row>
    <row r="122" spans="2:11">
      <c r="B122" s="81"/>
      <c r="C122" s="81"/>
      <c r="D122" s="81"/>
      <c r="E122" s="81"/>
      <c r="F122" s="81"/>
      <c r="G122" s="81"/>
      <c r="H122" s="81"/>
      <c r="I122" s="81"/>
      <c r="J122" s="81"/>
      <c r="K122" s="81"/>
    </row>
    <row r="123" spans="2:11">
      <c r="B123" s="81"/>
      <c r="C123" s="81"/>
      <c r="D123" s="81"/>
      <c r="E123" s="81"/>
      <c r="F123" s="81"/>
      <c r="G123" s="81"/>
      <c r="H123" s="81"/>
      <c r="I123" s="81"/>
      <c r="J123" s="81"/>
      <c r="K123" s="81"/>
    </row>
    <row r="124" spans="2:11">
      <c r="B124" s="81"/>
      <c r="C124" s="81"/>
      <c r="D124" s="81"/>
      <c r="E124" s="81"/>
      <c r="F124" s="81"/>
      <c r="G124" s="81"/>
      <c r="H124" s="81"/>
      <c r="I124" s="81"/>
      <c r="J124" s="81"/>
      <c r="K124" s="81"/>
    </row>
    <row r="125" spans="2:11">
      <c r="B125" s="81"/>
      <c r="C125" s="81"/>
      <c r="D125" s="81"/>
      <c r="E125" s="81"/>
      <c r="F125" s="81"/>
      <c r="G125" s="81"/>
      <c r="H125" s="81"/>
      <c r="I125" s="81"/>
      <c r="J125" s="81"/>
      <c r="K125" s="81"/>
    </row>
    <row r="126" spans="2:11">
      <c r="B126" s="81"/>
      <c r="C126" s="81"/>
      <c r="D126" s="81"/>
      <c r="E126" s="81"/>
      <c r="F126" s="81"/>
      <c r="G126" s="81"/>
      <c r="H126" s="81"/>
      <c r="I126" s="81"/>
      <c r="J126" s="81"/>
      <c r="K126" s="81"/>
    </row>
    <row r="127" spans="2:11">
      <c r="B127" s="81"/>
      <c r="C127" s="81"/>
      <c r="D127" s="81"/>
      <c r="E127" s="81"/>
      <c r="F127" s="81"/>
      <c r="G127" s="81"/>
      <c r="H127" s="81"/>
      <c r="I127" s="81"/>
      <c r="J127" s="81"/>
      <c r="K127" s="81"/>
    </row>
    <row r="128" spans="2:11">
      <c r="B128" s="81"/>
      <c r="C128" s="81"/>
      <c r="D128" s="81"/>
      <c r="E128" s="81"/>
      <c r="F128" s="81"/>
      <c r="G128" s="81"/>
      <c r="H128" s="81"/>
      <c r="I128" s="81"/>
      <c r="J128" s="81"/>
      <c r="K128" s="81"/>
    </row>
    <row r="129" spans="2:11">
      <c r="B129" s="81"/>
      <c r="C129" s="81"/>
      <c r="D129" s="81"/>
      <c r="E129" s="81"/>
      <c r="F129" s="81"/>
      <c r="G129" s="81"/>
      <c r="H129" s="81"/>
      <c r="I129" s="81"/>
      <c r="J129" s="81"/>
      <c r="K129" s="81"/>
    </row>
    <row r="130" spans="2:11">
      <c r="C130" s="1"/>
      <c r="D130" s="1"/>
    </row>
    <row r="131" spans="2:11">
      <c r="C131" s="1"/>
      <c r="D131" s="1"/>
    </row>
    <row r="132" spans="2:11">
      <c r="C132" s="1"/>
      <c r="D132" s="1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>
      <selection activeCell="F28" sqref="F2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184</v>
      </c>
      <c r="C1" s="80" t="s" vm="1">
        <v>257</v>
      </c>
    </row>
    <row r="2" spans="2:78">
      <c r="B2" s="58" t="s">
        <v>183</v>
      </c>
      <c r="C2" s="80" t="s">
        <v>258</v>
      </c>
    </row>
    <row r="3" spans="2:78">
      <c r="B3" s="58" t="s">
        <v>185</v>
      </c>
      <c r="C3" s="80" t="s">
        <v>259</v>
      </c>
    </row>
    <row r="4" spans="2:78">
      <c r="B4" s="58" t="s">
        <v>186</v>
      </c>
      <c r="C4" s="80">
        <v>2208</v>
      </c>
    </row>
    <row r="6" spans="2:78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78" ht="26.25" customHeight="1">
      <c r="B7" s="163" t="s">
        <v>103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</row>
    <row r="8" spans="2:78" s="3" customFormat="1" ht="47.25">
      <c r="B8" s="23" t="s">
        <v>120</v>
      </c>
      <c r="C8" s="31" t="s">
        <v>44</v>
      </c>
      <c r="D8" s="31" t="s">
        <v>49</v>
      </c>
      <c r="E8" s="31" t="s">
        <v>15</v>
      </c>
      <c r="F8" s="31" t="s">
        <v>65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241</v>
      </c>
      <c r="M8" s="31" t="s">
        <v>240</v>
      </c>
      <c r="N8" s="31" t="s">
        <v>113</v>
      </c>
      <c r="O8" s="31" t="s">
        <v>58</v>
      </c>
      <c r="P8" s="31" t="s">
        <v>187</v>
      </c>
      <c r="Q8" s="32" t="s">
        <v>189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248</v>
      </c>
      <c r="M9" s="17"/>
      <c r="N9" s="17" t="s">
        <v>244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117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 t="s">
        <v>256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 t="s">
        <v>116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97" t="s">
        <v>239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97" t="s">
        <v>247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10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D234"/>
  <sheetViews>
    <sheetView rightToLeft="1" zoomScale="90" zoomScaleNormal="90" workbookViewId="0">
      <selection activeCell="B15" sqref="B15"/>
    </sheetView>
  </sheetViews>
  <sheetFormatPr defaultColWidth="9.140625" defaultRowHeight="18"/>
  <cols>
    <col min="1" max="1" width="10.7109375" style="1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11.2851562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6">
      <c r="B1" s="58" t="s">
        <v>184</v>
      </c>
      <c r="C1" s="80" t="s" vm="1">
        <v>257</v>
      </c>
    </row>
    <row r="2" spans="2:56">
      <c r="B2" s="58" t="s">
        <v>183</v>
      </c>
      <c r="C2" s="80" t="s">
        <v>258</v>
      </c>
    </row>
    <row r="3" spans="2:56">
      <c r="B3" s="58" t="s">
        <v>185</v>
      </c>
      <c r="C3" s="80" t="s">
        <v>259</v>
      </c>
    </row>
    <row r="4" spans="2:56">
      <c r="B4" s="58" t="s">
        <v>186</v>
      </c>
      <c r="C4" s="80">
        <v>2208</v>
      </c>
    </row>
    <row r="6" spans="2:56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56" s="3" customFormat="1" ht="63">
      <c r="B7" s="23" t="s">
        <v>120</v>
      </c>
      <c r="C7" s="31" t="s">
        <v>228</v>
      </c>
      <c r="D7" s="31" t="s">
        <v>44</v>
      </c>
      <c r="E7" s="31" t="s">
        <v>121</v>
      </c>
      <c r="F7" s="31" t="s">
        <v>15</v>
      </c>
      <c r="G7" s="31" t="s">
        <v>105</v>
      </c>
      <c r="H7" s="31" t="s">
        <v>65</v>
      </c>
      <c r="I7" s="31" t="s">
        <v>18</v>
      </c>
      <c r="J7" s="31" t="s">
        <v>104</v>
      </c>
      <c r="K7" s="14" t="s">
        <v>34</v>
      </c>
      <c r="L7" s="73" t="s">
        <v>19</v>
      </c>
      <c r="M7" s="31" t="s">
        <v>241</v>
      </c>
      <c r="N7" s="31" t="s">
        <v>240</v>
      </c>
      <c r="O7" s="31" t="s">
        <v>113</v>
      </c>
      <c r="P7" s="31" t="s">
        <v>187</v>
      </c>
      <c r="Q7" s="32" t="s">
        <v>189</v>
      </c>
      <c r="R7" s="1"/>
      <c r="BC7" s="3" t="s">
        <v>167</v>
      </c>
      <c r="BD7" s="3" t="s">
        <v>169</v>
      </c>
    </row>
    <row r="8" spans="2:56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248</v>
      </c>
      <c r="N8" s="17"/>
      <c r="O8" s="17" t="s">
        <v>244</v>
      </c>
      <c r="P8" s="33" t="s">
        <v>20</v>
      </c>
      <c r="Q8" s="18" t="s">
        <v>20</v>
      </c>
      <c r="R8" s="1"/>
      <c r="BC8" s="3" t="s">
        <v>165</v>
      </c>
      <c r="BD8" s="3" t="s">
        <v>168</v>
      </c>
    </row>
    <row r="9" spans="2:56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117</v>
      </c>
      <c r="R9" s="1"/>
      <c r="BC9" s="4" t="s">
        <v>166</v>
      </c>
      <c r="BD9" s="4" t="s">
        <v>170</v>
      </c>
    </row>
    <row r="10" spans="2:56" s="4" customFormat="1" ht="18" customHeight="1">
      <c r="B10" s="99" t="s">
        <v>40</v>
      </c>
      <c r="C10" s="100"/>
      <c r="D10" s="100"/>
      <c r="E10" s="100"/>
      <c r="F10" s="100"/>
      <c r="G10" s="100"/>
      <c r="H10" s="100"/>
      <c r="I10" s="102">
        <v>5.7423130809812415</v>
      </c>
      <c r="J10" s="100"/>
      <c r="K10" s="100"/>
      <c r="L10" s="103">
        <v>2.8395064655228074E-2</v>
      </c>
      <c r="M10" s="102"/>
      <c r="N10" s="104"/>
      <c r="O10" s="102">
        <f>O11+O151</f>
        <v>4232.0673200000001</v>
      </c>
      <c r="P10" s="105">
        <f>O10/$O$10</f>
        <v>1</v>
      </c>
      <c r="Q10" s="105">
        <f>O10/'סכום נכסי הקרן'!$C$42</f>
        <v>3.5316018703172247E-2</v>
      </c>
      <c r="R10" s="1"/>
      <c r="BC10" s="1" t="s">
        <v>27</v>
      </c>
      <c r="BD10" s="4" t="s">
        <v>171</v>
      </c>
    </row>
    <row r="11" spans="2:56" s="141" customFormat="1" ht="21.75" customHeight="1">
      <c r="B11" s="83" t="s">
        <v>38</v>
      </c>
      <c r="C11" s="84"/>
      <c r="D11" s="84"/>
      <c r="E11" s="84"/>
      <c r="F11" s="84"/>
      <c r="G11" s="84"/>
      <c r="H11" s="84"/>
      <c r="I11" s="92">
        <v>5.9583869933913096</v>
      </c>
      <c r="J11" s="84"/>
      <c r="K11" s="84"/>
      <c r="L11" s="106">
        <v>2.5430975073241813E-2</v>
      </c>
      <c r="M11" s="92"/>
      <c r="N11" s="94"/>
      <c r="O11" s="92">
        <f>O12+O22+O147</f>
        <v>3886.2650599999997</v>
      </c>
      <c r="P11" s="93">
        <f t="shared" ref="P11:P20" si="0">O11/$O$10</f>
        <v>0.91828999071782247</v>
      </c>
      <c r="Q11" s="93">
        <f>O11/'סכום נכסי הקרן'!$C$42</f>
        <v>3.2430346487126484E-2</v>
      </c>
      <c r="BD11" s="141" t="s">
        <v>177</v>
      </c>
    </row>
    <row r="12" spans="2:56" s="141" customFormat="1">
      <c r="B12" s="101" t="s">
        <v>35</v>
      </c>
      <c r="C12" s="84"/>
      <c r="D12" s="84"/>
      <c r="E12" s="84"/>
      <c r="F12" s="84"/>
      <c r="G12" s="84"/>
      <c r="H12" s="84"/>
      <c r="I12" s="92">
        <v>8.0570332862801965</v>
      </c>
      <c r="J12" s="84"/>
      <c r="K12" s="84"/>
      <c r="L12" s="106">
        <v>2.9335597755462545E-2</v>
      </c>
      <c r="M12" s="92"/>
      <c r="N12" s="94"/>
      <c r="O12" s="92">
        <f>SUM(O13:O20)</f>
        <v>854.88289000000009</v>
      </c>
      <c r="P12" s="93">
        <f t="shared" si="0"/>
        <v>0.20200125030147206</v>
      </c>
      <c r="Q12" s="93">
        <f>O12/'סכום נכסי הקרן'!$C$42</f>
        <v>7.1338799337109654E-3</v>
      </c>
      <c r="BD12" s="141" t="s">
        <v>172</v>
      </c>
    </row>
    <row r="13" spans="2:56" s="141" customFormat="1">
      <c r="B13" s="88" t="s">
        <v>1505</v>
      </c>
      <c r="C13" s="95" t="s">
        <v>1467</v>
      </c>
      <c r="D13" s="82">
        <v>5212</v>
      </c>
      <c r="E13" s="82"/>
      <c r="F13" s="82" t="s">
        <v>1334</v>
      </c>
      <c r="G13" s="113">
        <v>42643</v>
      </c>
      <c r="H13" s="82"/>
      <c r="I13" s="89">
        <v>8.48</v>
      </c>
      <c r="J13" s="95" t="s">
        <v>169</v>
      </c>
      <c r="K13" s="96">
        <v>3.0600000000000006E-2</v>
      </c>
      <c r="L13" s="96">
        <v>3.0600000000000006E-2</v>
      </c>
      <c r="M13" s="89">
        <v>126444.42</v>
      </c>
      <c r="N13" s="91">
        <v>98.17</v>
      </c>
      <c r="O13" s="89">
        <v>124.13049000000001</v>
      </c>
      <c r="P13" s="90">
        <f t="shared" si="0"/>
        <v>2.9330934650633109E-2</v>
      </c>
      <c r="Q13" s="90">
        <f>O13/'סכום נכסי הקרן'!$C$42</f>
        <v>1.0358518367032819E-3</v>
      </c>
      <c r="BD13" s="141" t="s">
        <v>173</v>
      </c>
    </row>
    <row r="14" spans="2:56" s="141" customFormat="1">
      <c r="B14" s="88" t="s">
        <v>1505</v>
      </c>
      <c r="C14" s="95" t="s">
        <v>1467</v>
      </c>
      <c r="D14" s="82">
        <v>5211</v>
      </c>
      <c r="E14" s="82"/>
      <c r="F14" s="82" t="s">
        <v>1334</v>
      </c>
      <c r="G14" s="113">
        <v>42643</v>
      </c>
      <c r="H14" s="82"/>
      <c r="I14" s="89">
        <v>5.8199999999999994</v>
      </c>
      <c r="J14" s="95" t="s">
        <v>169</v>
      </c>
      <c r="K14" s="96">
        <v>3.5699999999999996E-2</v>
      </c>
      <c r="L14" s="96">
        <v>3.5699999999999996E-2</v>
      </c>
      <c r="M14" s="89">
        <v>125851.1</v>
      </c>
      <c r="N14" s="91">
        <v>101.73</v>
      </c>
      <c r="O14" s="89">
        <v>128.02832000000001</v>
      </c>
      <c r="P14" s="90">
        <f t="shared" si="0"/>
        <v>3.0251957334175867E-2</v>
      </c>
      <c r="Q14" s="90">
        <f>O14/'סכום נכסי הקרן'!$C$42</f>
        <v>1.0683786910213237E-3</v>
      </c>
      <c r="BD14" s="141" t="s">
        <v>174</v>
      </c>
    </row>
    <row r="15" spans="2:56" s="141" customFormat="1">
      <c r="B15" s="88" t="s">
        <v>1505</v>
      </c>
      <c r="C15" s="95" t="s">
        <v>1467</v>
      </c>
      <c r="D15" s="82">
        <v>5025</v>
      </c>
      <c r="E15" s="82"/>
      <c r="F15" s="82" t="s">
        <v>1334</v>
      </c>
      <c r="G15" s="113">
        <v>42551</v>
      </c>
      <c r="H15" s="82"/>
      <c r="I15" s="89">
        <v>9.379999999999999</v>
      </c>
      <c r="J15" s="95" t="s">
        <v>169</v>
      </c>
      <c r="K15" s="96">
        <v>3.3400000000000006E-2</v>
      </c>
      <c r="L15" s="96">
        <v>3.3400000000000006E-2</v>
      </c>
      <c r="M15" s="89">
        <v>127083.09</v>
      </c>
      <c r="N15" s="91">
        <v>96.55</v>
      </c>
      <c r="O15" s="89">
        <v>122.69871999999999</v>
      </c>
      <c r="P15" s="90">
        <f t="shared" si="0"/>
        <v>2.8992620089039602E-2</v>
      </c>
      <c r="Q15" s="90">
        <f>O15/'סכום נכסי הקרן'!$C$42</f>
        <v>1.0239039133184899E-3</v>
      </c>
      <c r="BD15" s="141" t="s">
        <v>176</v>
      </c>
    </row>
    <row r="16" spans="2:56" s="141" customFormat="1">
      <c r="B16" s="88" t="s">
        <v>1505</v>
      </c>
      <c r="C16" s="95" t="s">
        <v>1467</v>
      </c>
      <c r="D16" s="82">
        <v>5024</v>
      </c>
      <c r="E16" s="82"/>
      <c r="F16" s="82" t="s">
        <v>1334</v>
      </c>
      <c r="G16" s="113">
        <v>42551</v>
      </c>
      <c r="H16" s="82"/>
      <c r="I16" s="89">
        <v>6.96</v>
      </c>
      <c r="J16" s="95" t="s">
        <v>169</v>
      </c>
      <c r="K16" s="96">
        <v>3.7499999999999999E-2</v>
      </c>
      <c r="L16" s="96">
        <v>3.7499999999999999E-2</v>
      </c>
      <c r="M16" s="89">
        <v>101874.89</v>
      </c>
      <c r="N16" s="91">
        <v>104.37</v>
      </c>
      <c r="O16" s="89">
        <v>106.32682000000001</v>
      </c>
      <c r="P16" s="90">
        <f t="shared" si="0"/>
        <v>2.5124085218946851E-2</v>
      </c>
      <c r="Q16" s="90">
        <f>O16/'סכום נכסי הקרן'!$C$42</f>
        <v>8.8728266349242038E-4</v>
      </c>
      <c r="BD16" s="141" t="s">
        <v>175</v>
      </c>
    </row>
    <row r="17" spans="2:56" s="141" customFormat="1">
      <c r="B17" s="88" t="s">
        <v>1505</v>
      </c>
      <c r="C17" s="95" t="s">
        <v>1467</v>
      </c>
      <c r="D17" s="82">
        <v>5023</v>
      </c>
      <c r="E17" s="82"/>
      <c r="F17" s="82" t="s">
        <v>1334</v>
      </c>
      <c r="G17" s="113">
        <v>42551</v>
      </c>
      <c r="H17" s="82"/>
      <c r="I17" s="89">
        <v>9.6199999999999992</v>
      </c>
      <c r="J17" s="95" t="s">
        <v>169</v>
      </c>
      <c r="K17" s="96">
        <v>2.6900000000000004E-2</v>
      </c>
      <c r="L17" s="96">
        <v>2.6900000000000004E-2</v>
      </c>
      <c r="M17" s="89">
        <v>113897.03</v>
      </c>
      <c r="N17" s="91">
        <v>100.66</v>
      </c>
      <c r="O17" s="89">
        <v>114.64869</v>
      </c>
      <c r="P17" s="90">
        <f t="shared" si="0"/>
        <v>2.7090469345369485E-2</v>
      </c>
      <c r="Q17" s="90">
        <f>O17/'סכום נכסי הקרן'!$C$42</f>
        <v>9.5672752207878319E-4</v>
      </c>
      <c r="BD17" s="141" t="s">
        <v>178</v>
      </c>
    </row>
    <row r="18" spans="2:56" s="141" customFormat="1">
      <c r="B18" s="88" t="s">
        <v>1505</v>
      </c>
      <c r="C18" s="95" t="s">
        <v>1467</v>
      </c>
      <c r="D18" s="82">
        <v>5210</v>
      </c>
      <c r="E18" s="82"/>
      <c r="F18" s="82" t="s">
        <v>1334</v>
      </c>
      <c r="G18" s="113">
        <v>42643</v>
      </c>
      <c r="H18" s="82"/>
      <c r="I18" s="89">
        <v>8.8800000000000008</v>
      </c>
      <c r="J18" s="95" t="s">
        <v>169</v>
      </c>
      <c r="K18" s="96">
        <v>1.9E-2</v>
      </c>
      <c r="L18" s="96">
        <v>1.9E-2</v>
      </c>
      <c r="M18" s="89">
        <v>92132.53</v>
      </c>
      <c r="N18" s="91">
        <v>106.85</v>
      </c>
      <c r="O18" s="89">
        <f>98.44358-0.03</f>
        <v>98.413579999999996</v>
      </c>
      <c r="P18" s="90">
        <f t="shared" si="0"/>
        <v>2.3254256739942407E-2</v>
      </c>
      <c r="Q18" s="90">
        <f>O18/'סכום נכסי הקרן'!$C$42</f>
        <v>8.2124776595617532E-4</v>
      </c>
      <c r="BD18" s="141" t="s">
        <v>179</v>
      </c>
    </row>
    <row r="19" spans="2:56" s="141" customFormat="1">
      <c r="B19" s="88" t="s">
        <v>1505</v>
      </c>
      <c r="C19" s="95" t="s">
        <v>1467</v>
      </c>
      <c r="D19" s="82">
        <v>5022</v>
      </c>
      <c r="E19" s="82"/>
      <c r="F19" s="82" t="s">
        <v>1334</v>
      </c>
      <c r="G19" s="113">
        <v>42551</v>
      </c>
      <c r="H19" s="82"/>
      <c r="I19" s="89">
        <v>8.18</v>
      </c>
      <c r="J19" s="95" t="s">
        <v>169</v>
      </c>
      <c r="K19" s="96">
        <v>2.46E-2</v>
      </c>
      <c r="L19" s="96">
        <v>2.46E-2</v>
      </c>
      <c r="M19" s="89">
        <v>84183.82</v>
      </c>
      <c r="N19" s="91">
        <v>102.93</v>
      </c>
      <c r="O19" s="89">
        <v>86.650379999999998</v>
      </c>
      <c r="P19" s="90">
        <f t="shared" si="0"/>
        <v>2.0474716834135803E-2</v>
      </c>
      <c r="Q19" s="90">
        <f>O19/'סכום נכסי הקרן'!$C$42</f>
        <v>7.2308548265649566E-4</v>
      </c>
      <c r="BD19" s="141" t="s">
        <v>180</v>
      </c>
    </row>
    <row r="20" spans="2:56" s="141" customFormat="1">
      <c r="B20" s="88" t="s">
        <v>1505</v>
      </c>
      <c r="C20" s="95" t="s">
        <v>1467</v>
      </c>
      <c r="D20" s="82">
        <v>5209</v>
      </c>
      <c r="E20" s="82"/>
      <c r="F20" s="82" t="s">
        <v>1334</v>
      </c>
      <c r="G20" s="113">
        <v>42643</v>
      </c>
      <c r="H20" s="82"/>
      <c r="I20" s="89">
        <v>6.9399999999999995</v>
      </c>
      <c r="J20" s="95" t="s">
        <v>169</v>
      </c>
      <c r="K20" s="96">
        <v>2.0799999999999999E-2</v>
      </c>
      <c r="L20" s="96">
        <v>2.0799999999999999E-2</v>
      </c>
      <c r="M20" s="89">
        <v>70935.64</v>
      </c>
      <c r="N20" s="91">
        <v>104.3</v>
      </c>
      <c r="O20" s="89">
        <v>73.985889999999998</v>
      </c>
      <c r="P20" s="90">
        <f t="shared" si="0"/>
        <v>1.7482210089228921E-2</v>
      </c>
      <c r="Q20" s="90">
        <f>O20/'סכום נכסי הקרן'!$C$42</f>
        <v>6.1740205848399507E-4</v>
      </c>
      <c r="BD20" s="141" t="s">
        <v>181</v>
      </c>
    </row>
    <row r="21" spans="2:56" s="141" customFormat="1">
      <c r="B21" s="85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9"/>
      <c r="N21" s="91"/>
      <c r="O21" s="82"/>
      <c r="P21" s="90"/>
      <c r="Q21" s="82"/>
      <c r="BD21" s="141" t="s">
        <v>182</v>
      </c>
    </row>
    <row r="22" spans="2:56" s="141" customFormat="1">
      <c r="B22" s="101" t="s">
        <v>37</v>
      </c>
      <c r="C22" s="84"/>
      <c r="D22" s="84"/>
      <c r="E22" s="84"/>
      <c r="F22" s="84"/>
      <c r="G22" s="84"/>
      <c r="H22" s="84"/>
      <c r="I22" s="92">
        <v>5.401324310010378</v>
      </c>
      <c r="J22" s="84"/>
      <c r="K22" s="84"/>
      <c r="L22" s="106">
        <v>2.4388428740893229E-2</v>
      </c>
      <c r="M22" s="92"/>
      <c r="N22" s="94"/>
      <c r="O22" s="92">
        <f>SUM(O23:O145)</f>
        <v>3011.0323699999999</v>
      </c>
      <c r="P22" s="93">
        <f t="shared" ref="P22:P83" si="1">O22/$O$10</f>
        <v>0.71148026303135459</v>
      </c>
      <c r="Q22" s="93">
        <f>O22/'סכום נכסי הקרן'!$C$42</f>
        <v>2.5126650276153229E-2</v>
      </c>
      <c r="BD22" s="141" t="s">
        <v>27</v>
      </c>
    </row>
    <row r="23" spans="2:56" s="141" customFormat="1">
      <c r="B23" s="88" t="s">
        <v>1506</v>
      </c>
      <c r="C23" s="95" t="s">
        <v>1466</v>
      </c>
      <c r="D23" s="82">
        <v>90148620</v>
      </c>
      <c r="E23" s="82"/>
      <c r="F23" s="82" t="s">
        <v>327</v>
      </c>
      <c r="G23" s="113">
        <v>42368</v>
      </c>
      <c r="H23" s="82" t="s">
        <v>291</v>
      </c>
      <c r="I23" s="89">
        <v>9.59</v>
      </c>
      <c r="J23" s="95" t="s">
        <v>169</v>
      </c>
      <c r="K23" s="96">
        <v>3.1699999999999999E-2</v>
      </c>
      <c r="L23" s="96">
        <v>1.6299999999999995E-2</v>
      </c>
      <c r="M23" s="89">
        <v>8253.07</v>
      </c>
      <c r="N23" s="91">
        <v>116.68</v>
      </c>
      <c r="O23" s="89">
        <v>9.6296800000000005</v>
      </c>
      <c r="P23" s="90">
        <f t="shared" si="1"/>
        <v>2.2754080386415024E-3</v>
      </c>
      <c r="Q23" s="90">
        <f>O23/'סכום נכסי הקרן'!$C$42</f>
        <v>8.0358352850011788E-5</v>
      </c>
    </row>
    <row r="24" spans="2:56" s="141" customFormat="1">
      <c r="B24" s="88" t="s">
        <v>1506</v>
      </c>
      <c r="C24" s="95" t="s">
        <v>1466</v>
      </c>
      <c r="D24" s="82">
        <v>90148621</v>
      </c>
      <c r="E24" s="82"/>
      <c r="F24" s="82" t="s">
        <v>327</v>
      </c>
      <c r="G24" s="113">
        <v>42388</v>
      </c>
      <c r="H24" s="82" t="s">
        <v>291</v>
      </c>
      <c r="I24" s="89">
        <v>9.57</v>
      </c>
      <c r="J24" s="95" t="s">
        <v>169</v>
      </c>
      <c r="K24" s="96">
        <v>3.1899999999999998E-2</v>
      </c>
      <c r="L24" s="96">
        <v>1.6299999999999999E-2</v>
      </c>
      <c r="M24" s="89">
        <v>11554.31</v>
      </c>
      <c r="N24" s="91">
        <v>116.97</v>
      </c>
      <c r="O24" s="89">
        <v>13.515079999999999</v>
      </c>
      <c r="P24" s="90">
        <f t="shared" si="1"/>
        <v>3.1934936233481274E-3</v>
      </c>
      <c r="Q24" s="90">
        <f>O24/'סכום נכסי הקרן'!$C$42</f>
        <v>1.1278148053062377E-4</v>
      </c>
    </row>
    <row r="25" spans="2:56" s="141" customFormat="1">
      <c r="B25" s="88" t="s">
        <v>1506</v>
      </c>
      <c r="C25" s="95" t="s">
        <v>1466</v>
      </c>
      <c r="D25" s="82">
        <v>90148622</v>
      </c>
      <c r="E25" s="82"/>
      <c r="F25" s="82" t="s">
        <v>327</v>
      </c>
      <c r="G25" s="113">
        <v>42509</v>
      </c>
      <c r="H25" s="82" t="s">
        <v>291</v>
      </c>
      <c r="I25" s="89">
        <v>9.66</v>
      </c>
      <c r="J25" s="95" t="s">
        <v>169</v>
      </c>
      <c r="K25" s="96">
        <v>2.7400000000000001E-2</v>
      </c>
      <c r="L25" s="96">
        <v>1.84E-2</v>
      </c>
      <c r="M25" s="89">
        <v>11554.31</v>
      </c>
      <c r="N25" s="91">
        <v>110.9</v>
      </c>
      <c r="O25" s="89">
        <v>12.81373</v>
      </c>
      <c r="P25" s="90">
        <f t="shared" si="1"/>
        <v>3.0277708342314365E-3</v>
      </c>
      <c r="Q25" s="90">
        <f>O25/'סכום נכסי הקרן'!$C$42</f>
        <v>1.0692881141063684E-4</v>
      </c>
    </row>
    <row r="26" spans="2:56" s="141" customFormat="1">
      <c r="B26" s="88" t="s">
        <v>1506</v>
      </c>
      <c r="C26" s="95" t="s">
        <v>1466</v>
      </c>
      <c r="D26" s="82">
        <v>90148623</v>
      </c>
      <c r="E26" s="82"/>
      <c r="F26" s="82" t="s">
        <v>327</v>
      </c>
      <c r="G26" s="113">
        <v>42723</v>
      </c>
      <c r="H26" s="82" t="s">
        <v>291</v>
      </c>
      <c r="I26" s="89">
        <v>9.4700000000000006</v>
      </c>
      <c r="J26" s="95" t="s">
        <v>169</v>
      </c>
      <c r="K26" s="96">
        <v>3.15E-2</v>
      </c>
      <c r="L26" s="96">
        <v>2.1400000000000002E-2</v>
      </c>
      <c r="M26" s="89">
        <v>1650.6</v>
      </c>
      <c r="N26" s="91">
        <v>111.37</v>
      </c>
      <c r="O26" s="89">
        <v>1.8382700000000001</v>
      </c>
      <c r="P26" s="90">
        <f t="shared" si="1"/>
        <v>4.343669088893416E-4</v>
      </c>
      <c r="Q26" s="90">
        <f>O26/'סכום נכסי הקרן'!$C$42</f>
        <v>1.5340109878375101E-5</v>
      </c>
    </row>
    <row r="27" spans="2:56" s="141" customFormat="1">
      <c r="B27" s="88" t="s">
        <v>1506</v>
      </c>
      <c r="C27" s="95" t="s">
        <v>1466</v>
      </c>
      <c r="D27" s="82">
        <v>90148624</v>
      </c>
      <c r="E27" s="82"/>
      <c r="F27" s="82" t="s">
        <v>327</v>
      </c>
      <c r="G27" s="113">
        <v>42918</v>
      </c>
      <c r="H27" s="82" t="s">
        <v>291</v>
      </c>
      <c r="I27" s="89">
        <v>9.36</v>
      </c>
      <c r="J27" s="95" t="s">
        <v>169</v>
      </c>
      <c r="K27" s="96">
        <v>3.1899999999999998E-2</v>
      </c>
      <c r="L27" s="96">
        <v>2.5799999999999997E-2</v>
      </c>
      <c r="M27" s="89">
        <v>8253.07</v>
      </c>
      <c r="N27" s="91">
        <v>106.61</v>
      </c>
      <c r="O27" s="89">
        <v>8.79861</v>
      </c>
      <c r="P27" s="90">
        <f t="shared" si="1"/>
        <v>2.079033563199557E-3</v>
      </c>
      <c r="Q27" s="90">
        <f>O27/'סכום נכסי הקרן'!$C$42</f>
        <v>7.34231882024784E-5</v>
      </c>
    </row>
    <row r="28" spans="2:56" s="141" customFormat="1">
      <c r="B28" s="88" t="s">
        <v>1507</v>
      </c>
      <c r="C28" s="95" t="s">
        <v>1466</v>
      </c>
      <c r="D28" s="82">
        <v>90150400</v>
      </c>
      <c r="E28" s="82"/>
      <c r="F28" s="82" t="s">
        <v>363</v>
      </c>
      <c r="G28" s="113">
        <v>42229</v>
      </c>
      <c r="H28" s="82" t="s">
        <v>165</v>
      </c>
      <c r="I28" s="89">
        <v>4.04</v>
      </c>
      <c r="J28" s="95" t="s">
        <v>168</v>
      </c>
      <c r="K28" s="96">
        <v>9.8519999999999996E-2</v>
      </c>
      <c r="L28" s="96">
        <v>3.6700000000000003E-2</v>
      </c>
      <c r="M28" s="89">
        <v>31309.57</v>
      </c>
      <c r="N28" s="91">
        <v>129.13999999999999</v>
      </c>
      <c r="O28" s="89">
        <v>146.85328000000001</v>
      </c>
      <c r="P28" s="90">
        <f t="shared" si="1"/>
        <v>3.4700128541433506E-2</v>
      </c>
      <c r="Q28" s="90">
        <f>O28/'סכום נכסי הקרן'!$C$42</f>
        <v>1.2254703885717468E-3</v>
      </c>
    </row>
    <row r="29" spans="2:56" s="141" customFormat="1">
      <c r="B29" s="88" t="s">
        <v>1508</v>
      </c>
      <c r="C29" s="95" t="s">
        <v>1467</v>
      </c>
      <c r="D29" s="82">
        <v>14811160</v>
      </c>
      <c r="E29" s="82"/>
      <c r="F29" s="82" t="s">
        <v>1468</v>
      </c>
      <c r="G29" s="113">
        <v>42201</v>
      </c>
      <c r="H29" s="82" t="s">
        <v>1469</v>
      </c>
      <c r="I29" s="89">
        <v>7.2200000000000006</v>
      </c>
      <c r="J29" s="95" t="s">
        <v>169</v>
      </c>
      <c r="K29" s="96">
        <v>4.2030000000000005E-2</v>
      </c>
      <c r="L29" s="96">
        <v>1.9900000000000001E-2</v>
      </c>
      <c r="M29" s="89">
        <v>3133.5</v>
      </c>
      <c r="N29" s="91">
        <v>118.07</v>
      </c>
      <c r="O29" s="89">
        <v>3.6997300000000002</v>
      </c>
      <c r="P29" s="90">
        <f t="shared" si="1"/>
        <v>8.7421340925172245E-4</v>
      </c>
      <c r="Q29" s="90">
        <f>O29/'סכום נכסי הקרן'!$C$42</f>
        <v>3.0873737111697805E-5</v>
      </c>
    </row>
    <row r="30" spans="2:56" s="141" customFormat="1">
      <c r="B30" s="88" t="s">
        <v>1509</v>
      </c>
      <c r="C30" s="95" t="s">
        <v>1466</v>
      </c>
      <c r="D30" s="82">
        <v>14760843</v>
      </c>
      <c r="E30" s="82"/>
      <c r="F30" s="82" t="s">
        <v>1468</v>
      </c>
      <c r="G30" s="113">
        <v>40742</v>
      </c>
      <c r="H30" s="82" t="s">
        <v>1469</v>
      </c>
      <c r="I30" s="89">
        <v>5.2799999999999994</v>
      </c>
      <c r="J30" s="95" t="s">
        <v>169</v>
      </c>
      <c r="K30" s="96">
        <v>4.4999999999999998E-2</v>
      </c>
      <c r="L30" s="96">
        <v>3.5000000000000005E-3</v>
      </c>
      <c r="M30" s="89">
        <v>39513.839999999997</v>
      </c>
      <c r="N30" s="91">
        <v>128.43</v>
      </c>
      <c r="O30" s="89">
        <v>50.747620000000005</v>
      </c>
      <c r="P30" s="90">
        <f t="shared" si="1"/>
        <v>1.1991212842994189E-2</v>
      </c>
      <c r="Q30" s="90">
        <f>O30/'סכום נכסי הקרן'!$C$42</f>
        <v>4.2348189703690208E-4</v>
      </c>
    </row>
    <row r="31" spans="2:56" s="141" customFormat="1">
      <c r="B31" s="88" t="s">
        <v>1510</v>
      </c>
      <c r="C31" s="95" t="s">
        <v>1466</v>
      </c>
      <c r="D31" s="82">
        <v>11898601</v>
      </c>
      <c r="E31" s="82"/>
      <c r="F31" s="82" t="s">
        <v>464</v>
      </c>
      <c r="G31" s="113">
        <v>43276</v>
      </c>
      <c r="H31" s="82" t="s">
        <v>291</v>
      </c>
      <c r="I31" s="89">
        <v>10.66</v>
      </c>
      <c r="J31" s="95" t="s">
        <v>169</v>
      </c>
      <c r="K31" s="96">
        <v>3.56E-2</v>
      </c>
      <c r="L31" s="96">
        <v>3.7100000000000001E-2</v>
      </c>
      <c r="M31" s="89">
        <v>5817.29</v>
      </c>
      <c r="N31" s="91">
        <v>98.97</v>
      </c>
      <c r="O31" s="89">
        <v>5.7573699999999999</v>
      </c>
      <c r="P31" s="90">
        <f t="shared" si="1"/>
        <v>1.3604155049215993E-3</v>
      </c>
      <c r="Q31" s="90">
        <f>O31/'סכום נכסי הקרן'!$C$42</f>
        <v>4.8044459415896719E-5</v>
      </c>
    </row>
    <row r="32" spans="2:56" s="141" customFormat="1">
      <c r="B32" s="88" t="s">
        <v>1510</v>
      </c>
      <c r="C32" s="95" t="s">
        <v>1466</v>
      </c>
      <c r="D32" s="82">
        <v>11898600</v>
      </c>
      <c r="E32" s="82"/>
      <c r="F32" s="82" t="s">
        <v>464</v>
      </c>
      <c r="G32" s="113">
        <v>43222</v>
      </c>
      <c r="H32" s="82" t="s">
        <v>291</v>
      </c>
      <c r="I32" s="89">
        <v>10.68</v>
      </c>
      <c r="J32" s="95" t="s">
        <v>169</v>
      </c>
      <c r="K32" s="96">
        <v>3.5200000000000002E-2</v>
      </c>
      <c r="L32" s="96">
        <v>3.7100000000000001E-2</v>
      </c>
      <c r="M32" s="89">
        <v>27818.3</v>
      </c>
      <c r="N32" s="91">
        <v>99.4</v>
      </c>
      <c r="O32" s="89">
        <v>27.651389999999999</v>
      </c>
      <c r="P32" s="90">
        <f t="shared" si="1"/>
        <v>6.5337783898957447E-3</v>
      </c>
      <c r="Q32" s="90">
        <f>O32/'סכום נכסי הקרן'!$C$42</f>
        <v>2.3074703981994075E-4</v>
      </c>
    </row>
    <row r="33" spans="2:17" s="141" customFormat="1">
      <c r="B33" s="88" t="s">
        <v>1510</v>
      </c>
      <c r="C33" s="95" t="s">
        <v>1466</v>
      </c>
      <c r="D33" s="82">
        <v>11898602</v>
      </c>
      <c r="E33" s="82"/>
      <c r="F33" s="82" t="s">
        <v>464</v>
      </c>
      <c r="G33" s="113">
        <v>43431</v>
      </c>
      <c r="H33" s="82" t="s">
        <v>291</v>
      </c>
      <c r="I33" s="89">
        <v>10.6</v>
      </c>
      <c r="J33" s="95" t="s">
        <v>169</v>
      </c>
      <c r="K33" s="96">
        <v>3.9599999999999996E-2</v>
      </c>
      <c r="L33" s="96">
        <v>3.6000000000000004E-2</v>
      </c>
      <c r="M33" s="89">
        <v>5798.24</v>
      </c>
      <c r="N33" s="91">
        <v>104.3</v>
      </c>
      <c r="O33" s="89">
        <v>6.0475699999999994</v>
      </c>
      <c r="P33" s="90">
        <f t="shared" si="1"/>
        <v>1.4289871929541989E-3</v>
      </c>
      <c r="Q33" s="90">
        <f>O33/'סכום נכסי הקרן'!$C$42</f>
        <v>5.0466138432964095E-5</v>
      </c>
    </row>
    <row r="34" spans="2:17" s="141" customFormat="1">
      <c r="B34" s="88" t="s">
        <v>1510</v>
      </c>
      <c r="C34" s="95" t="s">
        <v>1466</v>
      </c>
      <c r="D34" s="82">
        <v>11898603</v>
      </c>
      <c r="E34" s="82"/>
      <c r="F34" s="82" t="s">
        <v>464</v>
      </c>
      <c r="G34" s="113">
        <v>43500</v>
      </c>
      <c r="H34" s="82" t="s">
        <v>291</v>
      </c>
      <c r="I34" s="89">
        <v>10.73</v>
      </c>
      <c r="J34" s="95" t="s">
        <v>169</v>
      </c>
      <c r="K34" s="96">
        <v>3.7499999999999999E-2</v>
      </c>
      <c r="L34" s="96">
        <v>3.3299999999999996E-2</v>
      </c>
      <c r="M34" s="89">
        <v>10924.24</v>
      </c>
      <c r="N34" s="91">
        <v>105</v>
      </c>
      <c r="O34" s="89">
        <v>11.47044</v>
      </c>
      <c r="P34" s="90">
        <f t="shared" si="1"/>
        <v>2.7103633124626191E-3</v>
      </c>
      <c r="Q34" s="90">
        <f>O34/'סכום נכסי הקרן'!$C$42</f>
        <v>9.571924143532175E-5</v>
      </c>
    </row>
    <row r="35" spans="2:17" s="141" customFormat="1">
      <c r="B35" s="88" t="s">
        <v>1510</v>
      </c>
      <c r="C35" s="95" t="s">
        <v>1466</v>
      </c>
      <c r="D35" s="82">
        <v>11898550</v>
      </c>
      <c r="E35" s="82"/>
      <c r="F35" s="82" t="s">
        <v>464</v>
      </c>
      <c r="G35" s="113">
        <v>43500</v>
      </c>
      <c r="H35" s="82" t="s">
        <v>291</v>
      </c>
      <c r="I35" s="89">
        <v>0</v>
      </c>
      <c r="J35" s="95" t="s">
        <v>169</v>
      </c>
      <c r="K35" s="96">
        <v>3.2500000000000001E-2</v>
      </c>
      <c r="L35" s="96">
        <v>-4.8000000000000004E-3</v>
      </c>
      <c r="M35" s="89">
        <v>11039.11</v>
      </c>
      <c r="N35" s="91">
        <v>100.5</v>
      </c>
      <c r="O35" s="89">
        <v>11.094299999999999</v>
      </c>
      <c r="P35" s="90">
        <f t="shared" si="1"/>
        <v>2.6214847640939698E-3</v>
      </c>
      <c r="Q35" s="90">
        <f>O35/'סכום נכסי הקרן'!$C$42</f>
        <v>9.2580404958823715E-5</v>
      </c>
    </row>
    <row r="36" spans="2:17" s="141" customFormat="1">
      <c r="B36" s="88" t="s">
        <v>1510</v>
      </c>
      <c r="C36" s="95" t="s">
        <v>1466</v>
      </c>
      <c r="D36" s="82">
        <v>11898551</v>
      </c>
      <c r="E36" s="82"/>
      <c r="F36" s="82" t="s">
        <v>464</v>
      </c>
      <c r="G36" s="113">
        <v>43500</v>
      </c>
      <c r="H36" s="82" t="s">
        <v>291</v>
      </c>
      <c r="I36" s="89">
        <v>0.25</v>
      </c>
      <c r="J36" s="95" t="s">
        <v>169</v>
      </c>
      <c r="K36" s="96">
        <v>3.2500000000000001E-2</v>
      </c>
      <c r="L36" s="96">
        <v>2.9900000000000003E-2</v>
      </c>
      <c r="M36" s="89">
        <v>849.16</v>
      </c>
      <c r="N36" s="91">
        <v>100.56</v>
      </c>
      <c r="O36" s="89">
        <v>0.85390999999999995</v>
      </c>
      <c r="P36" s="90">
        <f t="shared" si="1"/>
        <v>2.01771365016944E-4</v>
      </c>
      <c r="Q36" s="90">
        <f>O36/'סכום נכסי הקרן'!$C$42</f>
        <v>7.1257613007029885E-6</v>
      </c>
    </row>
    <row r="37" spans="2:17" s="141" customFormat="1">
      <c r="B37" s="88" t="s">
        <v>1511</v>
      </c>
      <c r="C37" s="95" t="s">
        <v>1467</v>
      </c>
      <c r="D37" s="82">
        <v>472710</v>
      </c>
      <c r="E37" s="82"/>
      <c r="F37" s="82" t="s">
        <v>1470</v>
      </c>
      <c r="G37" s="113">
        <v>42901</v>
      </c>
      <c r="H37" s="82" t="s">
        <v>1469</v>
      </c>
      <c r="I37" s="89">
        <v>2.9400000000000004</v>
      </c>
      <c r="J37" s="95" t="s">
        <v>169</v>
      </c>
      <c r="K37" s="96">
        <v>0.04</v>
      </c>
      <c r="L37" s="96">
        <v>2.4799999999999999E-2</v>
      </c>
      <c r="M37" s="89">
        <v>174781</v>
      </c>
      <c r="N37" s="91">
        <v>105.72</v>
      </c>
      <c r="O37" s="89">
        <v>184.77847</v>
      </c>
      <c r="P37" s="90">
        <f t="shared" si="1"/>
        <v>4.3661514817302099E-2</v>
      </c>
      <c r="Q37" s="90">
        <f>O37/'סכום נכסי הקרן'!$C$42</f>
        <v>1.5419508738966732E-3</v>
      </c>
    </row>
    <row r="38" spans="2:17" s="141" customFormat="1">
      <c r="B38" s="88" t="s">
        <v>1512</v>
      </c>
      <c r="C38" s="95" t="s">
        <v>1467</v>
      </c>
      <c r="D38" s="82">
        <v>454099</v>
      </c>
      <c r="E38" s="82"/>
      <c r="F38" s="82" t="s">
        <v>1470</v>
      </c>
      <c r="G38" s="113">
        <v>42719</v>
      </c>
      <c r="H38" s="82" t="s">
        <v>1469</v>
      </c>
      <c r="I38" s="89">
        <v>2.93</v>
      </c>
      <c r="J38" s="95" t="s">
        <v>169</v>
      </c>
      <c r="K38" s="96">
        <v>4.1500000000000002E-2</v>
      </c>
      <c r="L38" s="96">
        <v>2.1499999999999998E-2</v>
      </c>
      <c r="M38" s="89">
        <v>233260</v>
      </c>
      <c r="N38" s="91">
        <v>107.18</v>
      </c>
      <c r="O38" s="89">
        <v>250.00807999999998</v>
      </c>
      <c r="P38" s="90">
        <f t="shared" si="1"/>
        <v>5.9074693547171639E-2</v>
      </c>
      <c r="Q38" s="90">
        <f>O38/'סכום נכסי הקרן'!$C$42</f>
        <v>2.0862829821960823E-3</v>
      </c>
    </row>
    <row r="39" spans="2:17" s="141" customFormat="1">
      <c r="B39" s="88" t="s">
        <v>1513</v>
      </c>
      <c r="C39" s="95" t="s">
        <v>1466</v>
      </c>
      <c r="D39" s="82">
        <v>90145563</v>
      </c>
      <c r="E39" s="82"/>
      <c r="F39" s="82" t="s">
        <v>464</v>
      </c>
      <c r="G39" s="113">
        <v>42122</v>
      </c>
      <c r="H39" s="82" t="s">
        <v>165</v>
      </c>
      <c r="I39" s="89">
        <v>6</v>
      </c>
      <c r="J39" s="95" t="s">
        <v>169</v>
      </c>
      <c r="K39" s="96">
        <v>2.4799999999999999E-2</v>
      </c>
      <c r="L39" s="96">
        <v>1.5599999999999998E-2</v>
      </c>
      <c r="M39" s="89">
        <v>228826.61</v>
      </c>
      <c r="N39" s="91">
        <v>107.05</v>
      </c>
      <c r="O39" s="89">
        <v>244.95889000000003</v>
      </c>
      <c r="P39" s="90">
        <f t="shared" si="1"/>
        <v>5.7881614699834223E-2</v>
      </c>
      <c r="Q39" s="90">
        <f>O39/'סכום נכסי הקרן'!$C$42</f>
        <v>2.0441481873091551E-3</v>
      </c>
    </row>
    <row r="40" spans="2:17" s="141" customFormat="1">
      <c r="B40" s="88" t="s">
        <v>1514</v>
      </c>
      <c r="C40" s="95" t="s">
        <v>1466</v>
      </c>
      <c r="D40" s="82">
        <v>95350502</v>
      </c>
      <c r="E40" s="82"/>
      <c r="F40" s="82" t="s">
        <v>464</v>
      </c>
      <c r="G40" s="113">
        <v>41767</v>
      </c>
      <c r="H40" s="82" t="s">
        <v>165</v>
      </c>
      <c r="I40" s="89">
        <v>6.5900000000000007</v>
      </c>
      <c r="J40" s="95" t="s">
        <v>169</v>
      </c>
      <c r="K40" s="96">
        <v>5.3499999999999999E-2</v>
      </c>
      <c r="L40" s="96">
        <v>1.6799999999999999E-2</v>
      </c>
      <c r="M40" s="89">
        <v>682.11</v>
      </c>
      <c r="N40" s="91">
        <v>126.17</v>
      </c>
      <c r="O40" s="89">
        <v>0.86062000000000005</v>
      </c>
      <c r="P40" s="90">
        <f t="shared" si="1"/>
        <v>2.0335687854795278E-4</v>
      </c>
      <c r="Q40" s="90">
        <f>O40/'סכום נכסי הקרן'!$C$42</f>
        <v>7.1817553262182274E-6</v>
      </c>
    </row>
    <row r="41" spans="2:17" s="141" customFormat="1">
      <c r="B41" s="88" t="s">
        <v>1514</v>
      </c>
      <c r="C41" s="95" t="s">
        <v>1466</v>
      </c>
      <c r="D41" s="82">
        <v>95350101</v>
      </c>
      <c r="E41" s="82"/>
      <c r="F41" s="82" t="s">
        <v>464</v>
      </c>
      <c r="G41" s="113">
        <v>41269</v>
      </c>
      <c r="H41" s="82" t="s">
        <v>165</v>
      </c>
      <c r="I41" s="89">
        <v>6.7200000000000006</v>
      </c>
      <c r="J41" s="95" t="s">
        <v>169</v>
      </c>
      <c r="K41" s="96">
        <v>5.3499999999999999E-2</v>
      </c>
      <c r="L41" s="96">
        <v>8.3000000000000001E-3</v>
      </c>
      <c r="M41" s="89">
        <v>3387.69</v>
      </c>
      <c r="N41" s="91">
        <v>135.4</v>
      </c>
      <c r="O41" s="89">
        <v>4.5869399999999994</v>
      </c>
      <c r="P41" s="90">
        <f t="shared" si="1"/>
        <v>1.0838532691393953E-3</v>
      </c>
      <c r="Q41" s="90">
        <f>O41/'סכום נכסי הקרן'!$C$42</f>
        <v>3.8277382324421267E-5</v>
      </c>
    </row>
    <row r="42" spans="2:17" s="141" customFormat="1">
      <c r="B42" s="88" t="s">
        <v>1514</v>
      </c>
      <c r="C42" s="95" t="s">
        <v>1466</v>
      </c>
      <c r="D42" s="82">
        <v>95350102</v>
      </c>
      <c r="E42" s="82"/>
      <c r="F42" s="82" t="s">
        <v>464</v>
      </c>
      <c r="G42" s="113">
        <v>41767</v>
      </c>
      <c r="H42" s="82" t="s">
        <v>165</v>
      </c>
      <c r="I42" s="89">
        <v>7.06</v>
      </c>
      <c r="J42" s="95" t="s">
        <v>169</v>
      </c>
      <c r="K42" s="96">
        <v>5.3499999999999999E-2</v>
      </c>
      <c r="L42" s="96">
        <v>1.9199999999999998E-2</v>
      </c>
      <c r="M42" s="89">
        <v>533.79999999999995</v>
      </c>
      <c r="N42" s="91">
        <v>126.17</v>
      </c>
      <c r="O42" s="89">
        <v>0.67349999999999999</v>
      </c>
      <c r="P42" s="90">
        <f t="shared" si="1"/>
        <v>1.591420809440243E-4</v>
      </c>
      <c r="Q42" s="90">
        <f>O42/'סכום נכסי הקרן'!$C$42</f>
        <v>5.6202647070809139E-6</v>
      </c>
    </row>
    <row r="43" spans="2:17" s="141" customFormat="1">
      <c r="B43" s="88" t="s">
        <v>1514</v>
      </c>
      <c r="C43" s="95" t="s">
        <v>1466</v>
      </c>
      <c r="D43" s="82">
        <v>95350202</v>
      </c>
      <c r="E43" s="82"/>
      <c r="F43" s="82" t="s">
        <v>464</v>
      </c>
      <c r="G43" s="113">
        <v>41767</v>
      </c>
      <c r="H43" s="82" t="s">
        <v>165</v>
      </c>
      <c r="I43" s="89">
        <v>6.59</v>
      </c>
      <c r="J43" s="95" t="s">
        <v>169</v>
      </c>
      <c r="K43" s="96">
        <v>5.3499999999999999E-2</v>
      </c>
      <c r="L43" s="96">
        <v>1.6800000000000002E-2</v>
      </c>
      <c r="M43" s="89">
        <v>682.14</v>
      </c>
      <c r="N43" s="91">
        <v>126.17</v>
      </c>
      <c r="O43" s="89">
        <v>0.86065999999999998</v>
      </c>
      <c r="P43" s="90">
        <f t="shared" si="1"/>
        <v>2.0336633019344313E-4</v>
      </c>
      <c r="Q43" s="90">
        <f>O43/'סכום נכסי הקרן'!$C$42</f>
        <v>7.1820891207071401E-6</v>
      </c>
    </row>
    <row r="44" spans="2:17" s="141" customFormat="1">
      <c r="B44" s="88" t="s">
        <v>1514</v>
      </c>
      <c r="C44" s="95" t="s">
        <v>1466</v>
      </c>
      <c r="D44" s="82">
        <v>95350201</v>
      </c>
      <c r="E44" s="82"/>
      <c r="F44" s="82" t="s">
        <v>464</v>
      </c>
      <c r="G44" s="113">
        <v>41269</v>
      </c>
      <c r="H44" s="82" t="s">
        <v>165</v>
      </c>
      <c r="I44" s="89">
        <v>6.72</v>
      </c>
      <c r="J44" s="95" t="s">
        <v>169</v>
      </c>
      <c r="K44" s="96">
        <v>5.3499999999999999E-2</v>
      </c>
      <c r="L44" s="96">
        <v>8.2999999999999984E-3</v>
      </c>
      <c r="M44" s="89">
        <v>3599.58</v>
      </c>
      <c r="N44" s="91">
        <v>135.4</v>
      </c>
      <c r="O44" s="89">
        <v>4.8738299999999999</v>
      </c>
      <c r="P44" s="90">
        <f t="shared" si="1"/>
        <v>1.1516428335076672E-3</v>
      </c>
      <c r="Q44" s="90">
        <f>O44/'סכום נכסי הקרן'!$C$42</f>
        <v>4.0671439847531062E-5</v>
      </c>
    </row>
    <row r="45" spans="2:17" s="141" customFormat="1">
      <c r="B45" s="88" t="s">
        <v>1514</v>
      </c>
      <c r="C45" s="95" t="s">
        <v>1466</v>
      </c>
      <c r="D45" s="82">
        <v>95350301</v>
      </c>
      <c r="E45" s="82"/>
      <c r="F45" s="82" t="s">
        <v>464</v>
      </c>
      <c r="G45" s="113">
        <v>41281</v>
      </c>
      <c r="H45" s="82" t="s">
        <v>165</v>
      </c>
      <c r="I45" s="89">
        <v>6.7099999999999991</v>
      </c>
      <c r="J45" s="95" t="s">
        <v>169</v>
      </c>
      <c r="K45" s="96">
        <v>5.3499999999999999E-2</v>
      </c>
      <c r="L45" s="96">
        <v>8.5000000000000006E-3</v>
      </c>
      <c r="M45" s="89">
        <v>4534.74</v>
      </c>
      <c r="N45" s="91">
        <v>135.28</v>
      </c>
      <c r="O45" s="89">
        <v>6.1345900000000002</v>
      </c>
      <c r="P45" s="90">
        <f t="shared" si="1"/>
        <v>1.4495492477184886E-3</v>
      </c>
      <c r="Q45" s="90">
        <f>O45/'סכום נכסי הקרן'!$C$42</f>
        <v>5.1192308343595401E-5</v>
      </c>
    </row>
    <row r="46" spans="2:17" s="141" customFormat="1">
      <c r="B46" s="88" t="s">
        <v>1514</v>
      </c>
      <c r="C46" s="95" t="s">
        <v>1466</v>
      </c>
      <c r="D46" s="82">
        <v>95350302</v>
      </c>
      <c r="E46" s="82"/>
      <c r="F46" s="82" t="s">
        <v>464</v>
      </c>
      <c r="G46" s="113">
        <v>41767</v>
      </c>
      <c r="H46" s="82" t="s">
        <v>165</v>
      </c>
      <c r="I46" s="89">
        <v>6.59</v>
      </c>
      <c r="J46" s="95" t="s">
        <v>169</v>
      </c>
      <c r="K46" s="96">
        <v>5.3499999999999999E-2</v>
      </c>
      <c r="L46" s="96">
        <v>1.6799999999999999E-2</v>
      </c>
      <c r="M46" s="89">
        <v>800.7</v>
      </c>
      <c r="N46" s="91">
        <v>126.17</v>
      </c>
      <c r="O46" s="89">
        <v>1.01023</v>
      </c>
      <c r="P46" s="90">
        <f t="shared" si="1"/>
        <v>2.3870839559329124E-4</v>
      </c>
      <c r="Q46" s="90">
        <f>O46/'סכום נכסי הקרן'!$C$42</f>
        <v>8.430230163376914E-6</v>
      </c>
    </row>
    <row r="47" spans="2:17" s="141" customFormat="1">
      <c r="B47" s="88" t="s">
        <v>1514</v>
      </c>
      <c r="C47" s="95" t="s">
        <v>1466</v>
      </c>
      <c r="D47" s="82">
        <v>95350401</v>
      </c>
      <c r="E47" s="82"/>
      <c r="F47" s="82" t="s">
        <v>464</v>
      </c>
      <c r="G47" s="113">
        <v>41281</v>
      </c>
      <c r="H47" s="82" t="s">
        <v>165</v>
      </c>
      <c r="I47" s="89">
        <v>6.71</v>
      </c>
      <c r="J47" s="95" t="s">
        <v>169</v>
      </c>
      <c r="K47" s="96">
        <v>5.3499999999999999E-2</v>
      </c>
      <c r="L47" s="96">
        <v>8.5000000000000006E-3</v>
      </c>
      <c r="M47" s="89">
        <v>3266.55</v>
      </c>
      <c r="N47" s="91">
        <v>135.28</v>
      </c>
      <c r="O47" s="89">
        <v>4.4189999999999996</v>
      </c>
      <c r="P47" s="90">
        <f t="shared" si="1"/>
        <v>1.0441705355480971E-3</v>
      </c>
      <c r="Q47" s="90">
        <f>O47/'סכום נכסי הקרן'!$C$42</f>
        <v>3.6875946162717973E-5</v>
      </c>
    </row>
    <row r="48" spans="2:17" s="141" customFormat="1">
      <c r="B48" s="88" t="s">
        <v>1514</v>
      </c>
      <c r="C48" s="95" t="s">
        <v>1466</v>
      </c>
      <c r="D48" s="82">
        <v>95350402</v>
      </c>
      <c r="E48" s="82"/>
      <c r="F48" s="82" t="s">
        <v>464</v>
      </c>
      <c r="G48" s="113">
        <v>41767</v>
      </c>
      <c r="H48" s="82" t="s">
        <v>165</v>
      </c>
      <c r="I48" s="89">
        <v>6.5900000000000007</v>
      </c>
      <c r="J48" s="95" t="s">
        <v>169</v>
      </c>
      <c r="K48" s="96">
        <v>5.3499999999999999E-2</v>
      </c>
      <c r="L48" s="96">
        <v>1.6800000000000002E-2</v>
      </c>
      <c r="M48" s="89">
        <v>652.42999999999995</v>
      </c>
      <c r="N48" s="91">
        <v>126.17</v>
      </c>
      <c r="O48" s="89">
        <v>0.82316999999999996</v>
      </c>
      <c r="P48" s="90">
        <f t="shared" si="1"/>
        <v>1.9450777545759832E-4</v>
      </c>
      <c r="Q48" s="90">
        <f>O48/'סכום נכסי הקרן'!$C$42</f>
        <v>6.8692402359729704E-6</v>
      </c>
    </row>
    <row r="49" spans="2:17" s="141" customFormat="1">
      <c r="B49" s="88" t="s">
        <v>1514</v>
      </c>
      <c r="C49" s="95" t="s">
        <v>1466</v>
      </c>
      <c r="D49" s="82">
        <v>95350501</v>
      </c>
      <c r="E49" s="82"/>
      <c r="F49" s="82" t="s">
        <v>464</v>
      </c>
      <c r="G49" s="113">
        <v>41281</v>
      </c>
      <c r="H49" s="82" t="s">
        <v>165</v>
      </c>
      <c r="I49" s="89">
        <v>6.7100000000000009</v>
      </c>
      <c r="J49" s="95" t="s">
        <v>169</v>
      </c>
      <c r="K49" s="96">
        <v>5.3499999999999999E-2</v>
      </c>
      <c r="L49" s="96">
        <v>8.5000000000000006E-3</v>
      </c>
      <c r="M49" s="89">
        <v>3923.06</v>
      </c>
      <c r="N49" s="91">
        <v>135.28</v>
      </c>
      <c r="O49" s="89">
        <v>5.3071099999999998</v>
      </c>
      <c r="P49" s="90">
        <f t="shared" si="1"/>
        <v>1.2540230574593033E-3</v>
      </c>
      <c r="Q49" s="90">
        <f>O49/'סכום נכסי הקרן'!$C$42</f>
        <v>4.4287101751442E-5</v>
      </c>
    </row>
    <row r="50" spans="2:17" s="141" customFormat="1">
      <c r="B50" s="88" t="s">
        <v>1515</v>
      </c>
      <c r="C50" s="95" t="s">
        <v>1467</v>
      </c>
      <c r="D50" s="82">
        <v>22333</v>
      </c>
      <c r="E50" s="82"/>
      <c r="F50" s="82" t="s">
        <v>1470</v>
      </c>
      <c r="G50" s="113">
        <v>41639</v>
      </c>
      <c r="H50" s="82" t="s">
        <v>1469</v>
      </c>
      <c r="I50" s="89">
        <v>2.44</v>
      </c>
      <c r="J50" s="95" t="s">
        <v>169</v>
      </c>
      <c r="K50" s="96">
        <v>3.7000000000000005E-2</v>
      </c>
      <c r="L50" s="96">
        <v>1.5E-3</v>
      </c>
      <c r="M50" s="89">
        <v>42928.44</v>
      </c>
      <c r="N50" s="91">
        <v>109.79</v>
      </c>
      <c r="O50" s="89">
        <v>47.131140000000002</v>
      </c>
      <c r="P50" s="90">
        <f t="shared" si="1"/>
        <v>1.113667067091929E-2</v>
      </c>
      <c r="Q50" s="90">
        <f>O50/'סכום נכסי הקרן'!$C$42</f>
        <v>3.9330286970525545E-4</v>
      </c>
    </row>
    <row r="51" spans="2:17" s="141" customFormat="1">
      <c r="B51" s="88" t="s">
        <v>1515</v>
      </c>
      <c r="C51" s="95" t="s">
        <v>1467</v>
      </c>
      <c r="D51" s="82">
        <v>22334</v>
      </c>
      <c r="E51" s="82"/>
      <c r="F51" s="82" t="s">
        <v>1470</v>
      </c>
      <c r="G51" s="113">
        <v>42004</v>
      </c>
      <c r="H51" s="82" t="s">
        <v>1469</v>
      </c>
      <c r="I51" s="89">
        <v>2.9</v>
      </c>
      <c r="J51" s="95" t="s">
        <v>169</v>
      </c>
      <c r="K51" s="96">
        <v>3.7000000000000005E-2</v>
      </c>
      <c r="L51" s="96">
        <v>3.8E-3</v>
      </c>
      <c r="M51" s="89">
        <v>17171.38</v>
      </c>
      <c r="N51" s="91">
        <v>110.81</v>
      </c>
      <c r="O51" s="89">
        <v>19.027609999999999</v>
      </c>
      <c r="P51" s="90">
        <f t="shared" si="1"/>
        <v>4.4960556062232015E-3</v>
      </c>
      <c r="Q51" s="90">
        <f>O51/'סכום נכסי הקרן'!$C$42</f>
        <v>1.5878278387988101E-4</v>
      </c>
    </row>
    <row r="52" spans="2:17" s="141" customFormat="1">
      <c r="B52" s="88" t="s">
        <v>1516</v>
      </c>
      <c r="C52" s="95" t="s">
        <v>1467</v>
      </c>
      <c r="D52" s="82">
        <v>458870</v>
      </c>
      <c r="E52" s="82"/>
      <c r="F52" s="82" t="s">
        <v>1470</v>
      </c>
      <c r="G52" s="113">
        <v>42759</v>
      </c>
      <c r="H52" s="82" t="s">
        <v>1469</v>
      </c>
      <c r="I52" s="89">
        <v>4.22</v>
      </c>
      <c r="J52" s="95" t="s">
        <v>169</v>
      </c>
      <c r="K52" s="96">
        <v>2.5499999999999998E-2</v>
      </c>
      <c r="L52" s="96">
        <v>1.3300000000000001E-2</v>
      </c>
      <c r="M52" s="89">
        <v>33081.339999999997</v>
      </c>
      <c r="N52" s="91">
        <v>105.69</v>
      </c>
      <c r="O52" s="89">
        <v>34.96367</v>
      </c>
      <c r="P52" s="90">
        <f t="shared" si="1"/>
        <v>8.2616053470529385E-3</v>
      </c>
      <c r="Q52" s="90">
        <f>O52/'סכום נכסי הקרן'!$C$42</f>
        <v>2.9176700895474939E-4</v>
      </c>
    </row>
    <row r="53" spans="2:17" s="141" customFormat="1">
      <c r="B53" s="88" t="s">
        <v>1516</v>
      </c>
      <c r="C53" s="95" t="s">
        <v>1467</v>
      </c>
      <c r="D53" s="82">
        <v>458869</v>
      </c>
      <c r="E53" s="82"/>
      <c r="F53" s="82" t="s">
        <v>1470</v>
      </c>
      <c r="G53" s="113">
        <v>42759</v>
      </c>
      <c r="H53" s="82" t="s">
        <v>1469</v>
      </c>
      <c r="I53" s="89">
        <v>4.07</v>
      </c>
      <c r="J53" s="95" t="s">
        <v>169</v>
      </c>
      <c r="K53" s="96">
        <v>3.8800000000000001E-2</v>
      </c>
      <c r="L53" s="96">
        <v>2.9100000000000001E-2</v>
      </c>
      <c r="M53" s="89">
        <v>33081.339999999997</v>
      </c>
      <c r="N53" s="91">
        <v>104.73</v>
      </c>
      <c r="O53" s="89">
        <v>34.646089999999994</v>
      </c>
      <c r="P53" s="90">
        <f t="shared" si="1"/>
        <v>8.1865640076821816E-3</v>
      </c>
      <c r="Q53" s="90">
        <f>O53/'סכום נכסי הקרן'!$C$42</f>
        <v>2.8911684761002071E-4</v>
      </c>
    </row>
    <row r="54" spans="2:17" s="141" customFormat="1">
      <c r="B54" s="88" t="s">
        <v>1517</v>
      </c>
      <c r="C54" s="95" t="s">
        <v>1467</v>
      </c>
      <c r="D54" s="82">
        <v>4069</v>
      </c>
      <c r="E54" s="82"/>
      <c r="F54" s="82" t="s">
        <v>556</v>
      </c>
      <c r="G54" s="113">
        <v>42052</v>
      </c>
      <c r="H54" s="82" t="s">
        <v>165</v>
      </c>
      <c r="I54" s="89">
        <v>5.97</v>
      </c>
      <c r="J54" s="95" t="s">
        <v>169</v>
      </c>
      <c r="K54" s="96">
        <v>2.9779E-2</v>
      </c>
      <c r="L54" s="96">
        <v>9.3999999999999986E-3</v>
      </c>
      <c r="M54" s="89">
        <v>26165.05</v>
      </c>
      <c r="N54" s="91">
        <v>113.53</v>
      </c>
      <c r="O54" s="89">
        <v>29.705169999999999</v>
      </c>
      <c r="P54" s="90">
        <f t="shared" si="1"/>
        <v>7.0190684017758008E-3</v>
      </c>
      <c r="Q54" s="90">
        <f>O54/'סכום נכסי הקרן'!$C$42</f>
        <v>2.478855509559595E-4</v>
      </c>
    </row>
    <row r="55" spans="2:17" s="141" customFormat="1">
      <c r="B55" s="88" t="s">
        <v>1518</v>
      </c>
      <c r="C55" s="95" t="s">
        <v>1467</v>
      </c>
      <c r="D55" s="82">
        <v>2963</v>
      </c>
      <c r="E55" s="82"/>
      <c r="F55" s="82" t="s">
        <v>556</v>
      </c>
      <c r="G55" s="113">
        <v>41423</v>
      </c>
      <c r="H55" s="82" t="s">
        <v>165</v>
      </c>
      <c r="I55" s="89">
        <v>4.82</v>
      </c>
      <c r="J55" s="95" t="s">
        <v>169</v>
      </c>
      <c r="K55" s="96">
        <v>0.05</v>
      </c>
      <c r="L55" s="96">
        <v>8.4000000000000012E-3</v>
      </c>
      <c r="M55" s="89">
        <v>10996.5</v>
      </c>
      <c r="N55" s="91">
        <v>123.86</v>
      </c>
      <c r="O55" s="89">
        <v>13.62026</v>
      </c>
      <c r="P55" s="90">
        <f t="shared" si="1"/>
        <v>3.218346725165043E-3</v>
      </c>
      <c r="Q55" s="90">
        <f>O55/'סכום נכסי הקרן'!$C$42</f>
        <v>1.1365919313922181E-4</v>
      </c>
    </row>
    <row r="56" spans="2:17" s="141" customFormat="1">
      <c r="B56" s="88" t="s">
        <v>1518</v>
      </c>
      <c r="C56" s="95" t="s">
        <v>1467</v>
      </c>
      <c r="D56" s="82">
        <v>2968</v>
      </c>
      <c r="E56" s="82"/>
      <c r="F56" s="82" t="s">
        <v>556</v>
      </c>
      <c r="G56" s="113">
        <v>41423</v>
      </c>
      <c r="H56" s="82" t="s">
        <v>165</v>
      </c>
      <c r="I56" s="89">
        <v>4.8199999999999994</v>
      </c>
      <c r="J56" s="95" t="s">
        <v>169</v>
      </c>
      <c r="K56" s="96">
        <v>0.05</v>
      </c>
      <c r="L56" s="96">
        <v>8.3999999999999995E-3</v>
      </c>
      <c r="M56" s="89">
        <v>3536.68</v>
      </c>
      <c r="N56" s="91">
        <v>123.86</v>
      </c>
      <c r="O56" s="89">
        <v>4.3805399999999999</v>
      </c>
      <c r="P56" s="90">
        <f t="shared" si="1"/>
        <v>1.0350827784091109E-3</v>
      </c>
      <c r="Q56" s="90">
        <f>O56/'סכום נכסי הקרן'!$C$42</f>
        <v>3.6555002761627656E-5</v>
      </c>
    </row>
    <row r="57" spans="2:17" s="141" customFormat="1">
      <c r="B57" s="88" t="s">
        <v>1518</v>
      </c>
      <c r="C57" s="95" t="s">
        <v>1467</v>
      </c>
      <c r="D57" s="82">
        <v>4605</v>
      </c>
      <c r="E57" s="82"/>
      <c r="F57" s="82" t="s">
        <v>556</v>
      </c>
      <c r="G57" s="113">
        <v>42352</v>
      </c>
      <c r="H57" s="82" t="s">
        <v>165</v>
      </c>
      <c r="I57" s="89">
        <v>6.86</v>
      </c>
      <c r="J57" s="95" t="s">
        <v>169</v>
      </c>
      <c r="K57" s="96">
        <v>0.05</v>
      </c>
      <c r="L57" s="96">
        <v>1.9099999999999999E-2</v>
      </c>
      <c r="M57" s="89">
        <v>10745.6</v>
      </c>
      <c r="N57" s="91">
        <v>124.16</v>
      </c>
      <c r="O57" s="89">
        <v>13.34174</v>
      </c>
      <c r="P57" s="90">
        <f t="shared" si="1"/>
        <v>3.15253491761563E-3</v>
      </c>
      <c r="Q57" s="90">
        <f>O57/'סכום נכסי הקרן'!$C$42</f>
        <v>1.1133498211291716E-4</v>
      </c>
    </row>
    <row r="58" spans="2:17" s="141" customFormat="1">
      <c r="B58" s="88" t="s">
        <v>1518</v>
      </c>
      <c r="C58" s="95" t="s">
        <v>1467</v>
      </c>
      <c r="D58" s="82">
        <v>4606</v>
      </c>
      <c r="E58" s="82"/>
      <c r="F58" s="82" t="s">
        <v>556</v>
      </c>
      <c r="G58" s="113">
        <v>42352</v>
      </c>
      <c r="H58" s="82" t="s">
        <v>165</v>
      </c>
      <c r="I58" s="89">
        <v>8.89</v>
      </c>
      <c r="J58" s="95" t="s">
        <v>169</v>
      </c>
      <c r="K58" s="96">
        <v>4.0999999999999995E-2</v>
      </c>
      <c r="L58" s="96">
        <v>2.06E-2</v>
      </c>
      <c r="M58" s="89">
        <v>28536.62</v>
      </c>
      <c r="N58" s="91">
        <v>120.7</v>
      </c>
      <c r="O58" s="89">
        <v>34.4437</v>
      </c>
      <c r="P58" s="90">
        <f t="shared" si="1"/>
        <v>8.1387410444123086E-3</v>
      </c>
      <c r="Q58" s="90">
        <f>O58/'סכום נכסי הקרן'!$C$42</f>
        <v>2.8742793094474071E-4</v>
      </c>
    </row>
    <row r="59" spans="2:17" s="141" customFormat="1">
      <c r="B59" s="88" t="s">
        <v>1518</v>
      </c>
      <c r="C59" s="95" t="s">
        <v>1467</v>
      </c>
      <c r="D59" s="82">
        <v>5150</v>
      </c>
      <c r="E59" s="82"/>
      <c r="F59" s="82" t="s">
        <v>556</v>
      </c>
      <c r="G59" s="113">
        <v>42631</v>
      </c>
      <c r="H59" s="82" t="s">
        <v>165</v>
      </c>
      <c r="I59" s="89">
        <v>8.7100000000000009</v>
      </c>
      <c r="J59" s="95" t="s">
        <v>169</v>
      </c>
      <c r="K59" s="96">
        <v>4.0999999999999995E-2</v>
      </c>
      <c r="L59" s="96">
        <v>2.7200000000000002E-2</v>
      </c>
      <c r="M59" s="89">
        <v>8468.24</v>
      </c>
      <c r="N59" s="91">
        <v>114.56</v>
      </c>
      <c r="O59" s="89">
        <v>9.7012299999999989</v>
      </c>
      <c r="P59" s="90">
        <f t="shared" si="1"/>
        <v>2.2923146695123932E-3</v>
      </c>
      <c r="Q59" s="90">
        <f>O59/'סכום נכסי הקרן'!$C$42</f>
        <v>8.0955427742055778E-5</v>
      </c>
    </row>
    <row r="60" spans="2:17" s="141" customFormat="1">
      <c r="B60" s="88" t="s">
        <v>1519</v>
      </c>
      <c r="C60" s="95" t="s">
        <v>1466</v>
      </c>
      <c r="D60" s="82">
        <v>455954</v>
      </c>
      <c r="E60" s="82"/>
      <c r="F60" s="82" t="s">
        <v>1471</v>
      </c>
      <c r="G60" s="113">
        <v>42732</v>
      </c>
      <c r="H60" s="82" t="s">
        <v>1469</v>
      </c>
      <c r="I60" s="89">
        <v>3.93</v>
      </c>
      <c r="J60" s="95" t="s">
        <v>169</v>
      </c>
      <c r="K60" s="96">
        <v>2.1613000000000004E-2</v>
      </c>
      <c r="L60" s="96">
        <v>1.34E-2</v>
      </c>
      <c r="M60" s="89">
        <v>78166.460000000006</v>
      </c>
      <c r="N60" s="91">
        <v>104.54</v>
      </c>
      <c r="O60" s="89">
        <v>81.715229999999991</v>
      </c>
      <c r="P60" s="90">
        <f t="shared" si="1"/>
        <v>1.9308584628091405E-2</v>
      </c>
      <c r="Q60" s="90">
        <f>O60/'סכום נכסי הקרן'!$C$42</f>
        <v>6.8190233585746019E-4</v>
      </c>
    </row>
    <row r="61" spans="2:17" s="141" customFormat="1">
      <c r="B61" s="88" t="s">
        <v>1520</v>
      </c>
      <c r="C61" s="95" t="s">
        <v>1466</v>
      </c>
      <c r="D61" s="82">
        <v>90840002</v>
      </c>
      <c r="E61" s="82"/>
      <c r="F61" s="82" t="s">
        <v>556</v>
      </c>
      <c r="G61" s="113">
        <v>43011</v>
      </c>
      <c r="H61" s="82" t="s">
        <v>165</v>
      </c>
      <c r="I61" s="89">
        <v>9.15</v>
      </c>
      <c r="J61" s="95" t="s">
        <v>169</v>
      </c>
      <c r="K61" s="96">
        <v>3.9E-2</v>
      </c>
      <c r="L61" s="96">
        <v>3.8100000000000002E-2</v>
      </c>
      <c r="M61" s="89">
        <v>6058.2</v>
      </c>
      <c r="N61" s="91">
        <v>102.39</v>
      </c>
      <c r="O61" s="89">
        <v>6.2029899999999998</v>
      </c>
      <c r="P61" s="90">
        <f t="shared" si="1"/>
        <v>1.4657115615070129E-3</v>
      </c>
      <c r="Q61" s="90">
        <f>O61/'סכום נכסי הקרן'!$C$42</f>
        <v>5.1763096919637469E-5</v>
      </c>
    </row>
    <row r="62" spans="2:17" s="141" customFormat="1">
      <c r="B62" s="88" t="s">
        <v>1520</v>
      </c>
      <c r="C62" s="95" t="s">
        <v>1466</v>
      </c>
      <c r="D62" s="82">
        <v>90840004</v>
      </c>
      <c r="E62" s="82"/>
      <c r="F62" s="82" t="s">
        <v>556</v>
      </c>
      <c r="G62" s="113">
        <v>43104</v>
      </c>
      <c r="H62" s="82" t="s">
        <v>165</v>
      </c>
      <c r="I62" s="89">
        <v>9.15</v>
      </c>
      <c r="J62" s="95" t="s">
        <v>169</v>
      </c>
      <c r="K62" s="96">
        <v>3.8199999999999998E-2</v>
      </c>
      <c r="L62" s="96">
        <v>4.1499999999999995E-2</v>
      </c>
      <c r="M62" s="89">
        <v>10788.26</v>
      </c>
      <c r="N62" s="91">
        <v>96.55</v>
      </c>
      <c r="O62" s="89">
        <v>10.416069999999999</v>
      </c>
      <c r="P62" s="90">
        <f t="shared" si="1"/>
        <v>2.4612250260707099E-3</v>
      </c>
      <c r="Q62" s="90">
        <f>O62/'סכום נכסי הקרן'!$C$42</f>
        <v>8.692066905342879E-5</v>
      </c>
    </row>
    <row r="63" spans="2:17" s="141" customFormat="1">
      <c r="B63" s="88" t="s">
        <v>1520</v>
      </c>
      <c r="C63" s="95" t="s">
        <v>1466</v>
      </c>
      <c r="D63" s="82">
        <v>90840006</v>
      </c>
      <c r="E63" s="82"/>
      <c r="F63" s="82" t="s">
        <v>556</v>
      </c>
      <c r="G63" s="113">
        <v>43194</v>
      </c>
      <c r="H63" s="82" t="s">
        <v>165</v>
      </c>
      <c r="I63" s="89">
        <v>9.2100000000000009</v>
      </c>
      <c r="J63" s="95" t="s">
        <v>169</v>
      </c>
      <c r="K63" s="96">
        <v>3.7900000000000003E-2</v>
      </c>
      <c r="L63" s="96">
        <v>3.6900000000000009E-2</v>
      </c>
      <c r="M63" s="89">
        <v>6966.26</v>
      </c>
      <c r="N63" s="91">
        <v>100.62</v>
      </c>
      <c r="O63" s="89">
        <v>7.0094500000000002</v>
      </c>
      <c r="P63" s="90">
        <f t="shared" si="1"/>
        <v>1.6562709120610114E-3</v>
      </c>
      <c r="Q63" s="90">
        <f>O63/'סכום נכסי הקרן'!$C$42</f>
        <v>5.8492894507866834E-5</v>
      </c>
    </row>
    <row r="64" spans="2:17" s="141" customFormat="1">
      <c r="B64" s="88" t="s">
        <v>1520</v>
      </c>
      <c r="C64" s="95" t="s">
        <v>1466</v>
      </c>
      <c r="D64" s="82">
        <v>90840008</v>
      </c>
      <c r="E64" s="82"/>
      <c r="F64" s="82" t="s">
        <v>556</v>
      </c>
      <c r="G64" s="113">
        <v>43285</v>
      </c>
      <c r="H64" s="82" t="s">
        <v>165</v>
      </c>
      <c r="I64" s="89">
        <v>9.18</v>
      </c>
      <c r="J64" s="95" t="s">
        <v>169</v>
      </c>
      <c r="K64" s="96">
        <v>4.0099999999999997E-2</v>
      </c>
      <c r="L64" s="96">
        <v>3.7000000000000005E-2</v>
      </c>
      <c r="M64" s="89">
        <v>9237.8799999999992</v>
      </c>
      <c r="N64" s="91">
        <v>101.34</v>
      </c>
      <c r="O64" s="89">
        <v>9.3616600000000005</v>
      </c>
      <c r="P64" s="90">
        <f t="shared" si="1"/>
        <v>2.2120772880333105E-3</v>
      </c>
      <c r="Q64" s="90">
        <f>O64/'סכום נכסי הקרן'!$C$42</f>
        <v>7.8121762877046927E-5</v>
      </c>
    </row>
    <row r="65" spans="2:17" s="141" customFormat="1">
      <c r="B65" s="88" t="s">
        <v>1520</v>
      </c>
      <c r="C65" s="95" t="s">
        <v>1466</v>
      </c>
      <c r="D65" s="82">
        <v>90840010</v>
      </c>
      <c r="E65" s="82"/>
      <c r="F65" s="82" t="s">
        <v>556</v>
      </c>
      <c r="G65" s="113">
        <v>43377</v>
      </c>
      <c r="H65" s="82" t="s">
        <v>165</v>
      </c>
      <c r="I65" s="89">
        <v>9.16</v>
      </c>
      <c r="J65" s="95" t="s">
        <v>169</v>
      </c>
      <c r="K65" s="96">
        <v>3.9699999999999999E-2</v>
      </c>
      <c r="L65" s="96">
        <v>3.8699999999999998E-2</v>
      </c>
      <c r="M65" s="89">
        <v>18489.650000000001</v>
      </c>
      <c r="N65" s="91">
        <v>99.46</v>
      </c>
      <c r="O65" s="89">
        <v>18.389810000000001</v>
      </c>
      <c r="P65" s="90">
        <f t="shared" si="1"/>
        <v>4.3453491188793283E-3</v>
      </c>
      <c r="Q65" s="90">
        <f>O65/'סכום נכסי הקרן'!$C$42</f>
        <v>1.5346043075415539E-4</v>
      </c>
    </row>
    <row r="66" spans="2:17" s="141" customFormat="1">
      <c r="B66" s="88" t="s">
        <v>1520</v>
      </c>
      <c r="C66" s="95" t="s">
        <v>1466</v>
      </c>
      <c r="D66" s="82">
        <v>90840012</v>
      </c>
      <c r="E66" s="82"/>
      <c r="F66" s="82" t="s">
        <v>556</v>
      </c>
      <c r="G66" s="113">
        <v>43469</v>
      </c>
      <c r="H66" s="82" t="s">
        <v>165</v>
      </c>
      <c r="I66" s="89">
        <v>10.74</v>
      </c>
      <c r="J66" s="95" t="s">
        <v>169</v>
      </c>
      <c r="K66" s="96">
        <v>4.1700000000000001E-2</v>
      </c>
      <c r="L66" s="96">
        <v>3.1200000000000002E-2</v>
      </c>
      <c r="M66" s="89">
        <v>12990.2</v>
      </c>
      <c r="N66" s="91">
        <v>109.44</v>
      </c>
      <c r="O66" s="89">
        <v>14.216479999999999</v>
      </c>
      <c r="P66" s="90">
        <f t="shared" si="1"/>
        <v>3.3592282270216815E-3</v>
      </c>
      <c r="Q66" s="90">
        <f>O66/'סכום נכסי הקרן'!$C$42</f>
        <v>1.1863456689372184E-4</v>
      </c>
    </row>
    <row r="67" spans="2:17" s="141" customFormat="1">
      <c r="B67" s="88" t="s">
        <v>1520</v>
      </c>
      <c r="C67" s="95" t="s">
        <v>1466</v>
      </c>
      <c r="D67" s="82">
        <v>90840000</v>
      </c>
      <c r="E67" s="82"/>
      <c r="F67" s="82" t="s">
        <v>556</v>
      </c>
      <c r="G67" s="113">
        <v>42935</v>
      </c>
      <c r="H67" s="82" t="s">
        <v>165</v>
      </c>
      <c r="I67" s="89">
        <v>10.66</v>
      </c>
      <c r="J67" s="95" t="s">
        <v>169</v>
      </c>
      <c r="K67" s="96">
        <v>4.0800000000000003E-2</v>
      </c>
      <c r="L67" s="96">
        <v>3.5000000000000003E-2</v>
      </c>
      <c r="M67" s="89">
        <v>28237.84</v>
      </c>
      <c r="N67" s="91">
        <v>105.49</v>
      </c>
      <c r="O67" s="89">
        <v>29.7881</v>
      </c>
      <c r="P67" s="90">
        <f t="shared" si="1"/>
        <v>7.0386640257887011E-3</v>
      </c>
      <c r="Q67" s="90">
        <f>O67/'סכום נכסי הקרן'!$C$42</f>
        <v>2.4857759038009945E-4</v>
      </c>
    </row>
    <row r="68" spans="2:17" s="141" customFormat="1">
      <c r="B68" s="88" t="s">
        <v>1521</v>
      </c>
      <c r="C68" s="95" t="s">
        <v>1467</v>
      </c>
      <c r="D68" s="82">
        <v>4099</v>
      </c>
      <c r="E68" s="82"/>
      <c r="F68" s="82" t="s">
        <v>556</v>
      </c>
      <c r="G68" s="113">
        <v>42052</v>
      </c>
      <c r="H68" s="82" t="s">
        <v>165</v>
      </c>
      <c r="I68" s="89">
        <v>5.9799999999999995</v>
      </c>
      <c r="J68" s="95" t="s">
        <v>169</v>
      </c>
      <c r="K68" s="96">
        <v>2.9779E-2</v>
      </c>
      <c r="L68" s="96">
        <v>9.3999999999999986E-3</v>
      </c>
      <c r="M68" s="89">
        <v>19085.599999999999</v>
      </c>
      <c r="N68" s="91">
        <v>113.53</v>
      </c>
      <c r="O68" s="89">
        <v>21.66788</v>
      </c>
      <c r="P68" s="90">
        <f t="shared" si="1"/>
        <v>5.1199280071943659E-3</v>
      </c>
      <c r="Q68" s="90">
        <f>O68/'סכום נכסי הקרן'!$C$42</f>
        <v>1.8081547326097161E-4</v>
      </c>
    </row>
    <row r="69" spans="2:17" s="141" customFormat="1">
      <c r="B69" s="88" t="s">
        <v>1521</v>
      </c>
      <c r="C69" s="95" t="s">
        <v>1467</v>
      </c>
      <c r="D69" s="82">
        <v>40999</v>
      </c>
      <c r="E69" s="82"/>
      <c r="F69" s="82" t="s">
        <v>556</v>
      </c>
      <c r="G69" s="113">
        <v>42054</v>
      </c>
      <c r="H69" s="82" t="s">
        <v>165</v>
      </c>
      <c r="I69" s="89">
        <v>5.9799999999999995</v>
      </c>
      <c r="J69" s="95" t="s">
        <v>169</v>
      </c>
      <c r="K69" s="96">
        <v>2.9779E-2</v>
      </c>
      <c r="L69" s="96">
        <v>9.499999999999998E-3</v>
      </c>
      <c r="M69" s="89">
        <v>539.74</v>
      </c>
      <c r="N69" s="91">
        <v>113.45</v>
      </c>
      <c r="O69" s="89">
        <v>0.61233000000000004</v>
      </c>
      <c r="P69" s="90">
        <f t="shared" si="1"/>
        <v>1.4468815207788329E-4</v>
      </c>
      <c r="Q69" s="90">
        <f>O69/'סכום נכסי הקרן'!$C$42</f>
        <v>5.1098094849099572E-6</v>
      </c>
    </row>
    <row r="70" spans="2:17" s="141" customFormat="1">
      <c r="B70" s="88" t="s">
        <v>1509</v>
      </c>
      <c r="C70" s="95" t="s">
        <v>1467</v>
      </c>
      <c r="D70" s="82">
        <v>14760844</v>
      </c>
      <c r="E70" s="82"/>
      <c r="F70" s="82" t="s">
        <v>1471</v>
      </c>
      <c r="G70" s="113">
        <v>40742</v>
      </c>
      <c r="H70" s="82" t="s">
        <v>1469</v>
      </c>
      <c r="I70" s="89">
        <v>8.0399999999999991</v>
      </c>
      <c r="J70" s="95" t="s">
        <v>169</v>
      </c>
      <c r="K70" s="96">
        <v>0.06</v>
      </c>
      <c r="L70" s="96">
        <v>9.0999999999999987E-3</v>
      </c>
      <c r="M70" s="89">
        <v>39309.42</v>
      </c>
      <c r="N70" s="91">
        <v>154.19999999999999</v>
      </c>
      <c r="O70" s="89">
        <v>60.615120000000005</v>
      </c>
      <c r="P70" s="90">
        <f t="shared" si="1"/>
        <v>1.4322815639898659E-2</v>
      </c>
      <c r="Q70" s="90">
        <f>O70/'סכום נכסי הקרן'!$C$42</f>
        <v>5.0582482502074897E-4</v>
      </c>
    </row>
    <row r="71" spans="2:17" s="141" customFormat="1">
      <c r="B71" s="88" t="s">
        <v>1522</v>
      </c>
      <c r="C71" s="95" t="s">
        <v>1466</v>
      </c>
      <c r="D71" s="82">
        <v>90136004</v>
      </c>
      <c r="E71" s="82"/>
      <c r="F71" s="82" t="s">
        <v>1471</v>
      </c>
      <c r="G71" s="113">
        <v>42680</v>
      </c>
      <c r="H71" s="82" t="s">
        <v>1469</v>
      </c>
      <c r="I71" s="89">
        <v>3.9399999999999995</v>
      </c>
      <c r="J71" s="95" t="s">
        <v>169</v>
      </c>
      <c r="K71" s="96">
        <v>2.3E-2</v>
      </c>
      <c r="L71" s="96">
        <v>2.1699999999999994E-2</v>
      </c>
      <c r="M71" s="89">
        <v>12903.92</v>
      </c>
      <c r="N71" s="91">
        <v>102.32</v>
      </c>
      <c r="O71" s="89">
        <v>13.203290000000001</v>
      </c>
      <c r="P71" s="90">
        <f t="shared" si="1"/>
        <v>3.1198204096621034E-3</v>
      </c>
      <c r="Q71" s="90">
        <f>O71/'סכום נכסי הקרן'!$C$42</f>
        <v>1.1017963593816534E-4</v>
      </c>
    </row>
    <row r="72" spans="2:17" s="141" customFormat="1">
      <c r="B72" s="88" t="s">
        <v>1523</v>
      </c>
      <c r="C72" s="95" t="s">
        <v>1467</v>
      </c>
      <c r="D72" s="82">
        <v>4100</v>
      </c>
      <c r="E72" s="82"/>
      <c r="F72" s="82" t="s">
        <v>556</v>
      </c>
      <c r="G72" s="113">
        <v>42052</v>
      </c>
      <c r="H72" s="82" t="s">
        <v>165</v>
      </c>
      <c r="I72" s="89">
        <v>5.96</v>
      </c>
      <c r="J72" s="95" t="s">
        <v>169</v>
      </c>
      <c r="K72" s="96">
        <v>2.9779E-2</v>
      </c>
      <c r="L72" s="96">
        <v>9.3999999999999986E-3</v>
      </c>
      <c r="M72" s="89">
        <v>21744.36</v>
      </c>
      <c r="N72" s="91">
        <v>113.5</v>
      </c>
      <c r="O72" s="89">
        <v>24.679849999999998</v>
      </c>
      <c r="P72" s="90">
        <f t="shared" si="1"/>
        <v>5.8316298238847483E-3</v>
      </c>
      <c r="Q72" s="90">
        <f>O72/'סכום נכסי הקרן'!$C$42</f>
        <v>2.0594994793029082E-4</v>
      </c>
    </row>
    <row r="73" spans="2:17" s="141" customFormat="1">
      <c r="B73" s="88" t="s">
        <v>1524</v>
      </c>
      <c r="C73" s="95" t="s">
        <v>1466</v>
      </c>
      <c r="D73" s="82">
        <v>90143221</v>
      </c>
      <c r="E73" s="82"/>
      <c r="F73" s="82" t="s">
        <v>556</v>
      </c>
      <c r="G73" s="113">
        <v>42516</v>
      </c>
      <c r="H73" s="82" t="s">
        <v>291</v>
      </c>
      <c r="I73" s="89">
        <v>5.55</v>
      </c>
      <c r="J73" s="95" t="s">
        <v>169</v>
      </c>
      <c r="K73" s="96">
        <v>2.3269999999999999E-2</v>
      </c>
      <c r="L73" s="96">
        <v>1.1500000000000002E-2</v>
      </c>
      <c r="M73" s="89">
        <v>136300.63</v>
      </c>
      <c r="N73" s="91">
        <v>108.38</v>
      </c>
      <c r="O73" s="89">
        <v>147.72262000000001</v>
      </c>
      <c r="P73" s="90">
        <f t="shared" si="1"/>
        <v>3.490554587869836E-2</v>
      </c>
      <c r="Q73" s="90">
        <f>O73/'סכום נכסי הקרן'!$C$42</f>
        <v>1.2327249110965482E-3</v>
      </c>
    </row>
    <row r="74" spans="2:17" s="141" customFormat="1">
      <c r="B74" s="88" t="s">
        <v>1522</v>
      </c>
      <c r="C74" s="95" t="s">
        <v>1466</v>
      </c>
      <c r="D74" s="82">
        <v>90136001</v>
      </c>
      <c r="E74" s="82"/>
      <c r="F74" s="82" t="s">
        <v>1471</v>
      </c>
      <c r="G74" s="113">
        <v>42680</v>
      </c>
      <c r="H74" s="82" t="s">
        <v>1469</v>
      </c>
      <c r="I74" s="89">
        <v>2.75</v>
      </c>
      <c r="J74" s="95" t="s">
        <v>169</v>
      </c>
      <c r="K74" s="96">
        <v>2.35E-2</v>
      </c>
      <c r="L74" s="96">
        <v>2.5699999999999997E-2</v>
      </c>
      <c r="M74" s="89">
        <v>26705.42</v>
      </c>
      <c r="N74" s="91">
        <v>99.58</v>
      </c>
      <c r="O74" s="89">
        <v>26.593259999999997</v>
      </c>
      <c r="P74" s="90">
        <f t="shared" si="1"/>
        <v>6.2837516488277404E-3</v>
      </c>
      <c r="Q74" s="90">
        <f>O74/'סכום נכסי הקרן'!$C$42</f>
        <v>2.2191709075608992E-4</v>
      </c>
    </row>
    <row r="75" spans="2:17" s="141" customFormat="1">
      <c r="B75" s="88" t="s">
        <v>1522</v>
      </c>
      <c r="C75" s="95" t="s">
        <v>1466</v>
      </c>
      <c r="D75" s="82">
        <v>90136005</v>
      </c>
      <c r="E75" s="82"/>
      <c r="F75" s="82" t="s">
        <v>1471</v>
      </c>
      <c r="G75" s="113">
        <v>42680</v>
      </c>
      <c r="H75" s="82" t="s">
        <v>1469</v>
      </c>
      <c r="I75" s="89">
        <v>3.89</v>
      </c>
      <c r="J75" s="95" t="s">
        <v>169</v>
      </c>
      <c r="K75" s="96">
        <v>3.3700000000000001E-2</v>
      </c>
      <c r="L75" s="96">
        <v>3.3399999999999999E-2</v>
      </c>
      <c r="M75" s="89">
        <v>6565.5</v>
      </c>
      <c r="N75" s="91">
        <v>100.46</v>
      </c>
      <c r="O75" s="89">
        <v>6.5956999999999999</v>
      </c>
      <c r="P75" s="90">
        <f t="shared" si="1"/>
        <v>1.5585054540200461E-3</v>
      </c>
      <c r="Q75" s="90">
        <f>O75/'סכום נכסי הקרן'!$C$42</f>
        <v>5.5040207763167905E-5</v>
      </c>
    </row>
    <row r="76" spans="2:17" s="141" customFormat="1">
      <c r="B76" s="88" t="s">
        <v>1522</v>
      </c>
      <c r="C76" s="95" t="s">
        <v>1466</v>
      </c>
      <c r="D76" s="82">
        <v>90136035</v>
      </c>
      <c r="E76" s="82"/>
      <c r="F76" s="82" t="s">
        <v>1471</v>
      </c>
      <c r="G76" s="113">
        <v>42717</v>
      </c>
      <c r="H76" s="82" t="s">
        <v>1469</v>
      </c>
      <c r="I76" s="89">
        <v>3.51</v>
      </c>
      <c r="J76" s="95" t="s">
        <v>169</v>
      </c>
      <c r="K76" s="96">
        <v>3.85E-2</v>
      </c>
      <c r="L76" s="96">
        <v>4.0300000000000002E-2</v>
      </c>
      <c r="M76" s="89">
        <v>1771.05</v>
      </c>
      <c r="N76" s="91">
        <v>99.78</v>
      </c>
      <c r="O76" s="89">
        <v>1.7671600000000001</v>
      </c>
      <c r="P76" s="90">
        <f t="shared" si="1"/>
        <v>4.175642461188448E-4</v>
      </c>
      <c r="Q76" s="90">
        <f>O76/'סכום נכסי הקרן'!$C$42</f>
        <v>1.4746706725709142E-5</v>
      </c>
    </row>
    <row r="77" spans="2:17" s="141" customFormat="1">
      <c r="B77" s="88" t="s">
        <v>1522</v>
      </c>
      <c r="C77" s="95" t="s">
        <v>1466</v>
      </c>
      <c r="D77" s="82">
        <v>90136025</v>
      </c>
      <c r="E77" s="82"/>
      <c r="F77" s="82" t="s">
        <v>1471</v>
      </c>
      <c r="G77" s="113">
        <v>42710</v>
      </c>
      <c r="H77" s="82" t="s">
        <v>1469</v>
      </c>
      <c r="I77" s="89">
        <v>3.51</v>
      </c>
      <c r="J77" s="95" t="s">
        <v>169</v>
      </c>
      <c r="K77" s="96">
        <v>3.8399999999999997E-2</v>
      </c>
      <c r="L77" s="96">
        <v>4.0199999999999993E-2</v>
      </c>
      <c r="M77" s="89">
        <v>5294.81</v>
      </c>
      <c r="N77" s="91">
        <v>99.78</v>
      </c>
      <c r="O77" s="89">
        <v>5.2831599999999996</v>
      </c>
      <c r="P77" s="90">
        <f t="shared" si="1"/>
        <v>1.2483638847219471E-3</v>
      </c>
      <c r="Q77" s="90">
        <f>O77/'סכום נכסי הקרן'!$C$42</f>
        <v>4.4087242301205047E-5</v>
      </c>
    </row>
    <row r="78" spans="2:17" s="141" customFormat="1">
      <c r="B78" s="88" t="s">
        <v>1522</v>
      </c>
      <c r="C78" s="95" t="s">
        <v>1466</v>
      </c>
      <c r="D78" s="82">
        <v>90136003</v>
      </c>
      <c r="E78" s="82"/>
      <c r="F78" s="82" t="s">
        <v>1471</v>
      </c>
      <c r="G78" s="113">
        <v>42680</v>
      </c>
      <c r="H78" s="82" t="s">
        <v>1469</v>
      </c>
      <c r="I78" s="89">
        <v>4.83</v>
      </c>
      <c r="J78" s="95" t="s">
        <v>169</v>
      </c>
      <c r="K78" s="96">
        <v>3.6699999999999997E-2</v>
      </c>
      <c r="L78" s="96">
        <v>3.6499999999999998E-2</v>
      </c>
      <c r="M78" s="89">
        <v>21822.84</v>
      </c>
      <c r="N78" s="91">
        <v>100.54</v>
      </c>
      <c r="O78" s="89">
        <v>21.94068</v>
      </c>
      <c r="P78" s="90">
        <f t="shared" si="1"/>
        <v>5.1843882294386563E-3</v>
      </c>
      <c r="Q78" s="90">
        <f>O78/'סכום נכסי הקרן'!$C$42</f>
        <v>1.8309195167536164E-4</v>
      </c>
    </row>
    <row r="79" spans="2:17" s="141" customFormat="1">
      <c r="B79" s="88" t="s">
        <v>1522</v>
      </c>
      <c r="C79" s="95" t="s">
        <v>1466</v>
      </c>
      <c r="D79" s="82">
        <v>90136002</v>
      </c>
      <c r="E79" s="82"/>
      <c r="F79" s="82" t="s">
        <v>1471</v>
      </c>
      <c r="G79" s="113">
        <v>42680</v>
      </c>
      <c r="H79" s="82" t="s">
        <v>1469</v>
      </c>
      <c r="I79" s="89">
        <v>2.73</v>
      </c>
      <c r="J79" s="95" t="s">
        <v>169</v>
      </c>
      <c r="K79" s="96">
        <v>3.1800000000000002E-2</v>
      </c>
      <c r="L79" s="96">
        <v>3.27E-2</v>
      </c>
      <c r="M79" s="89">
        <v>27148.53</v>
      </c>
      <c r="N79" s="91">
        <v>100.03</v>
      </c>
      <c r="O79" s="89">
        <v>27.156669999999998</v>
      </c>
      <c r="P79" s="90">
        <f t="shared" si="1"/>
        <v>6.416880438470907E-3</v>
      </c>
      <c r="Q79" s="90">
        <f>O79/'סכום נכסי הקרן'!$C$42</f>
        <v>2.2661866958105869E-4</v>
      </c>
    </row>
    <row r="80" spans="2:17" s="141" customFormat="1">
      <c r="B80" s="88" t="s">
        <v>1525</v>
      </c>
      <c r="C80" s="95" t="s">
        <v>1467</v>
      </c>
      <c r="D80" s="82">
        <v>470540</v>
      </c>
      <c r="E80" s="82"/>
      <c r="F80" s="82" t="s">
        <v>1471</v>
      </c>
      <c r="G80" s="113">
        <v>42884</v>
      </c>
      <c r="H80" s="82" t="s">
        <v>1469</v>
      </c>
      <c r="I80" s="89">
        <v>1.1500000000000001</v>
      </c>
      <c r="J80" s="95" t="s">
        <v>169</v>
      </c>
      <c r="K80" s="96">
        <v>2.2099999999999998E-2</v>
      </c>
      <c r="L80" s="96">
        <v>2.1400000000000002E-2</v>
      </c>
      <c r="M80" s="89">
        <v>20577.64</v>
      </c>
      <c r="N80" s="91">
        <v>100.29</v>
      </c>
      <c r="O80" s="89">
        <v>20.637319999999999</v>
      </c>
      <c r="P80" s="90">
        <f t="shared" si="1"/>
        <v>4.8764158127805957E-3</v>
      </c>
      <c r="Q80" s="90">
        <f>O80/'סכום נכסי הקרן'!$C$42</f>
        <v>1.7221559204860443E-4</v>
      </c>
    </row>
    <row r="81" spans="2:17" s="141" customFormat="1">
      <c r="B81" s="88" t="s">
        <v>1525</v>
      </c>
      <c r="C81" s="95" t="s">
        <v>1467</v>
      </c>
      <c r="D81" s="82">
        <v>484097</v>
      </c>
      <c r="E81" s="82"/>
      <c r="F81" s="82" t="s">
        <v>1471</v>
      </c>
      <c r="G81" s="113">
        <v>43006</v>
      </c>
      <c r="H81" s="82" t="s">
        <v>1469</v>
      </c>
      <c r="I81" s="89">
        <v>1.3499999999999999</v>
      </c>
      <c r="J81" s="95" t="s">
        <v>169</v>
      </c>
      <c r="K81" s="96">
        <v>2.0799999999999999E-2</v>
      </c>
      <c r="L81" s="96">
        <v>2.4199999999999996E-2</v>
      </c>
      <c r="M81" s="89">
        <v>22864.05</v>
      </c>
      <c r="N81" s="91">
        <v>99.59</v>
      </c>
      <c r="O81" s="89">
        <v>22.770310000000002</v>
      </c>
      <c r="P81" s="90">
        <f t="shared" si="1"/>
        <v>5.3804224456429489E-3</v>
      </c>
      <c r="Q81" s="90">
        <f>O81/'סכום נכסי הקרן'!$C$42</f>
        <v>1.9001509972129416E-4</v>
      </c>
    </row>
    <row r="82" spans="2:17" s="141" customFormat="1">
      <c r="B82" s="88" t="s">
        <v>1525</v>
      </c>
      <c r="C82" s="95" t="s">
        <v>1467</v>
      </c>
      <c r="D82" s="82">
        <v>465782</v>
      </c>
      <c r="E82" s="82"/>
      <c r="F82" s="82" t="s">
        <v>1471</v>
      </c>
      <c r="G82" s="113">
        <v>42828</v>
      </c>
      <c r="H82" s="82" t="s">
        <v>1469</v>
      </c>
      <c r="I82" s="89">
        <v>0.99</v>
      </c>
      <c r="J82" s="95" t="s">
        <v>169</v>
      </c>
      <c r="K82" s="96">
        <v>2.2700000000000001E-2</v>
      </c>
      <c r="L82" s="96">
        <v>2.06E-2</v>
      </c>
      <c r="M82" s="89">
        <v>20577.64</v>
      </c>
      <c r="N82" s="91">
        <v>100.77</v>
      </c>
      <c r="O82" s="89">
        <v>20.736090000000001</v>
      </c>
      <c r="P82" s="90">
        <f t="shared" si="1"/>
        <v>4.8997542884076806E-3</v>
      </c>
      <c r="Q82" s="90">
        <f>O82/'סכום נכסי הקרן'!$C$42</f>
        <v>1.7303981409035407E-4</v>
      </c>
    </row>
    <row r="83" spans="2:17" s="141" customFormat="1">
      <c r="B83" s="88" t="s">
        <v>1525</v>
      </c>
      <c r="C83" s="95" t="s">
        <v>1467</v>
      </c>
      <c r="D83" s="82">
        <v>467404</v>
      </c>
      <c r="E83" s="82"/>
      <c r="F83" s="82" t="s">
        <v>1471</v>
      </c>
      <c r="G83" s="113">
        <v>42859</v>
      </c>
      <c r="H83" s="82" t="s">
        <v>1469</v>
      </c>
      <c r="I83" s="89">
        <v>1.0799999999999998</v>
      </c>
      <c r="J83" s="95" t="s">
        <v>169</v>
      </c>
      <c r="K83" s="96">
        <v>2.2799999999999997E-2</v>
      </c>
      <c r="L83" s="96">
        <v>2.07E-2</v>
      </c>
      <c r="M83" s="89">
        <v>20577.64</v>
      </c>
      <c r="N83" s="91">
        <v>100.59</v>
      </c>
      <c r="O83" s="89">
        <v>20.69905</v>
      </c>
      <c r="P83" s="90">
        <f t="shared" si="1"/>
        <v>4.8910020646836024E-3</v>
      </c>
      <c r="Q83" s="90">
        <f>O83/'סכום נכסי הקרן'!$C$42</f>
        <v>1.7273072039362017E-4</v>
      </c>
    </row>
    <row r="84" spans="2:17" s="141" customFormat="1">
      <c r="B84" s="88" t="s">
        <v>1526</v>
      </c>
      <c r="C84" s="95" t="s">
        <v>1466</v>
      </c>
      <c r="D84" s="82">
        <v>91102700</v>
      </c>
      <c r="E84" s="82"/>
      <c r="F84" s="82" t="s">
        <v>1472</v>
      </c>
      <c r="G84" s="113">
        <v>43093</v>
      </c>
      <c r="H84" s="82" t="s">
        <v>1469</v>
      </c>
      <c r="I84" s="89">
        <v>4.41</v>
      </c>
      <c r="J84" s="95" t="s">
        <v>169</v>
      </c>
      <c r="K84" s="96">
        <v>2.6089999999999999E-2</v>
      </c>
      <c r="L84" s="96">
        <v>2.63E-2</v>
      </c>
      <c r="M84" s="89">
        <v>34808.949999999997</v>
      </c>
      <c r="N84" s="91">
        <v>101.5</v>
      </c>
      <c r="O84" s="89">
        <v>35.33108</v>
      </c>
      <c r="P84" s="90">
        <f t="shared" ref="P84:P145" si="2">O84/$O$10</f>
        <v>8.3484210737933152E-3</v>
      </c>
      <c r="Q84" s="90">
        <f>O84/'סכום נכסי הקרן'!$C$42</f>
        <v>2.9483299478404206E-4</v>
      </c>
    </row>
    <row r="85" spans="2:17" s="141" customFormat="1">
      <c r="B85" s="88" t="s">
        <v>1526</v>
      </c>
      <c r="C85" s="95" t="s">
        <v>1466</v>
      </c>
      <c r="D85" s="82">
        <v>91102701</v>
      </c>
      <c r="E85" s="82"/>
      <c r="F85" s="82" t="s">
        <v>1472</v>
      </c>
      <c r="G85" s="113">
        <v>43374</v>
      </c>
      <c r="H85" s="82" t="s">
        <v>1469</v>
      </c>
      <c r="I85" s="89">
        <v>4.42</v>
      </c>
      <c r="J85" s="95" t="s">
        <v>169</v>
      </c>
      <c r="K85" s="96">
        <v>2.6849999999999999E-2</v>
      </c>
      <c r="L85" s="96">
        <v>2.4400000000000005E-2</v>
      </c>
      <c r="M85" s="89">
        <v>48732.53</v>
      </c>
      <c r="N85" s="91">
        <v>101.77</v>
      </c>
      <c r="O85" s="89">
        <v>49.595089999999999</v>
      </c>
      <c r="P85" s="90">
        <f t="shared" si="2"/>
        <v>1.1718880218568923E-2</v>
      </c>
      <c r="Q85" s="90">
        <f>O85/'סכום נכסי הקרן'!$C$42</f>
        <v>4.1386419297921535E-4</v>
      </c>
    </row>
    <row r="86" spans="2:17" s="141" customFormat="1">
      <c r="B86" s="88" t="s">
        <v>1527</v>
      </c>
      <c r="C86" s="95" t="s">
        <v>1466</v>
      </c>
      <c r="D86" s="82">
        <v>91040003</v>
      </c>
      <c r="E86" s="82"/>
      <c r="F86" s="82" t="s">
        <v>600</v>
      </c>
      <c r="G86" s="113">
        <v>43301</v>
      </c>
      <c r="H86" s="82" t="s">
        <v>291</v>
      </c>
      <c r="I86" s="89">
        <v>1.78</v>
      </c>
      <c r="J86" s="95" t="s">
        <v>168</v>
      </c>
      <c r="K86" s="96">
        <v>6.2560000000000004E-2</v>
      </c>
      <c r="L86" s="96">
        <v>6.9399999999999989E-2</v>
      </c>
      <c r="M86" s="89">
        <v>30725.09</v>
      </c>
      <c r="N86" s="91">
        <v>101.26</v>
      </c>
      <c r="O86" s="89">
        <v>112.99958000000001</v>
      </c>
      <c r="P86" s="90">
        <f t="shared" si="2"/>
        <v>2.6700799268004085E-2</v>
      </c>
      <c r="Q86" s="90">
        <f>O86/'סכום נכסי הקרן'!$C$42</f>
        <v>9.4296592633848003E-4</v>
      </c>
    </row>
    <row r="87" spans="2:17" s="141" customFormat="1">
      <c r="B87" s="88" t="s">
        <v>1527</v>
      </c>
      <c r="C87" s="95" t="s">
        <v>1466</v>
      </c>
      <c r="D87" s="82">
        <v>91040006</v>
      </c>
      <c r="E87" s="82"/>
      <c r="F87" s="82" t="s">
        <v>600</v>
      </c>
      <c r="G87" s="113">
        <v>43496</v>
      </c>
      <c r="H87" s="82" t="s">
        <v>291</v>
      </c>
      <c r="I87" s="89">
        <v>1.7799999999999998</v>
      </c>
      <c r="J87" s="95" t="s">
        <v>168</v>
      </c>
      <c r="K87" s="96">
        <v>6.2560000000000004E-2</v>
      </c>
      <c r="L87" s="96">
        <v>6.989999999999999E-2</v>
      </c>
      <c r="M87" s="89">
        <v>11380.76</v>
      </c>
      <c r="N87" s="91">
        <v>101.18</v>
      </c>
      <c r="O87" s="89">
        <v>41.822660000000006</v>
      </c>
      <c r="P87" s="90">
        <f t="shared" si="2"/>
        <v>9.882323894601943E-3</v>
      </c>
      <c r="Q87" s="90">
        <f>O87/'סכום נכסי הקרן'!$C$42</f>
        <v>3.4900433549256822E-4</v>
      </c>
    </row>
    <row r="88" spans="2:17" s="141" customFormat="1">
      <c r="B88" s="88" t="s">
        <v>1527</v>
      </c>
      <c r="C88" s="95" t="s">
        <v>1466</v>
      </c>
      <c r="D88" s="82">
        <v>91040007</v>
      </c>
      <c r="E88" s="82"/>
      <c r="F88" s="82" t="s">
        <v>600</v>
      </c>
      <c r="G88" s="113">
        <v>43496</v>
      </c>
      <c r="H88" s="82" t="s">
        <v>291</v>
      </c>
      <c r="I88" s="89">
        <v>1.7799999999999998</v>
      </c>
      <c r="J88" s="95" t="s">
        <v>168</v>
      </c>
      <c r="K88" s="96">
        <v>6.2560000000000004E-2</v>
      </c>
      <c r="L88" s="96">
        <v>6.9800000000000001E-2</v>
      </c>
      <c r="M88" s="89">
        <v>2966.23</v>
      </c>
      <c r="N88" s="91">
        <v>101.21</v>
      </c>
      <c r="O88" s="89">
        <v>10.903700000000001</v>
      </c>
      <c r="P88" s="90">
        <f t="shared" si="2"/>
        <v>2.5764476733323798E-3</v>
      </c>
      <c r="Q88" s="90">
        <f>O88/'סכום נכסי הקרן'!$C$42</f>
        <v>9.0989874219150947E-5</v>
      </c>
    </row>
    <row r="89" spans="2:17" s="141" customFormat="1">
      <c r="B89" s="88" t="s">
        <v>1527</v>
      </c>
      <c r="C89" s="95" t="s">
        <v>1466</v>
      </c>
      <c r="D89" s="82">
        <v>6615</v>
      </c>
      <c r="E89" s="82"/>
      <c r="F89" s="82" t="s">
        <v>600</v>
      </c>
      <c r="G89" s="113">
        <v>43496</v>
      </c>
      <c r="H89" s="82" t="s">
        <v>291</v>
      </c>
      <c r="I89" s="89">
        <v>1.78</v>
      </c>
      <c r="J89" s="95" t="s">
        <v>168</v>
      </c>
      <c r="K89" s="96">
        <v>6.2560000000000004E-2</v>
      </c>
      <c r="L89" s="96">
        <v>6.9800000000000001E-2</v>
      </c>
      <c r="M89" s="89">
        <v>2078.4299999999998</v>
      </c>
      <c r="N89" s="91">
        <v>101.21</v>
      </c>
      <c r="O89" s="89">
        <v>7.6402000000000001</v>
      </c>
      <c r="P89" s="90">
        <f t="shared" si="2"/>
        <v>1.8053115468872078E-3</v>
      </c>
      <c r="Q89" s="90">
        <f>O89/'סכום נכסי הקרן'!$C$42</f>
        <v>6.3756416354921451E-5</v>
      </c>
    </row>
    <row r="90" spans="2:17" s="141" customFormat="1">
      <c r="B90" s="88" t="s">
        <v>1527</v>
      </c>
      <c r="C90" s="95" t="s">
        <v>1466</v>
      </c>
      <c r="D90" s="82">
        <v>66679</v>
      </c>
      <c r="E90" s="82"/>
      <c r="F90" s="82" t="s">
        <v>600</v>
      </c>
      <c r="G90" s="113">
        <v>43496</v>
      </c>
      <c r="H90" s="82" t="s">
        <v>291</v>
      </c>
      <c r="I90" s="89">
        <v>1.78</v>
      </c>
      <c r="J90" s="95" t="s">
        <v>168</v>
      </c>
      <c r="K90" s="96">
        <v>6.2560000000000004E-2</v>
      </c>
      <c r="L90" s="96">
        <v>6.9800000000000001E-2</v>
      </c>
      <c r="M90" s="89">
        <v>1795.8</v>
      </c>
      <c r="N90" s="91">
        <v>101.21</v>
      </c>
      <c r="O90" s="89">
        <v>6.6012700000000004</v>
      </c>
      <c r="P90" s="90">
        <f t="shared" si="2"/>
        <v>1.5598215956545796E-3</v>
      </c>
      <c r="Q90" s="90">
        <f>O90/'סכום נכסי הקרן'!$C$42</f>
        <v>5.5086688645749109E-5</v>
      </c>
    </row>
    <row r="91" spans="2:17" s="141" customFormat="1">
      <c r="B91" s="88" t="s">
        <v>1527</v>
      </c>
      <c r="C91" s="95" t="s">
        <v>1466</v>
      </c>
      <c r="D91" s="82">
        <v>91050027</v>
      </c>
      <c r="E91" s="82"/>
      <c r="F91" s="82" t="s">
        <v>600</v>
      </c>
      <c r="G91" s="113">
        <v>43496</v>
      </c>
      <c r="H91" s="82" t="s">
        <v>291</v>
      </c>
      <c r="I91" s="89">
        <v>1.7800000000000005</v>
      </c>
      <c r="J91" s="95" t="s">
        <v>168</v>
      </c>
      <c r="K91" s="96">
        <v>6.2560000000000004E-2</v>
      </c>
      <c r="L91" s="96">
        <v>6.5500000000000003E-2</v>
      </c>
      <c r="M91" s="89">
        <v>832.01</v>
      </c>
      <c r="N91" s="91">
        <v>101.94</v>
      </c>
      <c r="O91" s="89">
        <v>3.0804899999999997</v>
      </c>
      <c r="P91" s="90">
        <f t="shared" si="2"/>
        <v>7.2789248541537841E-4</v>
      </c>
      <c r="Q91" s="90">
        <f>O91/'סכום נכסי הקרן'!$C$42</f>
        <v>2.5706264628828037E-5</v>
      </c>
    </row>
    <row r="92" spans="2:17" s="141" customFormat="1">
      <c r="B92" s="88" t="s">
        <v>1527</v>
      </c>
      <c r="C92" s="95" t="s">
        <v>1466</v>
      </c>
      <c r="D92" s="82">
        <v>91050028</v>
      </c>
      <c r="E92" s="82"/>
      <c r="F92" s="82" t="s">
        <v>600</v>
      </c>
      <c r="G92" s="113">
        <v>43496</v>
      </c>
      <c r="H92" s="82" t="s">
        <v>291</v>
      </c>
      <c r="I92" s="89">
        <v>1.78</v>
      </c>
      <c r="J92" s="95" t="s">
        <v>168</v>
      </c>
      <c r="K92" s="96">
        <v>6.2519000000000005E-2</v>
      </c>
      <c r="L92" s="96">
        <v>6.5799999999999997E-2</v>
      </c>
      <c r="M92" s="89">
        <v>2049.83</v>
      </c>
      <c r="N92" s="91">
        <v>101.78</v>
      </c>
      <c r="O92" s="89">
        <v>7.5774799999999995</v>
      </c>
      <c r="P92" s="90">
        <f t="shared" si="2"/>
        <v>1.7904913667583151E-3</v>
      </c>
      <c r="Q92" s="90">
        <f>O92/'סכום נכסי הקרן'!$C$42</f>
        <v>6.3233026596305097E-5</v>
      </c>
    </row>
    <row r="93" spans="2:17" s="141" customFormat="1">
      <c r="B93" s="88" t="s">
        <v>1527</v>
      </c>
      <c r="C93" s="95" t="s">
        <v>1466</v>
      </c>
      <c r="D93" s="82">
        <v>91050029</v>
      </c>
      <c r="E93" s="82"/>
      <c r="F93" s="82" t="s">
        <v>600</v>
      </c>
      <c r="G93" s="113">
        <v>43552</v>
      </c>
      <c r="H93" s="82" t="s">
        <v>291</v>
      </c>
      <c r="I93" s="89">
        <v>1.7999999999999998</v>
      </c>
      <c r="J93" s="95" t="s">
        <v>168</v>
      </c>
      <c r="K93" s="96">
        <v>6.2244000000000001E-2</v>
      </c>
      <c r="L93" s="96">
        <v>6.9699999999999998E-2</v>
      </c>
      <c r="M93" s="89">
        <v>1435.56</v>
      </c>
      <c r="N93" s="91">
        <v>100.09</v>
      </c>
      <c r="O93" s="89">
        <v>5.2186700000000004</v>
      </c>
      <c r="P93" s="90">
        <f t="shared" si="2"/>
        <v>1.2331254692801059E-3</v>
      </c>
      <c r="Q93" s="90">
        <f>O93/'סכום נכסי הקרן'!$C$42</f>
        <v>4.3549082136454274E-5</v>
      </c>
    </row>
    <row r="94" spans="2:17" s="141" customFormat="1">
      <c r="B94" s="88" t="s">
        <v>1528</v>
      </c>
      <c r="C94" s="95" t="s">
        <v>1466</v>
      </c>
      <c r="D94" s="82">
        <v>91102799</v>
      </c>
      <c r="E94" s="82"/>
      <c r="F94" s="82" t="s">
        <v>1472</v>
      </c>
      <c r="G94" s="113">
        <v>41339</v>
      </c>
      <c r="H94" s="82" t="s">
        <v>1469</v>
      </c>
      <c r="I94" s="89">
        <v>2.81</v>
      </c>
      <c r="J94" s="95" t="s">
        <v>169</v>
      </c>
      <c r="K94" s="96">
        <v>4.7500000000000001E-2</v>
      </c>
      <c r="L94" s="96">
        <v>4.5999999999999999E-3</v>
      </c>
      <c r="M94" s="89">
        <v>8530.9</v>
      </c>
      <c r="N94" s="91">
        <v>115.73</v>
      </c>
      <c r="O94" s="89">
        <v>9.8728099999999994</v>
      </c>
      <c r="P94" s="90">
        <f t="shared" si="2"/>
        <v>2.3328575028433145E-3</v>
      </c>
      <c r="Q94" s="90">
        <f>O94/'סכום נכסי הקרן'!$C$42</f>
        <v>8.2387239202250207E-5</v>
      </c>
    </row>
    <row r="95" spans="2:17" s="141" customFormat="1">
      <c r="B95" s="88" t="s">
        <v>1528</v>
      </c>
      <c r="C95" s="95" t="s">
        <v>1466</v>
      </c>
      <c r="D95" s="82">
        <v>91102798</v>
      </c>
      <c r="E95" s="82"/>
      <c r="F95" s="82" t="s">
        <v>1472</v>
      </c>
      <c r="G95" s="113">
        <v>41338</v>
      </c>
      <c r="H95" s="82" t="s">
        <v>1469</v>
      </c>
      <c r="I95" s="89">
        <v>2.8200000000000003</v>
      </c>
      <c r="J95" s="95" t="s">
        <v>169</v>
      </c>
      <c r="K95" s="96">
        <v>4.4999999999999998E-2</v>
      </c>
      <c r="L95" s="96">
        <v>3.7000000000000006E-3</v>
      </c>
      <c r="M95" s="89">
        <v>14510.03</v>
      </c>
      <c r="N95" s="91">
        <v>115.24</v>
      </c>
      <c r="O95" s="89">
        <v>16.721349999999997</v>
      </c>
      <c r="P95" s="90">
        <f t="shared" si="2"/>
        <v>3.9511068080079585E-3</v>
      </c>
      <c r="Q95" s="90">
        <f>O95/'סכום נכסי הקרן'!$C$42</f>
        <v>1.3953736192984028E-4</v>
      </c>
    </row>
    <row r="96" spans="2:17" s="141" customFormat="1">
      <c r="B96" s="88" t="s">
        <v>1529</v>
      </c>
      <c r="C96" s="95" t="s">
        <v>1467</v>
      </c>
      <c r="D96" s="82">
        <v>414968</v>
      </c>
      <c r="E96" s="82"/>
      <c r="F96" s="82" t="s">
        <v>600</v>
      </c>
      <c r="G96" s="113">
        <v>42432</v>
      </c>
      <c r="H96" s="82" t="s">
        <v>165</v>
      </c>
      <c r="I96" s="89">
        <v>6.4399999999999995</v>
      </c>
      <c r="J96" s="95" t="s">
        <v>169</v>
      </c>
      <c r="K96" s="96">
        <v>2.5399999999999999E-2</v>
      </c>
      <c r="L96" s="96">
        <v>1.0999999999999999E-2</v>
      </c>
      <c r="M96" s="89">
        <v>76646.16</v>
      </c>
      <c r="N96" s="91">
        <v>111.07</v>
      </c>
      <c r="O96" s="89">
        <v>85.130880000000005</v>
      </c>
      <c r="P96" s="90">
        <f t="shared" si="2"/>
        <v>2.0115672451070557E-2</v>
      </c>
      <c r="Q96" s="90">
        <f>O96/'סכום נכסי הקרן'!$C$42</f>
        <v>7.1040546450889446E-4</v>
      </c>
    </row>
    <row r="97" spans="2:17" s="141" customFormat="1">
      <c r="B97" s="88" t="s">
        <v>1530</v>
      </c>
      <c r="C97" s="95" t="s">
        <v>1466</v>
      </c>
      <c r="D97" s="82">
        <v>90145980</v>
      </c>
      <c r="E97" s="82"/>
      <c r="F97" s="82" t="s">
        <v>1472</v>
      </c>
      <c r="G97" s="113">
        <v>42242</v>
      </c>
      <c r="H97" s="82" t="s">
        <v>1469</v>
      </c>
      <c r="I97" s="89">
        <v>5.0799999999999992</v>
      </c>
      <c r="J97" s="95" t="s">
        <v>169</v>
      </c>
      <c r="K97" s="96">
        <v>2.3599999999999999E-2</v>
      </c>
      <c r="L97" s="96">
        <v>1.7999999999999999E-2</v>
      </c>
      <c r="M97" s="89">
        <v>150903.67000000001</v>
      </c>
      <c r="N97" s="91">
        <v>103.48</v>
      </c>
      <c r="O97" s="89">
        <v>156.15513000000001</v>
      </c>
      <c r="P97" s="90">
        <f t="shared" si="2"/>
        <v>3.6898073256547349E-2</v>
      </c>
      <c r="Q97" s="90">
        <f>O97/'סכום נכסי הקרן'!$C$42</f>
        <v>1.3030930452392459E-3</v>
      </c>
    </row>
    <row r="98" spans="2:17" s="141" customFormat="1">
      <c r="B98" s="88" t="s">
        <v>1531</v>
      </c>
      <c r="C98" s="95" t="s">
        <v>1467</v>
      </c>
      <c r="D98" s="82">
        <v>487742</v>
      </c>
      <c r="E98" s="82"/>
      <c r="F98" s="82" t="s">
        <v>600</v>
      </c>
      <c r="G98" s="113">
        <v>43072</v>
      </c>
      <c r="H98" s="82" t="s">
        <v>165</v>
      </c>
      <c r="I98" s="89">
        <v>6.91</v>
      </c>
      <c r="J98" s="95" t="s">
        <v>169</v>
      </c>
      <c r="K98" s="96">
        <v>0.04</v>
      </c>
      <c r="L98" s="96">
        <v>0.04</v>
      </c>
      <c r="M98" s="89">
        <v>28139.13</v>
      </c>
      <c r="N98" s="91">
        <v>101.79</v>
      </c>
      <c r="O98" s="89">
        <v>28.64282</v>
      </c>
      <c r="P98" s="90">
        <f t="shared" si="2"/>
        <v>6.7680445121085647E-3</v>
      </c>
      <c r="Q98" s="90">
        <f>O98/'סכום נכסי הקרן'!$C$42</f>
        <v>2.3902038657352834E-4</v>
      </c>
    </row>
    <row r="99" spans="2:17" s="141" customFormat="1">
      <c r="B99" s="88" t="s">
        <v>1532</v>
      </c>
      <c r="C99" s="95" t="s">
        <v>1466</v>
      </c>
      <c r="D99" s="82">
        <v>90240690</v>
      </c>
      <c r="E99" s="82"/>
      <c r="F99" s="82" t="s">
        <v>600</v>
      </c>
      <c r="G99" s="113">
        <v>42326</v>
      </c>
      <c r="H99" s="82" t="s">
        <v>165</v>
      </c>
      <c r="I99" s="89">
        <v>10.370000000000001</v>
      </c>
      <c r="J99" s="95" t="s">
        <v>169</v>
      </c>
      <c r="K99" s="96">
        <v>3.5499999999999997E-2</v>
      </c>
      <c r="L99" s="96">
        <v>1.8600000000000002E-2</v>
      </c>
      <c r="M99" s="89">
        <v>1386.98</v>
      </c>
      <c r="N99" s="91">
        <v>119.45</v>
      </c>
      <c r="O99" s="89">
        <v>1.65635</v>
      </c>
      <c r="P99" s="90">
        <f t="shared" si="2"/>
        <v>3.9138082519916056E-4</v>
      </c>
      <c r="Q99" s="90">
        <f>O99/'סכום נכסי הקרן'!$C$42</f>
        <v>1.3822012542796543E-5</v>
      </c>
    </row>
    <row r="100" spans="2:17" s="141" customFormat="1">
      <c r="B100" s="88" t="s">
        <v>1532</v>
      </c>
      <c r="C100" s="95" t="s">
        <v>1466</v>
      </c>
      <c r="D100" s="82">
        <v>90240692</v>
      </c>
      <c r="E100" s="82"/>
      <c r="F100" s="82" t="s">
        <v>600</v>
      </c>
      <c r="G100" s="113">
        <v>42606</v>
      </c>
      <c r="H100" s="82" t="s">
        <v>165</v>
      </c>
      <c r="I100" s="89">
        <v>10.229999999999999</v>
      </c>
      <c r="J100" s="95" t="s">
        <v>169</v>
      </c>
      <c r="K100" s="96">
        <v>3.5499999999999997E-2</v>
      </c>
      <c r="L100" s="96">
        <v>2.2399999999999996E-2</v>
      </c>
      <c r="M100" s="89">
        <v>5834.01</v>
      </c>
      <c r="N100" s="91">
        <v>114.98</v>
      </c>
      <c r="O100" s="89">
        <v>6.7081299999999997</v>
      </c>
      <c r="P100" s="90">
        <f t="shared" si="2"/>
        <v>1.5850716665820901E-3</v>
      </c>
      <c r="Q100" s="90">
        <f>O100/'סכום נכסי הקרן'!$C$42</f>
        <v>5.5978420622881494E-5</v>
      </c>
    </row>
    <row r="101" spans="2:17" s="141" customFormat="1">
      <c r="B101" s="88" t="s">
        <v>1532</v>
      </c>
      <c r="C101" s="95" t="s">
        <v>1466</v>
      </c>
      <c r="D101" s="82">
        <v>90240693</v>
      </c>
      <c r="E101" s="82"/>
      <c r="F101" s="82" t="s">
        <v>600</v>
      </c>
      <c r="G101" s="113">
        <v>42648</v>
      </c>
      <c r="H101" s="82" t="s">
        <v>165</v>
      </c>
      <c r="I101" s="89">
        <v>10.24</v>
      </c>
      <c r="J101" s="95" t="s">
        <v>169</v>
      </c>
      <c r="K101" s="96">
        <v>3.5499999999999997E-2</v>
      </c>
      <c r="L101" s="96">
        <v>2.1899999999999999E-2</v>
      </c>
      <c r="M101" s="89">
        <v>5351.57</v>
      </c>
      <c r="N101" s="91">
        <v>115.53</v>
      </c>
      <c r="O101" s="89">
        <v>6.1826099999999995</v>
      </c>
      <c r="P101" s="90">
        <f t="shared" si="2"/>
        <v>1.4608959481296718E-3</v>
      </c>
      <c r="Q101" s="90">
        <f>O101/'סכום נכסי הקרן'!$C$42</f>
        <v>5.1593028627536043E-5</v>
      </c>
    </row>
    <row r="102" spans="2:17" s="141" customFormat="1">
      <c r="B102" s="88" t="s">
        <v>1532</v>
      </c>
      <c r="C102" s="95" t="s">
        <v>1466</v>
      </c>
      <c r="D102" s="82">
        <v>90240694</v>
      </c>
      <c r="E102" s="82"/>
      <c r="F102" s="82" t="s">
        <v>600</v>
      </c>
      <c r="G102" s="113">
        <v>42718</v>
      </c>
      <c r="H102" s="82" t="s">
        <v>165</v>
      </c>
      <c r="I102" s="89">
        <v>10.199999999999999</v>
      </c>
      <c r="J102" s="95" t="s">
        <v>169</v>
      </c>
      <c r="K102" s="96">
        <v>3.5499999999999997E-2</v>
      </c>
      <c r="L102" s="96">
        <v>2.3099999999999999E-2</v>
      </c>
      <c r="M102" s="89">
        <v>3739</v>
      </c>
      <c r="N102" s="91">
        <v>114.15</v>
      </c>
      <c r="O102" s="89">
        <v>4.26776</v>
      </c>
      <c r="P102" s="90">
        <f t="shared" si="2"/>
        <v>1.0084338639490262E-3</v>
      </c>
      <c r="Q102" s="90">
        <f>O102/'סכום נכסי הקרן'!$C$42</f>
        <v>3.5613869200136067E-5</v>
      </c>
    </row>
    <row r="103" spans="2:17" s="141" customFormat="1">
      <c r="B103" s="88" t="s">
        <v>1532</v>
      </c>
      <c r="C103" s="95" t="s">
        <v>1466</v>
      </c>
      <c r="D103" s="82">
        <v>90240695</v>
      </c>
      <c r="E103" s="82"/>
      <c r="F103" s="82" t="s">
        <v>600</v>
      </c>
      <c r="G103" s="113">
        <v>42900</v>
      </c>
      <c r="H103" s="82" t="s">
        <v>165</v>
      </c>
      <c r="I103" s="89">
        <v>9.86</v>
      </c>
      <c r="J103" s="95" t="s">
        <v>169</v>
      </c>
      <c r="K103" s="96">
        <v>3.5499999999999997E-2</v>
      </c>
      <c r="L103" s="96">
        <v>3.2199999999999999E-2</v>
      </c>
      <c r="M103" s="89">
        <v>4428.99</v>
      </c>
      <c r="N103" s="91">
        <v>104.5</v>
      </c>
      <c r="O103" s="89">
        <v>4.6282200000000007</v>
      </c>
      <c r="P103" s="90">
        <f t="shared" si="2"/>
        <v>1.0936073672854524E-3</v>
      </c>
      <c r="Q103" s="90">
        <f>O103/'סכום נכסי הקרן'!$C$42</f>
        <v>3.862185823698E-5</v>
      </c>
    </row>
    <row r="104" spans="2:17" s="141" customFormat="1">
      <c r="B104" s="88" t="s">
        <v>1532</v>
      </c>
      <c r="C104" s="95" t="s">
        <v>1466</v>
      </c>
      <c r="D104" s="82">
        <v>90240696</v>
      </c>
      <c r="E104" s="82"/>
      <c r="F104" s="82" t="s">
        <v>600</v>
      </c>
      <c r="G104" s="113">
        <v>43075</v>
      </c>
      <c r="H104" s="82" t="s">
        <v>165</v>
      </c>
      <c r="I104" s="89">
        <v>9.7000000000000011</v>
      </c>
      <c r="J104" s="95" t="s">
        <v>169</v>
      </c>
      <c r="K104" s="96">
        <v>3.5499999999999997E-2</v>
      </c>
      <c r="L104" s="96">
        <v>3.6600000000000001E-2</v>
      </c>
      <c r="M104" s="89">
        <v>2748.22</v>
      </c>
      <c r="N104" s="91">
        <v>100.17</v>
      </c>
      <c r="O104" s="89">
        <v>2.7530999999999999</v>
      </c>
      <c r="P104" s="90">
        <f t="shared" si="2"/>
        <v>6.5053312998811176E-4</v>
      </c>
      <c r="Q104" s="90">
        <f>O104/'סכום נכסי הקרן'!$C$42</f>
        <v>2.2974240185693336E-5</v>
      </c>
    </row>
    <row r="105" spans="2:17" s="141" customFormat="1">
      <c r="B105" s="88" t="s">
        <v>1532</v>
      </c>
      <c r="C105" s="95" t="s">
        <v>1466</v>
      </c>
      <c r="D105" s="82">
        <v>90240697</v>
      </c>
      <c r="E105" s="82"/>
      <c r="F105" s="82" t="s">
        <v>600</v>
      </c>
      <c r="G105" s="113">
        <v>43292</v>
      </c>
      <c r="H105" s="82" t="s">
        <v>165</v>
      </c>
      <c r="I105" s="89">
        <v>9.7999999999999989</v>
      </c>
      <c r="J105" s="95" t="s">
        <v>169</v>
      </c>
      <c r="K105" s="96">
        <v>3.5499999999999997E-2</v>
      </c>
      <c r="L105" s="96">
        <v>3.3700000000000001E-2</v>
      </c>
      <c r="M105" s="89">
        <v>7825.3</v>
      </c>
      <c r="N105" s="91">
        <v>102.99</v>
      </c>
      <c r="O105" s="89">
        <v>8.0591600000000003</v>
      </c>
      <c r="P105" s="90">
        <f t="shared" si="2"/>
        <v>1.9043080817532931E-3</v>
      </c>
      <c r="Q105" s="90">
        <f>O105/'סכום נכסי הקרן'!$C$42</f>
        <v>6.725257983180136E-5</v>
      </c>
    </row>
    <row r="106" spans="2:17" s="141" customFormat="1">
      <c r="B106" s="88" t="s">
        <v>1533</v>
      </c>
      <c r="C106" s="95" t="s">
        <v>1466</v>
      </c>
      <c r="D106" s="82">
        <v>90240790</v>
      </c>
      <c r="E106" s="82"/>
      <c r="F106" s="82" t="s">
        <v>600</v>
      </c>
      <c r="G106" s="113">
        <v>42326</v>
      </c>
      <c r="H106" s="82" t="s">
        <v>165</v>
      </c>
      <c r="I106" s="89">
        <v>10.219999999999999</v>
      </c>
      <c r="J106" s="95" t="s">
        <v>169</v>
      </c>
      <c r="K106" s="96">
        <v>3.5499999999999997E-2</v>
      </c>
      <c r="L106" s="96">
        <v>2.2499999999999999E-2</v>
      </c>
      <c r="M106" s="89">
        <v>3087.13</v>
      </c>
      <c r="N106" s="91">
        <v>114.89</v>
      </c>
      <c r="O106" s="89">
        <v>3.54677</v>
      </c>
      <c r="P106" s="90">
        <f t="shared" si="2"/>
        <v>8.3807031689656574E-4</v>
      </c>
      <c r="Q106" s="90">
        <f>O106/'סכום נכסי הקרן'!$C$42</f>
        <v>2.9597306986092608E-5</v>
      </c>
    </row>
    <row r="107" spans="2:17" s="141" customFormat="1">
      <c r="B107" s="88" t="s">
        <v>1533</v>
      </c>
      <c r="C107" s="95" t="s">
        <v>1466</v>
      </c>
      <c r="D107" s="82">
        <v>90240792</v>
      </c>
      <c r="E107" s="82"/>
      <c r="F107" s="82" t="s">
        <v>600</v>
      </c>
      <c r="G107" s="113">
        <v>42606</v>
      </c>
      <c r="H107" s="82" t="s">
        <v>165</v>
      </c>
      <c r="I107" s="89">
        <v>10.119999999999999</v>
      </c>
      <c r="J107" s="95" t="s">
        <v>169</v>
      </c>
      <c r="K107" s="96">
        <v>3.5499999999999997E-2</v>
      </c>
      <c r="L107" s="96">
        <v>2.53E-2</v>
      </c>
      <c r="M107" s="89">
        <v>12985.31</v>
      </c>
      <c r="N107" s="91">
        <v>111.71</v>
      </c>
      <c r="O107" s="89">
        <v>14.505610000000001</v>
      </c>
      <c r="P107" s="90">
        <f t="shared" si="2"/>
        <v>3.4275470835374139E-3</v>
      </c>
      <c r="Q107" s="90">
        <f>O107/'סכום נכסי הקרן'!$C$42</f>
        <v>1.2104731690821081E-4</v>
      </c>
    </row>
    <row r="108" spans="2:17" s="141" customFormat="1">
      <c r="B108" s="88" t="s">
        <v>1533</v>
      </c>
      <c r="C108" s="95" t="s">
        <v>1466</v>
      </c>
      <c r="D108" s="82">
        <v>90240793</v>
      </c>
      <c r="E108" s="82"/>
      <c r="F108" s="82" t="s">
        <v>600</v>
      </c>
      <c r="G108" s="113">
        <v>42648</v>
      </c>
      <c r="H108" s="82" t="s">
        <v>165</v>
      </c>
      <c r="I108" s="89">
        <v>10.129999999999999</v>
      </c>
      <c r="J108" s="95" t="s">
        <v>169</v>
      </c>
      <c r="K108" s="96">
        <v>3.5499999999999997E-2</v>
      </c>
      <c r="L108" s="96">
        <v>2.5000000000000001E-2</v>
      </c>
      <c r="M108" s="89">
        <v>11911.5</v>
      </c>
      <c r="N108" s="91">
        <v>112.01</v>
      </c>
      <c r="O108" s="89">
        <v>13.34215</v>
      </c>
      <c r="P108" s="90">
        <f t="shared" si="2"/>
        <v>3.1526317969819062E-3</v>
      </c>
      <c r="Q108" s="90">
        <f>O108/'סכום נכסי הקרן'!$C$42</f>
        <v>1.1133840350642853E-4</v>
      </c>
    </row>
    <row r="109" spans="2:17" s="141" customFormat="1">
      <c r="B109" s="88" t="s">
        <v>1533</v>
      </c>
      <c r="C109" s="95" t="s">
        <v>1466</v>
      </c>
      <c r="D109" s="82">
        <v>90240794</v>
      </c>
      <c r="E109" s="82"/>
      <c r="F109" s="82" t="s">
        <v>600</v>
      </c>
      <c r="G109" s="113">
        <v>42718</v>
      </c>
      <c r="H109" s="82" t="s">
        <v>165</v>
      </c>
      <c r="I109" s="89">
        <v>10.1</v>
      </c>
      <c r="J109" s="95" t="s">
        <v>169</v>
      </c>
      <c r="K109" s="96">
        <v>3.5499999999999997E-2</v>
      </c>
      <c r="L109" s="96">
        <v>2.5800000000000003E-2</v>
      </c>
      <c r="M109" s="89">
        <v>8322.26</v>
      </c>
      <c r="N109" s="91">
        <v>111.12</v>
      </c>
      <c r="O109" s="89">
        <v>9.2477199999999993</v>
      </c>
      <c r="P109" s="90">
        <f t="shared" si="2"/>
        <v>2.1851542758540049E-3</v>
      </c>
      <c r="Q109" s="90">
        <f>O109/'סכום נכסי הקרן'!$C$42</f>
        <v>7.7170949275376846E-5</v>
      </c>
    </row>
    <row r="110" spans="2:17" s="141" customFormat="1">
      <c r="B110" s="88" t="s">
        <v>1533</v>
      </c>
      <c r="C110" s="95" t="s">
        <v>1466</v>
      </c>
      <c r="D110" s="82">
        <v>90240795</v>
      </c>
      <c r="E110" s="82"/>
      <c r="F110" s="82" t="s">
        <v>600</v>
      </c>
      <c r="G110" s="113">
        <v>42900</v>
      </c>
      <c r="H110" s="82" t="s">
        <v>165</v>
      </c>
      <c r="I110" s="89">
        <v>9.76</v>
      </c>
      <c r="J110" s="95" t="s">
        <v>169</v>
      </c>
      <c r="K110" s="96">
        <v>3.5499999999999997E-2</v>
      </c>
      <c r="L110" s="96">
        <v>3.4799999999999998E-2</v>
      </c>
      <c r="M110" s="89">
        <v>9858.0400000000009</v>
      </c>
      <c r="N110" s="91">
        <v>101.87</v>
      </c>
      <c r="O110" s="89">
        <v>10.042459999999998</v>
      </c>
      <c r="P110" s="90">
        <f t="shared" si="2"/>
        <v>2.3729442942793258E-3</v>
      </c>
      <c r="Q110" s="90">
        <f>O110/'סכום נכסי הקרן'!$C$42</f>
        <v>8.3802945078354546E-5</v>
      </c>
    </row>
    <row r="111" spans="2:17" s="141" customFormat="1">
      <c r="B111" s="88" t="s">
        <v>1533</v>
      </c>
      <c r="C111" s="95" t="s">
        <v>1466</v>
      </c>
      <c r="D111" s="82">
        <v>90240796</v>
      </c>
      <c r="E111" s="82"/>
      <c r="F111" s="82" t="s">
        <v>600</v>
      </c>
      <c r="G111" s="113">
        <v>43075</v>
      </c>
      <c r="H111" s="82" t="s">
        <v>165</v>
      </c>
      <c r="I111" s="89">
        <v>9.59</v>
      </c>
      <c r="J111" s="95" t="s">
        <v>169</v>
      </c>
      <c r="K111" s="96">
        <v>3.5499999999999997E-2</v>
      </c>
      <c r="L111" s="96">
        <v>3.9699999999999992E-2</v>
      </c>
      <c r="M111" s="89">
        <v>6116.97</v>
      </c>
      <c r="N111" s="91">
        <v>97.32</v>
      </c>
      <c r="O111" s="89">
        <v>5.9526199999999996</v>
      </c>
      <c r="P111" s="90">
        <f t="shared" si="2"/>
        <v>1.4065513494714444E-3</v>
      </c>
      <c r="Q111" s="90">
        <f>O111/'סכום נכסי הקרן'!$C$42</f>
        <v>4.9673793764905696E-5</v>
      </c>
    </row>
    <row r="112" spans="2:17" s="141" customFormat="1">
      <c r="B112" s="88" t="s">
        <v>1533</v>
      </c>
      <c r="C112" s="95" t="s">
        <v>1466</v>
      </c>
      <c r="D112" s="82">
        <v>90240797</v>
      </c>
      <c r="E112" s="82"/>
      <c r="F112" s="82" t="s">
        <v>600</v>
      </c>
      <c r="G112" s="113">
        <v>43292</v>
      </c>
      <c r="H112" s="82" t="s">
        <v>165</v>
      </c>
      <c r="I112" s="89">
        <v>9.6699999999999982</v>
      </c>
      <c r="J112" s="95" t="s">
        <v>169</v>
      </c>
      <c r="K112" s="96">
        <v>3.5499999999999997E-2</v>
      </c>
      <c r="L112" s="96">
        <v>3.7499999999999999E-2</v>
      </c>
      <c r="M112" s="89">
        <v>17417.509999999998</v>
      </c>
      <c r="N112" s="91">
        <v>99.4</v>
      </c>
      <c r="O112" s="89">
        <v>17.312630000000002</v>
      </c>
      <c r="P112" s="90">
        <f t="shared" si="2"/>
        <v>4.0908210316465384E-3</v>
      </c>
      <c r="Q112" s="90">
        <f>O112/'סכום נכסי הקרן'!$C$42</f>
        <v>1.4447151206495955E-4</v>
      </c>
    </row>
    <row r="113" spans="2:17" s="141" customFormat="1">
      <c r="B113" s="88" t="s">
        <v>1534</v>
      </c>
      <c r="C113" s="95" t="s">
        <v>1467</v>
      </c>
      <c r="D113" s="82">
        <v>482154</v>
      </c>
      <c r="E113" s="82"/>
      <c r="F113" s="82" t="s">
        <v>1472</v>
      </c>
      <c r="G113" s="113">
        <v>42978</v>
      </c>
      <c r="H113" s="82" t="s">
        <v>1469</v>
      </c>
      <c r="I113" s="89">
        <v>3.25</v>
      </c>
      <c r="J113" s="95" t="s">
        <v>169</v>
      </c>
      <c r="K113" s="96">
        <v>2.4500000000000001E-2</v>
      </c>
      <c r="L113" s="96">
        <v>2.5000000000000001E-2</v>
      </c>
      <c r="M113" s="89">
        <v>10737.7</v>
      </c>
      <c r="N113" s="91">
        <v>100.08</v>
      </c>
      <c r="O113" s="89">
        <v>10.746270000000001</v>
      </c>
      <c r="P113" s="90">
        <f t="shared" si="2"/>
        <v>2.5392483595936752E-3</v>
      </c>
      <c r="Q113" s="90">
        <f>O113/'סכום נכסי הקרן'!$C$42</f>
        <v>8.9676142559409671E-5</v>
      </c>
    </row>
    <row r="114" spans="2:17" s="141" customFormat="1">
      <c r="B114" s="88" t="s">
        <v>1534</v>
      </c>
      <c r="C114" s="95" t="s">
        <v>1467</v>
      </c>
      <c r="D114" s="82">
        <v>482153</v>
      </c>
      <c r="E114" s="82"/>
      <c r="F114" s="82" t="s">
        <v>1472</v>
      </c>
      <c r="G114" s="113">
        <v>42978</v>
      </c>
      <c r="H114" s="82" t="s">
        <v>1469</v>
      </c>
      <c r="I114" s="89">
        <v>3.22</v>
      </c>
      <c r="J114" s="95" t="s">
        <v>169</v>
      </c>
      <c r="K114" s="96">
        <v>2.76E-2</v>
      </c>
      <c r="L114" s="96">
        <v>3.1700000000000006E-2</v>
      </c>
      <c r="M114" s="89">
        <v>25054.65</v>
      </c>
      <c r="N114" s="91">
        <v>99</v>
      </c>
      <c r="O114" s="89">
        <v>24.804099999999998</v>
      </c>
      <c r="P114" s="90">
        <f t="shared" si="2"/>
        <v>5.8609889976891953E-3</v>
      </c>
      <c r="Q114" s="90">
        <f>O114/'סכום נכסי הקרן'!$C$42</f>
        <v>2.0698679706147836E-4</v>
      </c>
    </row>
    <row r="115" spans="2:17" s="141" customFormat="1">
      <c r="B115" s="88" t="s">
        <v>1535</v>
      </c>
      <c r="C115" s="95" t="s">
        <v>1466</v>
      </c>
      <c r="D115" s="82">
        <v>90839511</v>
      </c>
      <c r="E115" s="82"/>
      <c r="F115" s="82" t="s">
        <v>600</v>
      </c>
      <c r="G115" s="113">
        <v>41816</v>
      </c>
      <c r="H115" s="82" t="s">
        <v>165</v>
      </c>
      <c r="I115" s="89">
        <v>7.5400000000000009</v>
      </c>
      <c r="J115" s="95" t="s">
        <v>169</v>
      </c>
      <c r="K115" s="96">
        <v>4.4999999999999998E-2</v>
      </c>
      <c r="L115" s="96">
        <v>1.66E-2</v>
      </c>
      <c r="M115" s="89">
        <v>5253.81</v>
      </c>
      <c r="N115" s="91">
        <v>122.9</v>
      </c>
      <c r="O115" s="89">
        <v>6.4569300000000007</v>
      </c>
      <c r="P115" s="90">
        <f t="shared" si="2"/>
        <v>1.5257153329025967E-3</v>
      </c>
      <c r="Q115" s="90">
        <f>O115/'סכום נכסי הקרן'!$C$42</f>
        <v>5.3882191232504777E-5</v>
      </c>
    </row>
    <row r="116" spans="2:17" s="141" customFormat="1">
      <c r="B116" s="88" t="s">
        <v>1535</v>
      </c>
      <c r="C116" s="95" t="s">
        <v>1466</v>
      </c>
      <c r="D116" s="82">
        <v>90839541</v>
      </c>
      <c r="E116" s="82"/>
      <c r="F116" s="82" t="s">
        <v>600</v>
      </c>
      <c r="G116" s="113">
        <v>42625</v>
      </c>
      <c r="H116" s="82" t="s">
        <v>165</v>
      </c>
      <c r="I116" s="89">
        <v>7.29</v>
      </c>
      <c r="J116" s="95" t="s">
        <v>169</v>
      </c>
      <c r="K116" s="96">
        <v>4.4999999999999998E-2</v>
      </c>
      <c r="L116" s="96">
        <v>2.8300000000000006E-2</v>
      </c>
      <c r="M116" s="89">
        <v>1462.97</v>
      </c>
      <c r="N116" s="91">
        <v>113.42</v>
      </c>
      <c r="O116" s="89">
        <v>1.6593099999999998</v>
      </c>
      <c r="P116" s="90">
        <f t="shared" si="2"/>
        <v>3.9208024696544755E-4</v>
      </c>
      <c r="Q116" s="90">
        <f>O116/'סכום נכסי הקרן'!$C$42</f>
        <v>1.384671333497614E-5</v>
      </c>
    </row>
    <row r="117" spans="2:17" s="141" customFormat="1">
      <c r="B117" s="88" t="s">
        <v>1535</v>
      </c>
      <c r="C117" s="95" t="s">
        <v>1466</v>
      </c>
      <c r="D117" s="82">
        <v>90839542</v>
      </c>
      <c r="E117" s="82"/>
      <c r="F117" s="82" t="s">
        <v>600</v>
      </c>
      <c r="G117" s="113">
        <v>42716</v>
      </c>
      <c r="H117" s="82" t="s">
        <v>165</v>
      </c>
      <c r="I117" s="89">
        <v>7.35</v>
      </c>
      <c r="J117" s="95" t="s">
        <v>169</v>
      </c>
      <c r="K117" s="96">
        <v>4.4999999999999998E-2</v>
      </c>
      <c r="L117" s="96">
        <v>2.5600000000000001E-2</v>
      </c>
      <c r="M117" s="89">
        <v>1106.8</v>
      </c>
      <c r="N117" s="91">
        <v>115.9</v>
      </c>
      <c r="O117" s="89">
        <v>1.2827899999999999</v>
      </c>
      <c r="P117" s="90">
        <f t="shared" si="2"/>
        <v>3.0311190796463979E-4</v>
      </c>
      <c r="Q117" s="90">
        <f>O117/'סכום נכסי הקרן'!$C$42</f>
        <v>1.0704705810833444E-5</v>
      </c>
    </row>
    <row r="118" spans="2:17" s="141" customFormat="1">
      <c r="B118" s="88" t="s">
        <v>1535</v>
      </c>
      <c r="C118" s="95" t="s">
        <v>1466</v>
      </c>
      <c r="D118" s="82">
        <v>90839544</v>
      </c>
      <c r="E118" s="82"/>
      <c r="F118" s="82" t="s">
        <v>600</v>
      </c>
      <c r="G118" s="113">
        <v>42803</v>
      </c>
      <c r="H118" s="82" t="s">
        <v>165</v>
      </c>
      <c r="I118" s="89">
        <v>7.2200000000000006</v>
      </c>
      <c r="J118" s="95" t="s">
        <v>169</v>
      </c>
      <c r="K118" s="96">
        <v>4.4999999999999998E-2</v>
      </c>
      <c r="L118" s="96">
        <v>3.15E-2</v>
      </c>
      <c r="M118" s="89">
        <v>7093.32</v>
      </c>
      <c r="N118" s="91">
        <v>111.76</v>
      </c>
      <c r="O118" s="89">
        <v>7.9274899999999997</v>
      </c>
      <c r="P118" s="90">
        <f t="shared" si="2"/>
        <v>1.8731956277103833E-3</v>
      </c>
      <c r="Q118" s="90">
        <f>O118/'סכום נכסי הקרן'!$C$42</f>
        <v>6.6153811822920372E-5</v>
      </c>
    </row>
    <row r="119" spans="2:17" s="141" customFormat="1">
      <c r="B119" s="88" t="s">
        <v>1535</v>
      </c>
      <c r="C119" s="95" t="s">
        <v>1466</v>
      </c>
      <c r="D119" s="82">
        <v>90839545</v>
      </c>
      <c r="E119" s="82"/>
      <c r="F119" s="82" t="s">
        <v>600</v>
      </c>
      <c r="G119" s="113">
        <v>42898</v>
      </c>
      <c r="H119" s="82" t="s">
        <v>165</v>
      </c>
      <c r="I119" s="89">
        <v>7.08</v>
      </c>
      <c r="J119" s="95" t="s">
        <v>169</v>
      </c>
      <c r="K119" s="96">
        <v>4.4999999999999998E-2</v>
      </c>
      <c r="L119" s="96">
        <v>3.7900000000000003E-2</v>
      </c>
      <c r="M119" s="89">
        <v>1334.07</v>
      </c>
      <c r="N119" s="91">
        <v>106.45</v>
      </c>
      <c r="O119" s="89">
        <v>1.4201199999999998</v>
      </c>
      <c r="P119" s="90">
        <f t="shared" si="2"/>
        <v>3.3556176984443615E-4</v>
      </c>
      <c r="Q119" s="90">
        <f>O119/'סכום נכסי הקרן'!$C$42</f>
        <v>1.1850705739895689E-5</v>
      </c>
    </row>
    <row r="120" spans="2:17" s="141" customFormat="1">
      <c r="B120" s="88" t="s">
        <v>1535</v>
      </c>
      <c r="C120" s="95" t="s">
        <v>1466</v>
      </c>
      <c r="D120" s="82">
        <v>90839546</v>
      </c>
      <c r="E120" s="82"/>
      <c r="F120" s="82" t="s">
        <v>600</v>
      </c>
      <c r="G120" s="113">
        <v>42989</v>
      </c>
      <c r="H120" s="82" t="s">
        <v>165</v>
      </c>
      <c r="I120" s="89">
        <v>7.0299999999999994</v>
      </c>
      <c r="J120" s="95" t="s">
        <v>169</v>
      </c>
      <c r="K120" s="96">
        <v>4.4999999999999998E-2</v>
      </c>
      <c r="L120" s="96">
        <v>4.0399999999999998E-2</v>
      </c>
      <c r="M120" s="89">
        <v>1681.1</v>
      </c>
      <c r="N120" s="91">
        <v>105.06</v>
      </c>
      <c r="O120" s="89">
        <v>1.7661600000000002</v>
      </c>
      <c r="P120" s="90">
        <f t="shared" si="2"/>
        <v>4.1732795498158572E-4</v>
      </c>
      <c r="Q120" s="90">
        <f>O120/'סכום נכסי הקרן'!$C$42</f>
        <v>1.4738361863486306E-5</v>
      </c>
    </row>
    <row r="121" spans="2:17" s="141" customFormat="1">
      <c r="B121" s="88" t="s">
        <v>1535</v>
      </c>
      <c r="C121" s="95" t="s">
        <v>1466</v>
      </c>
      <c r="D121" s="82">
        <v>90839547</v>
      </c>
      <c r="E121" s="82"/>
      <c r="F121" s="82" t="s">
        <v>600</v>
      </c>
      <c r="G121" s="113">
        <v>43080</v>
      </c>
      <c r="H121" s="82" t="s">
        <v>165</v>
      </c>
      <c r="I121" s="89">
        <v>6.8900000000000006</v>
      </c>
      <c r="J121" s="95" t="s">
        <v>169</v>
      </c>
      <c r="K121" s="96">
        <v>4.4999999999999998E-2</v>
      </c>
      <c r="L121" s="96">
        <v>4.7E-2</v>
      </c>
      <c r="M121" s="89">
        <v>520.87</v>
      </c>
      <c r="N121" s="91">
        <v>99.82</v>
      </c>
      <c r="O121" s="89">
        <v>0.51993</v>
      </c>
      <c r="P121" s="90">
        <f t="shared" si="2"/>
        <v>1.2285485099513966E-4</v>
      </c>
      <c r="Q121" s="90">
        <f>O121/'סכום נכסי הקרן'!$C$42</f>
        <v>4.3387442155197916E-6</v>
      </c>
    </row>
    <row r="122" spans="2:17" s="141" customFormat="1">
      <c r="B122" s="88" t="s">
        <v>1535</v>
      </c>
      <c r="C122" s="95" t="s">
        <v>1466</v>
      </c>
      <c r="D122" s="82">
        <v>90839548</v>
      </c>
      <c r="E122" s="82"/>
      <c r="F122" s="82" t="s">
        <v>600</v>
      </c>
      <c r="G122" s="113">
        <v>43171</v>
      </c>
      <c r="H122" s="82" t="s">
        <v>165</v>
      </c>
      <c r="I122" s="89">
        <v>6.8699999999999992</v>
      </c>
      <c r="J122" s="95" t="s">
        <v>169</v>
      </c>
      <c r="K122" s="96">
        <v>4.4999999999999998E-2</v>
      </c>
      <c r="L122" s="96">
        <v>4.7699999999999985E-2</v>
      </c>
      <c r="M122" s="89">
        <v>553.35</v>
      </c>
      <c r="N122" s="91">
        <v>100.04</v>
      </c>
      <c r="O122" s="89">
        <v>0.55357000000000001</v>
      </c>
      <c r="P122" s="90">
        <f t="shared" si="2"/>
        <v>1.308036848525368E-4</v>
      </c>
      <c r="Q122" s="90">
        <f>O122/'סכום נכסי הקרן'!$C$42</f>
        <v>4.6194653806960381E-6</v>
      </c>
    </row>
    <row r="123" spans="2:17" s="141" customFormat="1">
      <c r="B123" s="88" t="s">
        <v>1535</v>
      </c>
      <c r="C123" s="95" t="s">
        <v>1466</v>
      </c>
      <c r="D123" s="82">
        <v>90839550</v>
      </c>
      <c r="E123" s="82"/>
      <c r="F123" s="82" t="s">
        <v>600</v>
      </c>
      <c r="G123" s="113">
        <v>43341</v>
      </c>
      <c r="H123" s="82" t="s">
        <v>165</v>
      </c>
      <c r="I123" s="89">
        <v>6.96</v>
      </c>
      <c r="J123" s="95" t="s">
        <v>169</v>
      </c>
      <c r="K123" s="96">
        <v>4.4999999999999998E-2</v>
      </c>
      <c r="L123" s="96">
        <v>4.41E-2</v>
      </c>
      <c r="M123" s="89">
        <v>976.36</v>
      </c>
      <c r="N123" s="91">
        <v>101.19</v>
      </c>
      <c r="O123" s="89">
        <v>0.98797999999999997</v>
      </c>
      <c r="P123" s="90">
        <f t="shared" si="2"/>
        <v>2.334509177892756E-4</v>
      </c>
      <c r="Q123" s="90">
        <f>O123/'סכום נכסי הקרן'!$C$42</f>
        <v>8.2445569789187845E-6</v>
      </c>
    </row>
    <row r="124" spans="2:17" s="141" customFormat="1">
      <c r="B124" s="88" t="s">
        <v>1535</v>
      </c>
      <c r="C124" s="95" t="s">
        <v>1466</v>
      </c>
      <c r="D124" s="82">
        <v>90839512</v>
      </c>
      <c r="E124" s="82"/>
      <c r="F124" s="82" t="s">
        <v>600</v>
      </c>
      <c r="G124" s="113">
        <v>41893</v>
      </c>
      <c r="H124" s="82" t="s">
        <v>165</v>
      </c>
      <c r="I124" s="89">
        <v>7.56</v>
      </c>
      <c r="J124" s="95" t="s">
        <v>169</v>
      </c>
      <c r="K124" s="96">
        <v>4.4999999999999998E-2</v>
      </c>
      <c r="L124" s="96">
        <v>1.5900000000000004E-2</v>
      </c>
      <c r="M124" s="89">
        <v>1030.76</v>
      </c>
      <c r="N124" s="91">
        <v>123.36</v>
      </c>
      <c r="O124" s="89">
        <v>1.27155</v>
      </c>
      <c r="P124" s="90">
        <f t="shared" si="2"/>
        <v>3.004559955818472E-4</v>
      </c>
      <c r="Q124" s="90">
        <f>O124/'סכום נכסי הקרן'!$C$42</f>
        <v>1.0610909559448753E-5</v>
      </c>
    </row>
    <row r="125" spans="2:17" s="141" customFormat="1">
      <c r="B125" s="88" t="s">
        <v>1536</v>
      </c>
      <c r="C125" s="95" t="s">
        <v>1466</v>
      </c>
      <c r="D125" s="82">
        <v>90839513</v>
      </c>
      <c r="E125" s="82"/>
      <c r="F125" s="82" t="s">
        <v>600</v>
      </c>
      <c r="G125" s="113">
        <v>42151</v>
      </c>
      <c r="H125" s="82" t="s">
        <v>165</v>
      </c>
      <c r="I125" s="89">
        <v>7.53</v>
      </c>
      <c r="J125" s="95" t="s">
        <v>169</v>
      </c>
      <c r="K125" s="96">
        <v>4.4999999999999998E-2</v>
      </c>
      <c r="L125" s="96">
        <v>1.7299999999999999E-2</v>
      </c>
      <c r="M125" s="89">
        <v>3774.75</v>
      </c>
      <c r="N125" s="91">
        <v>122.92</v>
      </c>
      <c r="O125" s="89">
        <v>4.63992</v>
      </c>
      <c r="P125" s="90">
        <f t="shared" si="2"/>
        <v>1.0963719735913842E-3</v>
      </c>
      <c r="Q125" s="90">
        <f>O125/'סכום נכסי הקרן'!$C$42</f>
        <v>3.8719493124987194E-5</v>
      </c>
    </row>
    <row r="126" spans="2:17" s="141" customFormat="1">
      <c r="B126" s="88" t="s">
        <v>1536</v>
      </c>
      <c r="C126" s="95" t="s">
        <v>1466</v>
      </c>
      <c r="D126" s="82">
        <v>90839515</v>
      </c>
      <c r="E126" s="82"/>
      <c r="F126" s="82" t="s">
        <v>600</v>
      </c>
      <c r="G126" s="113">
        <v>42166</v>
      </c>
      <c r="H126" s="82" t="s">
        <v>165</v>
      </c>
      <c r="I126" s="89">
        <v>7.5400000000000009</v>
      </c>
      <c r="J126" s="95" t="s">
        <v>169</v>
      </c>
      <c r="K126" s="96">
        <v>4.4999999999999998E-2</v>
      </c>
      <c r="L126" s="96">
        <v>1.6700000000000003E-2</v>
      </c>
      <c r="M126" s="89">
        <v>3551.63</v>
      </c>
      <c r="N126" s="91">
        <v>123.47</v>
      </c>
      <c r="O126" s="89">
        <v>4.3851899999999997</v>
      </c>
      <c r="P126" s="90">
        <f t="shared" si="2"/>
        <v>1.0361815321973658E-3</v>
      </c>
      <c r="Q126" s="90">
        <f>O126/'סכום נכסי הקרן'!$C$42</f>
        <v>3.6593806370963844E-5</v>
      </c>
    </row>
    <row r="127" spans="2:17" s="141" customFormat="1">
      <c r="B127" s="88" t="s">
        <v>1536</v>
      </c>
      <c r="C127" s="95" t="s">
        <v>1466</v>
      </c>
      <c r="D127" s="82">
        <v>90839516</v>
      </c>
      <c r="E127" s="82"/>
      <c r="F127" s="82" t="s">
        <v>600</v>
      </c>
      <c r="G127" s="113">
        <v>42257</v>
      </c>
      <c r="H127" s="82" t="s">
        <v>165</v>
      </c>
      <c r="I127" s="89">
        <v>7.54</v>
      </c>
      <c r="J127" s="95" t="s">
        <v>169</v>
      </c>
      <c r="K127" s="96">
        <v>4.4999999999999998E-2</v>
      </c>
      <c r="L127" s="96">
        <v>1.6900000000000002E-2</v>
      </c>
      <c r="M127" s="89">
        <v>1887.37</v>
      </c>
      <c r="N127" s="91">
        <v>122.45</v>
      </c>
      <c r="O127" s="89">
        <v>2.3110900000000001</v>
      </c>
      <c r="P127" s="90">
        <f t="shared" si="2"/>
        <v>5.4609008440820357E-4</v>
      </c>
      <c r="Q127" s="90">
        <f>O127/'סכום נכסי הקרן'!$C$42</f>
        <v>1.9285727634577031E-5</v>
      </c>
    </row>
    <row r="128" spans="2:17" s="141" customFormat="1">
      <c r="B128" s="88" t="s">
        <v>1535</v>
      </c>
      <c r="C128" s="95" t="s">
        <v>1466</v>
      </c>
      <c r="D128" s="82">
        <v>90839517</v>
      </c>
      <c r="E128" s="82"/>
      <c r="F128" s="82" t="s">
        <v>600</v>
      </c>
      <c r="G128" s="113">
        <v>42348</v>
      </c>
      <c r="H128" s="82" t="s">
        <v>165</v>
      </c>
      <c r="I128" s="89">
        <v>7.5200000000000005</v>
      </c>
      <c r="J128" s="95" t="s">
        <v>169</v>
      </c>
      <c r="K128" s="96">
        <v>4.4999999999999998E-2</v>
      </c>
      <c r="L128" s="96">
        <v>1.7799999999999996E-2</v>
      </c>
      <c r="M128" s="89">
        <v>3268.3</v>
      </c>
      <c r="N128" s="91">
        <v>122.31</v>
      </c>
      <c r="O128" s="89">
        <v>3.9974499999999997</v>
      </c>
      <c r="P128" s="90">
        <f t="shared" si="2"/>
        <v>9.445620066365106E-4</v>
      </c>
      <c r="Q128" s="90">
        <f>O128/'סכום נכסי הקרן'!$C$42</f>
        <v>3.3358169492680919E-5</v>
      </c>
    </row>
    <row r="129" spans="2:17" s="141" customFormat="1">
      <c r="B129" s="88" t="s">
        <v>1535</v>
      </c>
      <c r="C129" s="95" t="s">
        <v>1466</v>
      </c>
      <c r="D129" s="82">
        <v>90839518</v>
      </c>
      <c r="E129" s="82"/>
      <c r="F129" s="82" t="s">
        <v>600</v>
      </c>
      <c r="G129" s="113">
        <v>42439</v>
      </c>
      <c r="H129" s="82" t="s">
        <v>165</v>
      </c>
      <c r="I129" s="89">
        <v>7.4899999999999993</v>
      </c>
      <c r="J129" s="95" t="s">
        <v>169</v>
      </c>
      <c r="K129" s="96">
        <v>4.4999999999999998E-2</v>
      </c>
      <c r="L129" s="96">
        <v>1.8800000000000001E-2</v>
      </c>
      <c r="M129" s="89">
        <v>3881.71</v>
      </c>
      <c r="N129" s="91">
        <v>122.63</v>
      </c>
      <c r="O129" s="89">
        <v>4.7601300000000002</v>
      </c>
      <c r="P129" s="90">
        <f t="shared" si="2"/>
        <v>1.1247765312013042E-3</v>
      </c>
      <c r="Q129" s="90">
        <f>O129/'סכום נכסי הקרן'!$C$42</f>
        <v>3.9722629012794464E-5</v>
      </c>
    </row>
    <row r="130" spans="2:17" s="141" customFormat="1">
      <c r="B130" s="88" t="s">
        <v>1535</v>
      </c>
      <c r="C130" s="95" t="s">
        <v>1466</v>
      </c>
      <c r="D130" s="82">
        <v>90839519</v>
      </c>
      <c r="E130" s="82"/>
      <c r="F130" s="82" t="s">
        <v>600</v>
      </c>
      <c r="G130" s="113">
        <v>42549</v>
      </c>
      <c r="H130" s="82" t="s">
        <v>165</v>
      </c>
      <c r="I130" s="89">
        <v>7.38</v>
      </c>
      <c r="J130" s="95" t="s">
        <v>169</v>
      </c>
      <c r="K130" s="96">
        <v>4.4999999999999998E-2</v>
      </c>
      <c r="L130" s="96">
        <v>2.3899999999999998E-2</v>
      </c>
      <c r="M130" s="89">
        <v>2730.34</v>
      </c>
      <c r="N130" s="91">
        <v>117.85</v>
      </c>
      <c r="O130" s="89">
        <v>3.2177099999999998</v>
      </c>
      <c r="P130" s="90">
        <f t="shared" si="2"/>
        <v>7.603163552700763E-4</v>
      </c>
      <c r="Q130" s="90">
        <f>O130/'סכום נכסי הקרן'!$C$42</f>
        <v>2.6851346623045771E-5</v>
      </c>
    </row>
    <row r="131" spans="2:17" s="141" customFormat="1">
      <c r="B131" s="88" t="s">
        <v>1535</v>
      </c>
      <c r="C131" s="95" t="s">
        <v>1466</v>
      </c>
      <c r="D131" s="82">
        <v>90839520</v>
      </c>
      <c r="E131" s="82"/>
      <c r="F131" s="82" t="s">
        <v>600</v>
      </c>
      <c r="G131" s="113">
        <v>42604</v>
      </c>
      <c r="H131" s="82" t="s">
        <v>165</v>
      </c>
      <c r="I131" s="89">
        <v>7.29</v>
      </c>
      <c r="J131" s="95" t="s">
        <v>169</v>
      </c>
      <c r="K131" s="96">
        <v>4.4999999999999998E-2</v>
      </c>
      <c r="L131" s="96">
        <v>2.8300000000000002E-2</v>
      </c>
      <c r="M131" s="89">
        <v>3570.4</v>
      </c>
      <c r="N131" s="91">
        <v>113.44</v>
      </c>
      <c r="O131" s="89">
        <v>4.0502500000000001</v>
      </c>
      <c r="P131" s="90">
        <f t="shared" si="2"/>
        <v>9.5703817868379281E-4</v>
      </c>
      <c r="Q131" s="90">
        <f>O131/'סכום נכסי הקרן'!$C$42</f>
        <v>3.379877821804673E-5</v>
      </c>
    </row>
    <row r="132" spans="2:17" s="141" customFormat="1">
      <c r="B132" s="88" t="s">
        <v>1537</v>
      </c>
      <c r="C132" s="95" t="s">
        <v>1466</v>
      </c>
      <c r="D132" s="82">
        <v>90310006</v>
      </c>
      <c r="E132" s="82"/>
      <c r="F132" s="82" t="s">
        <v>600</v>
      </c>
      <c r="G132" s="113">
        <v>43496</v>
      </c>
      <c r="H132" s="82" t="s">
        <v>165</v>
      </c>
      <c r="I132" s="89">
        <v>9.52</v>
      </c>
      <c r="J132" s="95" t="s">
        <v>169</v>
      </c>
      <c r="K132" s="96">
        <v>3.2190999999999997E-2</v>
      </c>
      <c r="L132" s="96">
        <v>2.4900000000000002E-2</v>
      </c>
      <c r="M132" s="89">
        <v>35009.97</v>
      </c>
      <c r="N132" s="91">
        <v>105.85</v>
      </c>
      <c r="O132" s="89">
        <v>37.058050000000001</v>
      </c>
      <c r="P132" s="90">
        <f>O132/$O$10</f>
        <v>8.7564887791057155E-3</v>
      </c>
      <c r="Q132" s="90">
        <f>O132/'סכום נכסי הקרן'!$C$42</f>
        <v>3.0924432149701539E-4</v>
      </c>
    </row>
    <row r="133" spans="2:17" s="141" customFormat="1">
      <c r="B133" s="88" t="s">
        <v>1537</v>
      </c>
      <c r="C133" s="95" t="s">
        <v>1466</v>
      </c>
      <c r="D133" s="82">
        <v>90310007</v>
      </c>
      <c r="E133" s="82"/>
      <c r="F133" s="82" t="s">
        <v>600</v>
      </c>
      <c r="G133" s="113">
        <v>43541</v>
      </c>
      <c r="H133" s="82" t="s">
        <v>165</v>
      </c>
      <c r="I133" s="89">
        <v>9.5</v>
      </c>
      <c r="J133" s="95" t="s">
        <v>169</v>
      </c>
      <c r="K133" s="96">
        <v>2.9270999999999998E-2</v>
      </c>
      <c r="L133" s="96">
        <v>2.7900000000000001E-2</v>
      </c>
      <c r="M133" s="89">
        <v>3011.15</v>
      </c>
      <c r="N133" s="91">
        <v>100.19</v>
      </c>
      <c r="O133" s="89">
        <v>3.01688</v>
      </c>
      <c r="P133" s="90">
        <f>O133/$O$10</f>
        <v>7.1286200617432524E-4</v>
      </c>
      <c r="Q133" s="90">
        <f>O133/'סכום נכסי הקרן'!$C$42</f>
        <v>2.5175447942833358E-5</v>
      </c>
    </row>
    <row r="134" spans="2:17" s="141" customFormat="1">
      <c r="B134" s="88" t="s">
        <v>1537</v>
      </c>
      <c r="C134" s="95" t="s">
        <v>1466</v>
      </c>
      <c r="D134" s="82">
        <v>90320002</v>
      </c>
      <c r="E134" s="82"/>
      <c r="F134" s="82" t="s">
        <v>600</v>
      </c>
      <c r="G134" s="113">
        <v>43227</v>
      </c>
      <c r="H134" s="82" t="s">
        <v>165</v>
      </c>
      <c r="I134" s="89">
        <v>9.9999999999999992E-2</v>
      </c>
      <c r="J134" s="95" t="s">
        <v>169</v>
      </c>
      <c r="K134" s="96">
        <v>2.75E-2</v>
      </c>
      <c r="L134" s="96">
        <v>2.7699999999999995E-2</v>
      </c>
      <c r="M134" s="89">
        <v>170.3</v>
      </c>
      <c r="N134" s="91">
        <v>100.18</v>
      </c>
      <c r="O134" s="89">
        <v>0.17061000000000001</v>
      </c>
      <c r="P134" s="90">
        <f t="shared" si="2"/>
        <v>4.0313630927780234E-5</v>
      </c>
      <c r="Q134" s="90">
        <f>O134/'סכום נכסי הקרן'!$C$42</f>
        <v>1.4237169438382699E-6</v>
      </c>
    </row>
    <row r="135" spans="2:17" s="141" customFormat="1">
      <c r="B135" s="88" t="s">
        <v>1537</v>
      </c>
      <c r="C135" s="95" t="s">
        <v>1466</v>
      </c>
      <c r="D135" s="82">
        <v>90320003</v>
      </c>
      <c r="E135" s="82"/>
      <c r="F135" s="82" t="s">
        <v>600</v>
      </c>
      <c r="G135" s="113">
        <v>43279</v>
      </c>
      <c r="H135" s="82" t="s">
        <v>165</v>
      </c>
      <c r="I135" s="89">
        <v>0.08</v>
      </c>
      <c r="J135" s="95" t="s">
        <v>169</v>
      </c>
      <c r="K135" s="96">
        <v>2.75E-2</v>
      </c>
      <c r="L135" s="96">
        <v>2.5600000000000001E-2</v>
      </c>
      <c r="M135" s="89">
        <v>736.1</v>
      </c>
      <c r="N135" s="91">
        <v>100.25</v>
      </c>
      <c r="O135" s="89">
        <v>0.73794000000000004</v>
      </c>
      <c r="P135" s="90">
        <f t="shared" si="2"/>
        <v>1.7436868182900268E-4</v>
      </c>
      <c r="Q135" s="90">
        <f>O135/'סכום נכסי הקרן'!$C$42</f>
        <v>6.1580076287205492E-6</v>
      </c>
    </row>
    <row r="136" spans="2:17" s="141" customFormat="1">
      <c r="B136" s="88" t="s">
        <v>1537</v>
      </c>
      <c r="C136" s="95" t="s">
        <v>1466</v>
      </c>
      <c r="D136" s="82">
        <v>90320004</v>
      </c>
      <c r="E136" s="82"/>
      <c r="F136" s="82" t="s">
        <v>600</v>
      </c>
      <c r="G136" s="113">
        <v>43321</v>
      </c>
      <c r="H136" s="82" t="s">
        <v>165</v>
      </c>
      <c r="I136" s="89">
        <v>0.03</v>
      </c>
      <c r="J136" s="95" t="s">
        <v>169</v>
      </c>
      <c r="K136" s="96">
        <v>2.75E-2</v>
      </c>
      <c r="L136" s="96">
        <v>2.6499999999999999E-2</v>
      </c>
      <c r="M136" s="89">
        <v>3249.48</v>
      </c>
      <c r="N136" s="91">
        <v>100.38</v>
      </c>
      <c r="O136" s="89">
        <v>3.2618200000000002</v>
      </c>
      <c r="P136" s="90">
        <f t="shared" si="2"/>
        <v>7.7073915733457668E-4</v>
      </c>
      <c r="Q136" s="90">
        <f>O136/'סכום נכסי הקרן'!$C$42</f>
        <v>2.7219438495695125E-5</v>
      </c>
    </row>
    <row r="137" spans="2:17" s="141" customFormat="1">
      <c r="B137" s="88" t="s">
        <v>1537</v>
      </c>
      <c r="C137" s="95" t="s">
        <v>1466</v>
      </c>
      <c r="D137" s="82">
        <v>90320001</v>
      </c>
      <c r="E137" s="82"/>
      <c r="F137" s="82" t="s">
        <v>600</v>
      </c>
      <c r="G137" s="113">
        <v>43138</v>
      </c>
      <c r="H137" s="82" t="s">
        <v>165</v>
      </c>
      <c r="I137" s="89">
        <v>0.02</v>
      </c>
      <c r="J137" s="95" t="s">
        <v>169</v>
      </c>
      <c r="K137" s="96">
        <v>2.75E-2</v>
      </c>
      <c r="L137" s="96">
        <v>4.4699999999999997E-2</v>
      </c>
      <c r="M137" s="89">
        <v>699.27</v>
      </c>
      <c r="N137" s="91">
        <v>100.36</v>
      </c>
      <c r="O137" s="89">
        <v>0.70178999999999991</v>
      </c>
      <c r="P137" s="90">
        <f t="shared" si="2"/>
        <v>1.6582675721708506E-4</v>
      </c>
      <c r="Q137" s="90">
        <f>O137/'סכום נכסי הקרן'!$C$42</f>
        <v>5.85634085936498E-6</v>
      </c>
    </row>
    <row r="138" spans="2:17" s="141" customFormat="1">
      <c r="B138" s="88" t="s">
        <v>1537</v>
      </c>
      <c r="C138" s="95" t="s">
        <v>1466</v>
      </c>
      <c r="D138" s="82">
        <v>90310002</v>
      </c>
      <c r="E138" s="82"/>
      <c r="F138" s="82" t="s">
        <v>600</v>
      </c>
      <c r="G138" s="113">
        <v>43227</v>
      </c>
      <c r="H138" s="82" t="s">
        <v>165</v>
      </c>
      <c r="I138" s="89">
        <v>9.4499999999999993</v>
      </c>
      <c r="J138" s="95" t="s">
        <v>169</v>
      </c>
      <c r="K138" s="96">
        <v>2.9805999999999999E-2</v>
      </c>
      <c r="L138" s="96">
        <v>2.8999999999999998E-2</v>
      </c>
      <c r="M138" s="89">
        <v>3718.51</v>
      </c>
      <c r="N138" s="91">
        <v>100.54</v>
      </c>
      <c r="O138" s="89">
        <v>3.7385900000000003</v>
      </c>
      <c r="P138" s="90">
        <f t="shared" si="2"/>
        <v>8.8339568284561223E-4</v>
      </c>
      <c r="Q138" s="90">
        <f>O138/'סכום נכסי הקרן'!$C$42</f>
        <v>3.1198018457677263E-5</v>
      </c>
    </row>
    <row r="139" spans="2:17" s="141" customFormat="1">
      <c r="B139" s="88" t="s">
        <v>1537</v>
      </c>
      <c r="C139" s="95" t="s">
        <v>1466</v>
      </c>
      <c r="D139" s="82">
        <v>90310003</v>
      </c>
      <c r="E139" s="82"/>
      <c r="F139" s="82" t="s">
        <v>600</v>
      </c>
      <c r="G139" s="113">
        <v>43279</v>
      </c>
      <c r="H139" s="82" t="s">
        <v>165</v>
      </c>
      <c r="I139" s="89">
        <v>9.49</v>
      </c>
      <c r="J139" s="95" t="s">
        <v>169</v>
      </c>
      <c r="K139" s="96">
        <v>2.9796999999999997E-2</v>
      </c>
      <c r="L139" s="96">
        <v>2.7699999999999999E-2</v>
      </c>
      <c r="M139" s="89">
        <v>4348.92</v>
      </c>
      <c r="N139" s="91">
        <v>100.82</v>
      </c>
      <c r="O139" s="89">
        <v>4.3845799999999997</v>
      </c>
      <c r="P139" s="90">
        <f t="shared" si="2"/>
        <v>1.0360373946036378E-3</v>
      </c>
      <c r="Q139" s="90">
        <f>O139/'סכום נכסי הקרן'!$C$42</f>
        <v>3.6588716005007918E-5</v>
      </c>
    </row>
    <row r="140" spans="2:17" s="141" customFormat="1">
      <c r="B140" s="88" t="s">
        <v>1537</v>
      </c>
      <c r="C140" s="95" t="s">
        <v>1466</v>
      </c>
      <c r="D140" s="82">
        <v>90310004</v>
      </c>
      <c r="E140" s="82"/>
      <c r="F140" s="82" t="s">
        <v>600</v>
      </c>
      <c r="G140" s="113">
        <v>43321</v>
      </c>
      <c r="H140" s="82" t="s">
        <v>165</v>
      </c>
      <c r="I140" s="89">
        <v>9.5</v>
      </c>
      <c r="J140" s="95" t="s">
        <v>169</v>
      </c>
      <c r="K140" s="96">
        <v>3.0529000000000001E-2</v>
      </c>
      <c r="L140" s="96">
        <v>2.6900000000000004E-2</v>
      </c>
      <c r="M140" s="89">
        <v>24353.21</v>
      </c>
      <c r="N140" s="91">
        <v>102.3</v>
      </c>
      <c r="O140" s="89">
        <v>24.913340000000002</v>
      </c>
      <c r="P140" s="90">
        <f t="shared" si="2"/>
        <v>5.8868014415233835E-3</v>
      </c>
      <c r="Q140" s="90">
        <f>O140/'סכום נכסי הקרן'!$C$42</f>
        <v>2.0789838981070114E-4</v>
      </c>
    </row>
    <row r="141" spans="2:17" s="141" customFormat="1">
      <c r="B141" s="88" t="s">
        <v>1537</v>
      </c>
      <c r="C141" s="95" t="s">
        <v>1466</v>
      </c>
      <c r="D141" s="82">
        <v>90310001</v>
      </c>
      <c r="E141" s="82"/>
      <c r="F141" s="82" t="s">
        <v>600</v>
      </c>
      <c r="G141" s="113">
        <v>43138</v>
      </c>
      <c r="H141" s="82" t="s">
        <v>165</v>
      </c>
      <c r="I141" s="89">
        <v>9.4100000000000019</v>
      </c>
      <c r="J141" s="95" t="s">
        <v>169</v>
      </c>
      <c r="K141" s="96">
        <v>2.8239999999999998E-2</v>
      </c>
      <c r="L141" s="96">
        <v>3.1900000000000005E-2</v>
      </c>
      <c r="M141" s="89">
        <v>23333.62</v>
      </c>
      <c r="N141" s="91">
        <v>96.35</v>
      </c>
      <c r="O141" s="89">
        <v>22.481939999999998</v>
      </c>
      <c r="P141" s="90">
        <f t="shared" si="2"/>
        <v>5.3122831703915326E-3</v>
      </c>
      <c r="Q141" s="90">
        <f>O141/'סכום נכסי הקרן'!$C$42</f>
        <v>1.8760869180209453E-4</v>
      </c>
    </row>
    <row r="142" spans="2:17" s="141" customFormat="1">
      <c r="B142" s="88" t="s">
        <v>1537</v>
      </c>
      <c r="C142" s="95" t="s">
        <v>1466</v>
      </c>
      <c r="D142" s="82">
        <v>90310005</v>
      </c>
      <c r="E142" s="82"/>
      <c r="F142" s="82" t="s">
        <v>600</v>
      </c>
      <c r="G142" s="113">
        <v>43417</v>
      </c>
      <c r="H142" s="82" t="s">
        <v>165</v>
      </c>
      <c r="I142" s="89">
        <v>9.4</v>
      </c>
      <c r="J142" s="95" t="s">
        <v>169</v>
      </c>
      <c r="K142" s="96">
        <v>3.2797E-2</v>
      </c>
      <c r="L142" s="96">
        <v>2.8400000000000002E-2</v>
      </c>
      <c r="M142" s="89">
        <v>27696.05</v>
      </c>
      <c r="N142" s="91">
        <v>102.99</v>
      </c>
      <c r="O142" s="89">
        <v>28.524159999999998</v>
      </c>
      <c r="P142" s="90">
        <f t="shared" si="2"/>
        <v>6.7400062057613955E-3</v>
      </c>
      <c r="Q142" s="90">
        <f>O142/'סכום נכסי הקרן'!$C$42</f>
        <v>2.3803018522216646E-4</v>
      </c>
    </row>
    <row r="143" spans="2:17" s="141" customFormat="1">
      <c r="B143" s="88" t="s">
        <v>1538</v>
      </c>
      <c r="C143" s="95" t="s">
        <v>1466</v>
      </c>
      <c r="D143" s="82">
        <v>90145362</v>
      </c>
      <c r="E143" s="82"/>
      <c r="F143" s="82" t="s">
        <v>630</v>
      </c>
      <c r="G143" s="113">
        <v>42825</v>
      </c>
      <c r="H143" s="82" t="s">
        <v>165</v>
      </c>
      <c r="I143" s="89">
        <v>7.11</v>
      </c>
      <c r="J143" s="95" t="s">
        <v>169</v>
      </c>
      <c r="K143" s="96">
        <v>2.8999999999999998E-2</v>
      </c>
      <c r="L143" s="96">
        <v>2.1999999999999999E-2</v>
      </c>
      <c r="M143" s="89">
        <v>157272.39000000001</v>
      </c>
      <c r="N143" s="91">
        <v>106.5</v>
      </c>
      <c r="O143" s="89">
        <v>167.49510000000001</v>
      </c>
      <c r="P143" s="90">
        <f t="shared" si="2"/>
        <v>3.9577607664331771E-2</v>
      </c>
      <c r="Q143" s="90">
        <f>O143/'סכום נכסי הקרן'!$C$42</f>
        <v>1.3977235325003539E-3</v>
      </c>
    </row>
    <row r="144" spans="2:17" s="141" customFormat="1">
      <c r="B144" s="88" t="s">
        <v>1539</v>
      </c>
      <c r="C144" s="95" t="s">
        <v>1467</v>
      </c>
      <c r="D144" s="82">
        <v>90141407</v>
      </c>
      <c r="E144" s="82"/>
      <c r="F144" s="82" t="s">
        <v>654</v>
      </c>
      <c r="G144" s="113">
        <v>42372</v>
      </c>
      <c r="H144" s="82" t="s">
        <v>165</v>
      </c>
      <c r="I144" s="89">
        <v>9.65</v>
      </c>
      <c r="J144" s="95" t="s">
        <v>169</v>
      </c>
      <c r="K144" s="96">
        <v>6.7000000000000004E-2</v>
      </c>
      <c r="L144" s="96">
        <v>3.32E-2</v>
      </c>
      <c r="M144" s="89">
        <v>45331.49</v>
      </c>
      <c r="N144" s="91">
        <v>135.63</v>
      </c>
      <c r="O144" s="89">
        <v>61.4831</v>
      </c>
      <c r="P144" s="90">
        <f t="shared" si="2"/>
        <v>1.4527911621216838E-2</v>
      </c>
      <c r="Q144" s="90">
        <f>O144/'סכום נכסי הקרן'!$C$42</f>
        <v>5.1306799853292732E-4</v>
      </c>
    </row>
    <row r="145" spans="2:17" s="141" customFormat="1">
      <c r="B145" s="88" t="s">
        <v>1540</v>
      </c>
      <c r="C145" s="95" t="s">
        <v>1466</v>
      </c>
      <c r="D145" s="82">
        <v>90800100</v>
      </c>
      <c r="E145" s="82"/>
      <c r="F145" s="82" t="s">
        <v>1473</v>
      </c>
      <c r="G145" s="113">
        <v>41529</v>
      </c>
      <c r="H145" s="82" t="s">
        <v>1469</v>
      </c>
      <c r="I145" s="89">
        <v>6.92</v>
      </c>
      <c r="J145" s="95" t="s">
        <v>169</v>
      </c>
      <c r="K145" s="96">
        <v>7.6999999999999999E-2</v>
      </c>
      <c r="L145" s="96">
        <v>0</v>
      </c>
      <c r="M145" s="89">
        <v>32718.52</v>
      </c>
      <c r="N145" s="91">
        <v>0</v>
      </c>
      <c r="O145" s="89">
        <f>6.97053-6.97</f>
        <v>5.3000000000036351E-4</v>
      </c>
      <c r="P145" s="90">
        <f t="shared" si="2"/>
        <v>1.2523430274742497E-7</v>
      </c>
      <c r="Q145" s="90">
        <f>O145/'סכום נכסי הקרן'!$C$42</f>
        <v>4.4227769781067967E-9</v>
      </c>
    </row>
    <row r="146" spans="2:17" s="141" customFormat="1">
      <c r="B146" s="85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9"/>
      <c r="N146" s="91"/>
      <c r="O146" s="82"/>
      <c r="P146" s="90"/>
      <c r="Q146" s="82"/>
    </row>
    <row r="147" spans="2:17" s="141" customFormat="1">
      <c r="B147" s="101" t="s">
        <v>36</v>
      </c>
      <c r="C147" s="84"/>
      <c r="D147" s="84"/>
      <c r="E147" s="84"/>
      <c r="F147" s="84"/>
      <c r="G147" s="84"/>
      <c r="H147" s="84"/>
      <c r="I147" s="92">
        <v>0.21691644143922795</v>
      </c>
      <c r="J147" s="84"/>
      <c r="K147" s="84"/>
      <c r="L147" s="106">
        <v>1.5652325772243462E-2</v>
      </c>
      <c r="M147" s="92"/>
      <c r="N147" s="94"/>
      <c r="O147" s="92">
        <v>20.349799999999998</v>
      </c>
      <c r="P147" s="93">
        <f t="shared" ref="P147:P148" si="3">O147/$O$10</f>
        <v>4.8084773849958505E-3</v>
      </c>
      <c r="Q147" s="93">
        <f>O147/'סכום נכסי הקרן'!$C$42</f>
        <v>1.6981627726229425E-4</v>
      </c>
    </row>
    <row r="148" spans="2:17" s="141" customFormat="1">
      <c r="B148" s="88" t="s">
        <v>1541</v>
      </c>
      <c r="C148" s="95" t="s">
        <v>1467</v>
      </c>
      <c r="D148" s="82">
        <v>4351</v>
      </c>
      <c r="E148" s="82"/>
      <c r="F148" s="82" t="s">
        <v>1472</v>
      </c>
      <c r="G148" s="113">
        <v>42183</v>
      </c>
      <c r="H148" s="82" t="s">
        <v>1469</v>
      </c>
      <c r="I148" s="89">
        <v>0.23000000000000004</v>
      </c>
      <c r="J148" s="95" t="s">
        <v>169</v>
      </c>
      <c r="K148" s="96">
        <v>3.61E-2</v>
      </c>
      <c r="L148" s="96">
        <v>1.5400000000000002E-2</v>
      </c>
      <c r="M148" s="89">
        <v>18354.419999999998</v>
      </c>
      <c r="N148" s="91">
        <v>100.51</v>
      </c>
      <c r="O148" s="89">
        <v>18.448029999999999</v>
      </c>
      <c r="P148" s="90">
        <f t="shared" si="3"/>
        <v>4.3591059888905548E-3</v>
      </c>
      <c r="Q148" s="90">
        <f>O148/'סכום נכסי הקרן'!$C$42</f>
        <v>1.5394626863276896E-4</v>
      </c>
    </row>
    <row r="149" spans="2:17" s="141" customFormat="1">
      <c r="B149" s="88" t="s">
        <v>1542</v>
      </c>
      <c r="C149" s="95" t="s">
        <v>1467</v>
      </c>
      <c r="D149" s="82">
        <v>3880</v>
      </c>
      <c r="E149" s="82"/>
      <c r="F149" s="82" t="s">
        <v>1474</v>
      </c>
      <c r="G149" s="113">
        <v>41959</v>
      </c>
      <c r="H149" s="82" t="s">
        <v>1469</v>
      </c>
      <c r="I149" s="89">
        <v>0.09</v>
      </c>
      <c r="J149" s="95" t="s">
        <v>169</v>
      </c>
      <c r="K149" s="96">
        <v>4.4999999999999998E-2</v>
      </c>
      <c r="L149" s="96">
        <v>1.8100000000000002E-2</v>
      </c>
      <c r="M149" s="89">
        <v>1894.01</v>
      </c>
      <c r="N149" s="91">
        <v>100.41</v>
      </c>
      <c r="O149" s="89">
        <v>1.90177</v>
      </c>
      <c r="P149" s="90">
        <f>O149/$O$10</f>
        <v>4.4937139610529635E-4</v>
      </c>
      <c r="Q149" s="90">
        <f>O149/'סכום נכסי הקרן'!$C$42</f>
        <v>1.5870008629525268E-5</v>
      </c>
    </row>
    <row r="150" spans="2:17" s="141" customFormat="1">
      <c r="B150" s="85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9"/>
      <c r="N150" s="91"/>
      <c r="O150" s="82"/>
      <c r="P150" s="90"/>
      <c r="Q150" s="82"/>
    </row>
    <row r="151" spans="2:17" s="141" customFormat="1">
      <c r="B151" s="83" t="s">
        <v>39</v>
      </c>
      <c r="C151" s="84"/>
      <c r="D151" s="84"/>
      <c r="E151" s="84"/>
      <c r="F151" s="84"/>
      <c r="G151" s="84"/>
      <c r="H151" s="84"/>
      <c r="I151" s="92">
        <v>3.3139819057284354</v>
      </c>
      <c r="J151" s="84"/>
      <c r="K151" s="84"/>
      <c r="L151" s="106">
        <v>6.1706772940119017E-2</v>
      </c>
      <c r="M151" s="92"/>
      <c r="N151" s="94"/>
      <c r="O151" s="92">
        <v>345.80225999999999</v>
      </c>
      <c r="P151" s="93">
        <f t="shared" ref="P151:P157" si="4">O151/$O$10</f>
        <v>8.1710009282177476E-2</v>
      </c>
      <c r="Q151" s="93">
        <f>O151/'סכום נכסי הקרן'!$C$42</f>
        <v>2.8856722160457578E-3</v>
      </c>
    </row>
    <row r="152" spans="2:17" s="141" customFormat="1">
      <c r="B152" s="101" t="s">
        <v>37</v>
      </c>
      <c r="C152" s="84"/>
      <c r="D152" s="84"/>
      <c r="E152" s="84"/>
      <c r="F152" s="84"/>
      <c r="G152" s="84"/>
      <c r="H152" s="84"/>
      <c r="I152" s="92">
        <v>3.3139819057284354</v>
      </c>
      <c r="J152" s="84"/>
      <c r="K152" s="84"/>
      <c r="L152" s="106">
        <v>6.1706772940119017E-2</v>
      </c>
      <c r="M152" s="92"/>
      <c r="N152" s="94"/>
      <c r="O152" s="92">
        <v>345.80225999999999</v>
      </c>
      <c r="P152" s="93">
        <f t="shared" si="4"/>
        <v>8.1710009282177476E-2</v>
      </c>
      <c r="Q152" s="93">
        <f>O152/'סכום נכסי הקרן'!$C$42</f>
        <v>2.8856722160457578E-3</v>
      </c>
    </row>
    <row r="153" spans="2:17" s="141" customFormat="1">
      <c r="B153" s="88" t="s">
        <v>1543</v>
      </c>
      <c r="C153" s="95" t="s">
        <v>1466</v>
      </c>
      <c r="D153" s="82">
        <v>4623</v>
      </c>
      <c r="E153" s="82"/>
      <c r="F153" s="82" t="s">
        <v>1356</v>
      </c>
      <c r="G153" s="113">
        <v>42354</v>
      </c>
      <c r="H153" s="82" t="s">
        <v>1357</v>
      </c>
      <c r="I153" s="89">
        <v>5.34</v>
      </c>
      <c r="J153" s="95" t="s">
        <v>168</v>
      </c>
      <c r="K153" s="96">
        <v>5.0199999999999995E-2</v>
      </c>
      <c r="L153" s="96">
        <v>4.6200000000000012E-2</v>
      </c>
      <c r="M153" s="89">
        <v>20973</v>
      </c>
      <c r="N153" s="91">
        <v>103.61</v>
      </c>
      <c r="O153" s="89">
        <v>78.923789999999997</v>
      </c>
      <c r="P153" s="90">
        <f t="shared" si="4"/>
        <v>1.864899209590078E-2</v>
      </c>
      <c r="Q153" s="90">
        <f>O153/'סכום נכסי הקרן'!$C$42</f>
        <v>6.5860815365414332E-4</v>
      </c>
    </row>
    <row r="154" spans="2:17" s="141" customFormat="1">
      <c r="B154" s="88" t="s">
        <v>1544</v>
      </c>
      <c r="C154" s="95" t="s">
        <v>1466</v>
      </c>
      <c r="D154" s="82">
        <v>487557</v>
      </c>
      <c r="E154" s="82"/>
      <c r="F154" s="82" t="s">
        <v>1334</v>
      </c>
      <c r="G154" s="113">
        <v>43053</v>
      </c>
      <c r="H154" s="82"/>
      <c r="I154" s="89">
        <v>2.6500000000000004</v>
      </c>
      <c r="J154" s="95" t="s">
        <v>168</v>
      </c>
      <c r="K154" s="96">
        <v>6.2486E-2</v>
      </c>
      <c r="L154" s="96">
        <v>6.5500000000000003E-2</v>
      </c>
      <c r="M154" s="89">
        <v>25428.26</v>
      </c>
      <c r="N154" s="91">
        <v>99.9</v>
      </c>
      <c r="O154" s="89">
        <v>92.263080000000002</v>
      </c>
      <c r="P154" s="90">
        <f t="shared" si="4"/>
        <v>2.1800948100230127E-2</v>
      </c>
      <c r="Q154" s="90">
        <f>O154/'סכום נכסי הקרן'!$C$42</f>
        <v>7.6992269085461454E-4</v>
      </c>
    </row>
    <row r="155" spans="2:17" s="141" customFormat="1">
      <c r="B155" s="88" t="s">
        <v>1544</v>
      </c>
      <c r="C155" s="95" t="s">
        <v>1466</v>
      </c>
      <c r="D155" s="82">
        <v>487556</v>
      </c>
      <c r="E155" s="82"/>
      <c r="F155" s="82" t="s">
        <v>1334</v>
      </c>
      <c r="G155" s="113">
        <v>43051</v>
      </c>
      <c r="H155" s="82"/>
      <c r="I155" s="89">
        <v>3.0500000000000003</v>
      </c>
      <c r="J155" s="95" t="s">
        <v>168</v>
      </c>
      <c r="K155" s="96">
        <v>8.4985999999999992E-2</v>
      </c>
      <c r="L155" s="96">
        <v>8.7800000000000017E-2</v>
      </c>
      <c r="M155" s="89">
        <v>8594.2000000000007</v>
      </c>
      <c r="N155" s="91">
        <v>100.49</v>
      </c>
      <c r="O155" s="89">
        <v>31.36711</v>
      </c>
      <c r="P155" s="90">
        <f t="shared" si="4"/>
        <v>7.4117700944322405E-3</v>
      </c>
      <c r="Q155" s="90">
        <f>O155/'סכום נכסי הקרן'!$C$42</f>
        <v>2.6175421127858176E-4</v>
      </c>
    </row>
    <row r="156" spans="2:17" s="141" customFormat="1">
      <c r="B156" s="88" t="s">
        <v>1545</v>
      </c>
      <c r="C156" s="95" t="s">
        <v>1466</v>
      </c>
      <c r="D156" s="82">
        <v>474437</v>
      </c>
      <c r="E156" s="82"/>
      <c r="F156" s="82" t="s">
        <v>1334</v>
      </c>
      <c r="G156" s="113">
        <v>42887</v>
      </c>
      <c r="H156" s="82"/>
      <c r="I156" s="89">
        <v>2.68</v>
      </c>
      <c r="J156" s="95" t="s">
        <v>168</v>
      </c>
      <c r="K156" s="96">
        <v>0.06</v>
      </c>
      <c r="L156" s="96">
        <v>6.1200000000000004E-2</v>
      </c>
      <c r="M156" s="89">
        <v>26961.56</v>
      </c>
      <c r="N156" s="91">
        <v>99.6</v>
      </c>
      <c r="O156" s="89">
        <v>97.532669999999996</v>
      </c>
      <c r="P156" s="90">
        <f t="shared" si="4"/>
        <v>2.3046105514219466E-2</v>
      </c>
      <c r="Q156" s="90">
        <f>O156/'סכום נכסי הקרן'!$C$42</f>
        <v>8.1389669337545573E-4</v>
      </c>
    </row>
    <row r="157" spans="2:17" s="141" customFormat="1">
      <c r="B157" s="88" t="s">
        <v>1545</v>
      </c>
      <c r="C157" s="95" t="s">
        <v>1466</v>
      </c>
      <c r="D157" s="82">
        <v>474436</v>
      </c>
      <c r="E157" s="82"/>
      <c r="F157" s="82" t="s">
        <v>1334</v>
      </c>
      <c r="G157" s="113">
        <v>42887</v>
      </c>
      <c r="H157" s="82"/>
      <c r="I157" s="89">
        <v>2.69</v>
      </c>
      <c r="J157" s="95" t="s">
        <v>168</v>
      </c>
      <c r="K157" s="96">
        <v>0.06</v>
      </c>
      <c r="L157" s="96">
        <v>6.4000000000000001E-2</v>
      </c>
      <c r="M157" s="89">
        <v>12637.45</v>
      </c>
      <c r="N157" s="91">
        <v>99.6</v>
      </c>
      <c r="O157" s="89">
        <v>45.715609999999998</v>
      </c>
      <c r="P157" s="90">
        <f t="shared" si="4"/>
        <v>1.0802193477394872E-2</v>
      </c>
      <c r="Q157" s="90">
        <f>O157/'סכום נכסי הקרן'!$C$42</f>
        <v>3.8149046688296253E-4</v>
      </c>
    </row>
    <row r="158" spans="2:17" s="141" customFormat="1">
      <c r="B158" s="144"/>
      <c r="C158" s="144"/>
      <c r="D158" s="144"/>
      <c r="E158" s="144"/>
    </row>
    <row r="159" spans="2:17" s="141" customFormat="1">
      <c r="B159" s="144"/>
      <c r="C159" s="144"/>
      <c r="D159" s="144"/>
      <c r="E159" s="144"/>
    </row>
    <row r="160" spans="2:17" s="141" customFormat="1">
      <c r="B160" s="144"/>
      <c r="C160" s="144"/>
      <c r="D160" s="144"/>
      <c r="E160" s="144"/>
    </row>
    <row r="161" spans="2:5" s="141" customFormat="1">
      <c r="B161" s="146" t="s">
        <v>256</v>
      </c>
      <c r="C161" s="144"/>
      <c r="D161" s="144"/>
      <c r="E161" s="144"/>
    </row>
    <row r="162" spans="2:5" s="141" customFormat="1">
      <c r="B162" s="146" t="s">
        <v>116</v>
      </c>
      <c r="C162" s="144"/>
      <c r="D162" s="144"/>
      <c r="E162" s="144"/>
    </row>
    <row r="163" spans="2:5" s="141" customFormat="1">
      <c r="B163" s="146" t="s">
        <v>239</v>
      </c>
      <c r="C163" s="144"/>
      <c r="D163" s="144"/>
      <c r="E163" s="144"/>
    </row>
    <row r="164" spans="2:5" s="141" customFormat="1">
      <c r="B164" s="146" t="s">
        <v>247</v>
      </c>
      <c r="C164" s="144"/>
      <c r="D164" s="144"/>
      <c r="E164" s="144"/>
    </row>
    <row r="165" spans="2:5" s="141" customFormat="1">
      <c r="B165" s="144"/>
      <c r="C165" s="144"/>
      <c r="D165" s="144"/>
      <c r="E165" s="144"/>
    </row>
    <row r="166" spans="2:5" s="141" customFormat="1">
      <c r="B166" s="144"/>
      <c r="C166" s="144"/>
      <c r="D166" s="144"/>
      <c r="E166" s="144"/>
    </row>
    <row r="167" spans="2:5" s="141" customFormat="1">
      <c r="B167" s="144"/>
      <c r="C167" s="144"/>
      <c r="D167" s="144"/>
      <c r="E167" s="144"/>
    </row>
    <row r="168" spans="2:5" s="141" customFormat="1">
      <c r="B168" s="144"/>
      <c r="C168" s="144"/>
      <c r="D168" s="144"/>
      <c r="E168" s="144"/>
    </row>
    <row r="169" spans="2:5" s="141" customFormat="1">
      <c r="B169" s="144"/>
      <c r="C169" s="144"/>
      <c r="D169" s="144"/>
      <c r="E169" s="144"/>
    </row>
    <row r="170" spans="2:5" s="141" customFormat="1">
      <c r="B170" s="144"/>
      <c r="C170" s="144"/>
      <c r="D170" s="144"/>
      <c r="E170" s="144"/>
    </row>
    <row r="171" spans="2:5" s="141" customFormat="1">
      <c r="B171" s="144"/>
      <c r="C171" s="144"/>
      <c r="D171" s="144"/>
      <c r="E171" s="144"/>
    </row>
    <row r="172" spans="2:5" s="141" customFormat="1">
      <c r="B172" s="144"/>
      <c r="C172" s="144"/>
      <c r="D172" s="144"/>
      <c r="E172" s="144"/>
    </row>
    <row r="173" spans="2:5" s="141" customFormat="1">
      <c r="B173" s="144"/>
      <c r="C173" s="144"/>
      <c r="D173" s="144"/>
      <c r="E173" s="144"/>
    </row>
    <row r="174" spans="2:5" s="141" customFormat="1">
      <c r="B174" s="144"/>
      <c r="C174" s="144"/>
      <c r="D174" s="144"/>
      <c r="E174" s="144"/>
    </row>
    <row r="175" spans="2:5" s="141" customFormat="1">
      <c r="B175" s="144"/>
      <c r="C175" s="144"/>
      <c r="D175" s="144"/>
      <c r="E175" s="144"/>
    </row>
    <row r="176" spans="2:5" s="141" customFormat="1">
      <c r="B176" s="144"/>
      <c r="C176" s="144"/>
      <c r="D176" s="144"/>
      <c r="E176" s="144"/>
    </row>
    <row r="177" spans="2:5" s="141" customFormat="1">
      <c r="B177" s="144"/>
      <c r="C177" s="144"/>
      <c r="D177" s="144"/>
      <c r="E177" s="144"/>
    </row>
    <row r="178" spans="2:5" s="141" customFormat="1">
      <c r="B178" s="144"/>
      <c r="C178" s="144"/>
      <c r="D178" s="144"/>
      <c r="E178" s="144"/>
    </row>
    <row r="179" spans="2:5" s="141" customFormat="1">
      <c r="B179" s="144"/>
      <c r="C179" s="144"/>
      <c r="D179" s="144"/>
      <c r="E179" s="144"/>
    </row>
    <row r="180" spans="2:5" s="141" customFormat="1">
      <c r="B180" s="144"/>
      <c r="C180" s="144"/>
      <c r="D180" s="144"/>
      <c r="E180" s="144"/>
    </row>
    <row r="181" spans="2:5" s="141" customFormat="1">
      <c r="B181" s="144"/>
      <c r="C181" s="144"/>
      <c r="D181" s="144"/>
      <c r="E181" s="144"/>
    </row>
    <row r="182" spans="2:5" s="141" customFormat="1">
      <c r="B182" s="144"/>
      <c r="C182" s="144"/>
      <c r="D182" s="144"/>
      <c r="E182" s="144"/>
    </row>
    <row r="183" spans="2:5" s="141" customFormat="1">
      <c r="B183" s="144"/>
      <c r="C183" s="144"/>
      <c r="D183" s="144"/>
      <c r="E183" s="144"/>
    </row>
    <row r="184" spans="2:5" s="141" customFormat="1">
      <c r="B184" s="144"/>
      <c r="C184" s="144"/>
      <c r="D184" s="144"/>
      <c r="E184" s="144"/>
    </row>
    <row r="185" spans="2:5" s="141" customFormat="1">
      <c r="B185" s="144"/>
      <c r="C185" s="144"/>
      <c r="D185" s="144"/>
      <c r="E185" s="144"/>
    </row>
    <row r="186" spans="2:5" s="141" customFormat="1">
      <c r="B186" s="144"/>
      <c r="C186" s="144"/>
      <c r="D186" s="144"/>
      <c r="E186" s="144"/>
    </row>
    <row r="187" spans="2:5" s="141" customFormat="1">
      <c r="B187" s="144"/>
      <c r="C187" s="144"/>
      <c r="D187" s="144"/>
      <c r="E187" s="144"/>
    </row>
    <row r="188" spans="2:5" s="141" customFormat="1">
      <c r="B188" s="144"/>
      <c r="C188" s="144"/>
      <c r="D188" s="144"/>
      <c r="E188" s="144"/>
    </row>
    <row r="189" spans="2:5" s="141" customFormat="1">
      <c r="B189" s="144"/>
      <c r="C189" s="144"/>
      <c r="D189" s="144"/>
      <c r="E189" s="144"/>
    </row>
    <row r="190" spans="2:5" s="141" customFormat="1">
      <c r="B190" s="144"/>
      <c r="C190" s="144"/>
      <c r="D190" s="144"/>
      <c r="E190" s="144"/>
    </row>
    <row r="191" spans="2:5" s="141" customFormat="1">
      <c r="B191" s="144"/>
      <c r="C191" s="144"/>
      <c r="D191" s="144"/>
      <c r="E191" s="144"/>
    </row>
    <row r="192" spans="2:5" s="141" customFormat="1">
      <c r="B192" s="144"/>
      <c r="C192" s="144"/>
      <c r="D192" s="144"/>
      <c r="E192" s="144"/>
    </row>
    <row r="193" spans="2:5" s="141" customFormat="1">
      <c r="B193" s="144"/>
      <c r="C193" s="144"/>
      <c r="D193" s="144"/>
      <c r="E193" s="144"/>
    </row>
    <row r="194" spans="2:5" s="141" customFormat="1">
      <c r="B194" s="144"/>
      <c r="C194" s="144"/>
      <c r="D194" s="144"/>
      <c r="E194" s="144"/>
    </row>
    <row r="195" spans="2:5" s="141" customFormat="1">
      <c r="B195" s="144"/>
      <c r="C195" s="144"/>
      <c r="D195" s="144"/>
      <c r="E195" s="144"/>
    </row>
    <row r="196" spans="2:5" s="141" customFormat="1">
      <c r="B196" s="144"/>
      <c r="C196" s="144"/>
      <c r="D196" s="144"/>
      <c r="E196" s="144"/>
    </row>
    <row r="197" spans="2:5" s="141" customFormat="1">
      <c r="B197" s="144"/>
      <c r="C197" s="144"/>
      <c r="D197" s="144"/>
      <c r="E197" s="144"/>
    </row>
    <row r="198" spans="2:5" s="141" customFormat="1">
      <c r="B198" s="144"/>
      <c r="C198" s="144"/>
      <c r="D198" s="144"/>
      <c r="E198" s="144"/>
    </row>
    <row r="199" spans="2:5" s="141" customFormat="1">
      <c r="B199" s="144"/>
      <c r="C199" s="144"/>
      <c r="D199" s="144"/>
      <c r="E199" s="144"/>
    </row>
    <row r="200" spans="2:5" s="141" customFormat="1">
      <c r="B200" s="144"/>
      <c r="C200" s="144"/>
      <c r="D200" s="144"/>
      <c r="E200" s="144"/>
    </row>
    <row r="201" spans="2:5" s="141" customFormat="1">
      <c r="B201" s="144"/>
      <c r="C201" s="144"/>
      <c r="D201" s="144"/>
      <c r="E201" s="144"/>
    </row>
    <row r="202" spans="2:5" s="141" customFormat="1">
      <c r="B202" s="144"/>
      <c r="C202" s="144"/>
      <c r="D202" s="144"/>
      <c r="E202" s="144"/>
    </row>
    <row r="203" spans="2:5" s="141" customFormat="1">
      <c r="B203" s="144"/>
      <c r="C203" s="144"/>
      <c r="D203" s="144"/>
      <c r="E203" s="144"/>
    </row>
    <row r="204" spans="2:5" s="141" customFormat="1">
      <c r="B204" s="144"/>
      <c r="C204" s="144"/>
      <c r="D204" s="144"/>
      <c r="E204" s="144"/>
    </row>
    <row r="205" spans="2:5" s="141" customFormat="1">
      <c r="B205" s="144"/>
      <c r="C205" s="144"/>
      <c r="D205" s="144"/>
      <c r="E205" s="144"/>
    </row>
    <row r="206" spans="2:5" s="141" customFormat="1">
      <c r="B206" s="144"/>
      <c r="C206" s="144"/>
      <c r="D206" s="144"/>
      <c r="E206" s="144"/>
    </row>
    <row r="207" spans="2:5" s="141" customFormat="1">
      <c r="B207" s="144"/>
      <c r="C207" s="144"/>
      <c r="D207" s="144"/>
      <c r="E207" s="144"/>
    </row>
    <row r="208" spans="2:5" s="141" customFormat="1">
      <c r="B208" s="144"/>
      <c r="C208" s="144"/>
      <c r="D208" s="144"/>
      <c r="E208" s="144"/>
    </row>
    <row r="209" spans="2:5" s="141" customFormat="1">
      <c r="B209" s="144"/>
      <c r="C209" s="144"/>
      <c r="D209" s="144"/>
      <c r="E209" s="144"/>
    </row>
    <row r="210" spans="2:5" s="141" customFormat="1">
      <c r="B210" s="144"/>
      <c r="C210" s="144"/>
      <c r="D210" s="144"/>
      <c r="E210" s="144"/>
    </row>
    <row r="211" spans="2:5" s="141" customFormat="1">
      <c r="B211" s="144"/>
      <c r="C211" s="144"/>
      <c r="D211" s="144"/>
      <c r="E211" s="144"/>
    </row>
    <row r="212" spans="2:5" s="141" customFormat="1">
      <c r="B212" s="144"/>
      <c r="C212" s="144"/>
      <c r="D212" s="144"/>
      <c r="E212" s="144"/>
    </row>
    <row r="213" spans="2:5" s="141" customFormat="1">
      <c r="B213" s="144"/>
      <c r="C213" s="144"/>
      <c r="D213" s="144"/>
      <c r="E213" s="144"/>
    </row>
    <row r="214" spans="2:5" s="141" customFormat="1">
      <c r="B214" s="144"/>
      <c r="C214" s="144"/>
      <c r="D214" s="144"/>
      <c r="E214" s="144"/>
    </row>
    <row r="215" spans="2:5" s="141" customFormat="1">
      <c r="B215" s="144"/>
      <c r="C215" s="144"/>
      <c r="D215" s="144"/>
      <c r="E215" s="144"/>
    </row>
    <row r="216" spans="2:5" s="141" customFormat="1">
      <c r="B216" s="144"/>
      <c r="C216" s="144"/>
      <c r="D216" s="144"/>
      <c r="E216" s="144"/>
    </row>
    <row r="217" spans="2:5" s="141" customFormat="1">
      <c r="B217" s="144"/>
      <c r="C217" s="144"/>
      <c r="D217" s="144"/>
      <c r="E217" s="144"/>
    </row>
    <row r="218" spans="2:5" s="141" customFormat="1">
      <c r="B218" s="144"/>
      <c r="C218" s="144"/>
      <c r="D218" s="144"/>
      <c r="E218" s="144"/>
    </row>
    <row r="219" spans="2:5" s="141" customFormat="1">
      <c r="B219" s="144"/>
      <c r="C219" s="144"/>
      <c r="D219" s="144"/>
      <c r="E219" s="144"/>
    </row>
    <row r="220" spans="2:5" s="141" customFormat="1">
      <c r="B220" s="144"/>
      <c r="C220" s="144"/>
      <c r="D220" s="144"/>
      <c r="E220" s="144"/>
    </row>
    <row r="221" spans="2:5" s="141" customFormat="1">
      <c r="B221" s="144"/>
      <c r="C221" s="144"/>
      <c r="D221" s="144"/>
      <c r="E221" s="144"/>
    </row>
    <row r="222" spans="2:5" s="141" customFormat="1">
      <c r="B222" s="144"/>
      <c r="C222" s="144"/>
      <c r="D222" s="144"/>
      <c r="E222" s="144"/>
    </row>
    <row r="223" spans="2:5" s="141" customFormat="1">
      <c r="B223" s="144"/>
      <c r="C223" s="144"/>
      <c r="D223" s="144"/>
      <c r="E223" s="144"/>
    </row>
    <row r="224" spans="2:5" s="141" customFormat="1">
      <c r="B224" s="144"/>
      <c r="C224" s="144"/>
      <c r="D224" s="144"/>
      <c r="E224" s="144"/>
    </row>
    <row r="225" spans="2:5" s="141" customFormat="1">
      <c r="B225" s="144"/>
      <c r="C225" s="144"/>
      <c r="D225" s="144"/>
      <c r="E225" s="144"/>
    </row>
    <row r="226" spans="2:5" s="141" customFormat="1">
      <c r="B226" s="144"/>
      <c r="C226" s="144"/>
      <c r="D226" s="144"/>
      <c r="E226" s="144"/>
    </row>
    <row r="227" spans="2:5" s="141" customFormat="1">
      <c r="B227" s="144"/>
      <c r="C227" s="144"/>
      <c r="D227" s="144"/>
      <c r="E227" s="144"/>
    </row>
    <row r="228" spans="2:5" s="141" customFormat="1">
      <c r="B228" s="144"/>
      <c r="C228" s="144"/>
      <c r="D228" s="144"/>
      <c r="E228" s="144"/>
    </row>
    <row r="229" spans="2:5" s="141" customFormat="1">
      <c r="B229" s="144"/>
      <c r="C229" s="144"/>
      <c r="D229" s="144"/>
      <c r="E229" s="144"/>
    </row>
    <row r="230" spans="2:5" s="141" customFormat="1">
      <c r="B230" s="144"/>
      <c r="C230" s="144"/>
      <c r="D230" s="144"/>
      <c r="E230" s="144"/>
    </row>
    <row r="231" spans="2:5" s="141" customFormat="1">
      <c r="B231" s="144"/>
      <c r="C231" s="144"/>
      <c r="D231" s="144"/>
      <c r="E231" s="144"/>
    </row>
    <row r="232" spans="2:5" s="141" customFormat="1">
      <c r="B232" s="144"/>
      <c r="C232" s="144"/>
      <c r="D232" s="144"/>
      <c r="E232" s="144"/>
    </row>
    <row r="233" spans="2:5" s="141" customFormat="1">
      <c r="B233" s="144"/>
      <c r="C233" s="144"/>
      <c r="D233" s="144"/>
      <c r="E233" s="144"/>
    </row>
    <row r="234" spans="2:5" s="141" customFormat="1">
      <c r="B234" s="144"/>
      <c r="C234" s="144"/>
      <c r="D234" s="144"/>
      <c r="E234" s="144"/>
    </row>
  </sheetData>
  <sheetProtection sheet="1" objects="1" scenarios="1"/>
  <mergeCells count="1">
    <mergeCell ref="B6:Q6"/>
  </mergeCells>
  <phoneticPr fontId="3" type="noConversion"/>
  <conditionalFormatting sqref="B58:B157">
    <cfRule type="cellIs" dxfId="9" priority="9" operator="equal">
      <formula>2958465</formula>
    </cfRule>
    <cfRule type="cellIs" dxfId="8" priority="10" operator="equal">
      <formula>"NR3"</formula>
    </cfRule>
    <cfRule type="cellIs" dxfId="7" priority="11" operator="equal">
      <formula>"דירוג פנימי"</formula>
    </cfRule>
  </conditionalFormatting>
  <conditionalFormatting sqref="B58:B157">
    <cfRule type="cellIs" dxfId="6" priority="8" operator="equal">
      <formula>2958465</formula>
    </cfRule>
  </conditionalFormatting>
  <conditionalFormatting sqref="B11:B12 B21:B43">
    <cfRule type="cellIs" dxfId="5" priority="7" operator="equal">
      <formula>"NR3"</formula>
    </cfRule>
  </conditionalFormatting>
  <conditionalFormatting sqref="B13:B20">
    <cfRule type="cellIs" dxfId="4" priority="6" operator="equal">
      <formula>"NR3"</formula>
    </cfRule>
  </conditionalFormatting>
  <dataValidations count="1">
    <dataValidation allowBlank="1" showInputMessage="1" showErrorMessage="1" sqref="D1:Q9 C5:C9 B1:B9 B158:Q1048576 AC53:XFD56 A1:A1048576 R1:XFD52 R57:XFD1048576 R53:AA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184</v>
      </c>
      <c r="C1" s="80" t="s" vm="1">
        <v>257</v>
      </c>
    </row>
    <row r="2" spans="2:64">
      <c r="B2" s="58" t="s">
        <v>183</v>
      </c>
      <c r="C2" s="80" t="s">
        <v>258</v>
      </c>
    </row>
    <row r="3" spans="2:64">
      <c r="B3" s="58" t="s">
        <v>185</v>
      </c>
      <c r="C3" s="80" t="s">
        <v>259</v>
      </c>
    </row>
    <row r="4" spans="2:64">
      <c r="B4" s="58" t="s">
        <v>186</v>
      </c>
      <c r="C4" s="80">
        <v>2208</v>
      </c>
    </row>
    <row r="6" spans="2:64" ht="26.25" customHeight="1">
      <c r="B6" s="163" t="s">
        <v>217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2:64" s="3" customFormat="1" ht="78.75">
      <c r="B7" s="61" t="s">
        <v>120</v>
      </c>
      <c r="C7" s="62" t="s">
        <v>44</v>
      </c>
      <c r="D7" s="62" t="s">
        <v>121</v>
      </c>
      <c r="E7" s="62" t="s">
        <v>15</v>
      </c>
      <c r="F7" s="62" t="s">
        <v>65</v>
      </c>
      <c r="G7" s="62" t="s">
        <v>18</v>
      </c>
      <c r="H7" s="62" t="s">
        <v>104</v>
      </c>
      <c r="I7" s="62" t="s">
        <v>51</v>
      </c>
      <c r="J7" s="62" t="s">
        <v>19</v>
      </c>
      <c r="K7" s="62" t="s">
        <v>241</v>
      </c>
      <c r="L7" s="62" t="s">
        <v>240</v>
      </c>
      <c r="M7" s="62" t="s">
        <v>113</v>
      </c>
      <c r="N7" s="62" t="s">
        <v>187</v>
      </c>
      <c r="O7" s="64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248</v>
      </c>
      <c r="L8" s="33"/>
      <c r="M8" s="33" t="s">
        <v>244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256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 t="s">
        <v>116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97" t="s">
        <v>239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97" t="s">
        <v>247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184</v>
      </c>
      <c r="C1" s="80" t="s" vm="1">
        <v>257</v>
      </c>
    </row>
    <row r="2" spans="2:56">
      <c r="B2" s="58" t="s">
        <v>183</v>
      </c>
      <c r="C2" s="80" t="s">
        <v>258</v>
      </c>
    </row>
    <row r="3" spans="2:56">
      <c r="B3" s="58" t="s">
        <v>185</v>
      </c>
      <c r="C3" s="80" t="s">
        <v>259</v>
      </c>
    </row>
    <row r="4" spans="2:56">
      <c r="B4" s="58" t="s">
        <v>186</v>
      </c>
      <c r="C4" s="80">
        <v>2208</v>
      </c>
    </row>
    <row r="6" spans="2:56" ht="26.25" customHeight="1">
      <c r="B6" s="163" t="s">
        <v>218</v>
      </c>
      <c r="C6" s="164"/>
      <c r="D6" s="164"/>
      <c r="E6" s="164"/>
      <c r="F6" s="164"/>
      <c r="G6" s="164"/>
      <c r="H6" s="164"/>
      <c r="I6" s="164"/>
      <c r="J6" s="165"/>
    </row>
    <row r="7" spans="2:56" s="3" customFormat="1" ht="78.75">
      <c r="B7" s="61" t="s">
        <v>120</v>
      </c>
      <c r="C7" s="63" t="s">
        <v>53</v>
      </c>
      <c r="D7" s="63" t="s">
        <v>88</v>
      </c>
      <c r="E7" s="63" t="s">
        <v>54</v>
      </c>
      <c r="F7" s="63" t="s">
        <v>104</v>
      </c>
      <c r="G7" s="63" t="s">
        <v>229</v>
      </c>
      <c r="H7" s="63" t="s">
        <v>187</v>
      </c>
      <c r="I7" s="65" t="s">
        <v>188</v>
      </c>
      <c r="J7" s="79" t="s">
        <v>251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245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7"/>
      <c r="C11" s="81"/>
      <c r="D11" s="81"/>
      <c r="E11" s="81"/>
      <c r="F11" s="81"/>
      <c r="G11" s="81"/>
      <c r="H11" s="81"/>
      <c r="I11" s="81"/>
      <c r="J11" s="81"/>
    </row>
    <row r="12" spans="2:56">
      <c r="B12" s="117"/>
      <c r="C12" s="81"/>
      <c r="D12" s="81"/>
      <c r="E12" s="81"/>
      <c r="F12" s="81"/>
      <c r="G12" s="81"/>
      <c r="H12" s="81"/>
      <c r="I12" s="81"/>
      <c r="J12" s="81"/>
    </row>
    <row r="13" spans="2:56">
      <c r="B13" s="81"/>
      <c r="C13" s="81"/>
      <c r="D13" s="81"/>
      <c r="E13" s="81"/>
      <c r="F13" s="81"/>
      <c r="G13" s="81"/>
      <c r="H13" s="81"/>
      <c r="I13" s="81"/>
      <c r="J13" s="81"/>
    </row>
    <row r="14" spans="2:56">
      <c r="B14" s="81"/>
      <c r="C14" s="81"/>
      <c r="D14" s="81"/>
      <c r="E14" s="81"/>
      <c r="F14" s="81"/>
      <c r="G14" s="81"/>
      <c r="H14" s="81"/>
      <c r="I14" s="81"/>
      <c r="J14" s="81"/>
    </row>
    <row r="15" spans="2:56">
      <c r="B15" s="81"/>
      <c r="C15" s="81"/>
      <c r="D15" s="81"/>
      <c r="E15" s="81"/>
      <c r="F15" s="81"/>
      <c r="G15" s="81"/>
      <c r="H15" s="81"/>
      <c r="I15" s="81"/>
      <c r="J15" s="81"/>
    </row>
    <row r="16" spans="2:56">
      <c r="B16" s="81"/>
      <c r="C16" s="81"/>
      <c r="D16" s="81"/>
      <c r="E16" s="81"/>
      <c r="F16" s="81"/>
      <c r="G16" s="81"/>
      <c r="H16" s="81"/>
      <c r="I16" s="81"/>
      <c r="J16" s="81"/>
    </row>
    <row r="17" spans="2:10">
      <c r="B17" s="81"/>
      <c r="C17" s="81"/>
      <c r="D17" s="81"/>
      <c r="E17" s="81"/>
      <c r="F17" s="81"/>
      <c r="G17" s="81"/>
      <c r="H17" s="81"/>
      <c r="I17" s="81"/>
      <c r="J17" s="81"/>
    </row>
    <row r="18" spans="2:10">
      <c r="B18" s="81"/>
      <c r="C18" s="81"/>
      <c r="D18" s="81"/>
      <c r="E18" s="81"/>
      <c r="F18" s="81"/>
      <c r="G18" s="81"/>
      <c r="H18" s="81"/>
      <c r="I18" s="81"/>
      <c r="J18" s="81"/>
    </row>
    <row r="19" spans="2:10">
      <c r="B19" s="81"/>
      <c r="C19" s="81"/>
      <c r="D19" s="81"/>
      <c r="E19" s="81"/>
      <c r="F19" s="81"/>
      <c r="G19" s="81"/>
      <c r="H19" s="81"/>
      <c r="I19" s="81"/>
      <c r="J19" s="81"/>
    </row>
    <row r="20" spans="2:10">
      <c r="B20" s="81"/>
      <c r="C20" s="81"/>
      <c r="D20" s="81"/>
      <c r="E20" s="81"/>
      <c r="F20" s="81"/>
      <c r="G20" s="81"/>
      <c r="H20" s="81"/>
      <c r="I20" s="81"/>
      <c r="J20" s="81"/>
    </row>
    <row r="21" spans="2:10">
      <c r="B21" s="81"/>
      <c r="C21" s="81"/>
      <c r="D21" s="81"/>
      <c r="E21" s="81"/>
      <c r="F21" s="81"/>
      <c r="G21" s="81"/>
      <c r="H21" s="81"/>
      <c r="I21" s="81"/>
      <c r="J21" s="81"/>
    </row>
    <row r="22" spans="2:10">
      <c r="B22" s="81"/>
      <c r="C22" s="81"/>
      <c r="D22" s="81"/>
      <c r="E22" s="81"/>
      <c r="F22" s="81"/>
      <c r="G22" s="81"/>
      <c r="H22" s="81"/>
      <c r="I22" s="81"/>
      <c r="J22" s="81"/>
    </row>
    <row r="23" spans="2:10">
      <c r="B23" s="81"/>
      <c r="C23" s="81"/>
      <c r="D23" s="81"/>
      <c r="E23" s="81"/>
      <c r="F23" s="81"/>
      <c r="G23" s="81"/>
      <c r="H23" s="81"/>
      <c r="I23" s="81"/>
      <c r="J23" s="81"/>
    </row>
    <row r="24" spans="2:10">
      <c r="B24" s="81"/>
      <c r="C24" s="81"/>
      <c r="D24" s="81"/>
      <c r="E24" s="81"/>
      <c r="F24" s="81"/>
      <c r="G24" s="81"/>
      <c r="H24" s="81"/>
      <c r="I24" s="81"/>
      <c r="J24" s="81"/>
    </row>
    <row r="25" spans="2:10">
      <c r="B25" s="81"/>
      <c r="C25" s="81"/>
      <c r="D25" s="81"/>
      <c r="E25" s="81"/>
      <c r="F25" s="81"/>
      <c r="G25" s="81"/>
      <c r="H25" s="81"/>
      <c r="I25" s="81"/>
      <c r="J25" s="81"/>
    </row>
    <row r="26" spans="2:10">
      <c r="B26" s="81"/>
      <c r="C26" s="81"/>
      <c r="D26" s="81"/>
      <c r="E26" s="81"/>
      <c r="F26" s="81"/>
      <c r="G26" s="81"/>
      <c r="H26" s="81"/>
      <c r="I26" s="81"/>
      <c r="J26" s="81"/>
    </row>
    <row r="27" spans="2:10">
      <c r="B27" s="81"/>
      <c r="C27" s="81"/>
      <c r="D27" s="81"/>
      <c r="E27" s="81"/>
      <c r="F27" s="81"/>
      <c r="G27" s="81"/>
      <c r="H27" s="81"/>
      <c r="I27" s="81"/>
      <c r="J27" s="81"/>
    </row>
    <row r="28" spans="2:10">
      <c r="B28" s="81"/>
      <c r="C28" s="81"/>
      <c r="D28" s="81"/>
      <c r="E28" s="81"/>
      <c r="F28" s="81"/>
      <c r="G28" s="81"/>
      <c r="H28" s="81"/>
      <c r="I28" s="81"/>
      <c r="J28" s="81"/>
    </row>
    <row r="29" spans="2:10">
      <c r="B29" s="81"/>
      <c r="C29" s="81"/>
      <c r="D29" s="81"/>
      <c r="E29" s="81"/>
      <c r="F29" s="81"/>
      <c r="G29" s="81"/>
      <c r="H29" s="81"/>
      <c r="I29" s="81"/>
      <c r="J29" s="81"/>
    </row>
    <row r="30" spans="2:10">
      <c r="B30" s="81"/>
      <c r="C30" s="81"/>
      <c r="D30" s="81"/>
      <c r="E30" s="81"/>
      <c r="F30" s="81"/>
      <c r="G30" s="81"/>
      <c r="H30" s="81"/>
      <c r="I30" s="81"/>
      <c r="J30" s="81"/>
    </row>
    <row r="31" spans="2:10">
      <c r="B31" s="81"/>
      <c r="C31" s="81"/>
      <c r="D31" s="81"/>
      <c r="E31" s="81"/>
      <c r="F31" s="81"/>
      <c r="G31" s="81"/>
      <c r="H31" s="81"/>
      <c r="I31" s="81"/>
      <c r="J31" s="81"/>
    </row>
    <row r="32" spans="2:10">
      <c r="B32" s="81"/>
      <c r="C32" s="81"/>
      <c r="D32" s="81"/>
      <c r="E32" s="81"/>
      <c r="F32" s="81"/>
      <c r="G32" s="81"/>
      <c r="H32" s="81"/>
      <c r="I32" s="81"/>
      <c r="J32" s="81"/>
    </row>
    <row r="33" spans="2:10">
      <c r="B33" s="81"/>
      <c r="C33" s="81"/>
      <c r="D33" s="81"/>
      <c r="E33" s="81"/>
      <c r="F33" s="81"/>
      <c r="G33" s="81"/>
      <c r="H33" s="81"/>
      <c r="I33" s="81"/>
      <c r="J33" s="81"/>
    </row>
    <row r="34" spans="2:10">
      <c r="B34" s="81"/>
      <c r="C34" s="81"/>
      <c r="D34" s="81"/>
      <c r="E34" s="81"/>
      <c r="F34" s="81"/>
      <c r="G34" s="81"/>
      <c r="H34" s="81"/>
      <c r="I34" s="81"/>
      <c r="J34" s="81"/>
    </row>
    <row r="35" spans="2:10">
      <c r="B35" s="81"/>
      <c r="C35" s="81"/>
      <c r="D35" s="81"/>
      <c r="E35" s="81"/>
      <c r="F35" s="81"/>
      <c r="G35" s="81"/>
      <c r="H35" s="81"/>
      <c r="I35" s="81"/>
      <c r="J35" s="81"/>
    </row>
    <row r="36" spans="2:10">
      <c r="B36" s="81"/>
      <c r="C36" s="81"/>
      <c r="D36" s="81"/>
      <c r="E36" s="81"/>
      <c r="F36" s="81"/>
      <c r="G36" s="81"/>
      <c r="H36" s="81"/>
      <c r="I36" s="81"/>
      <c r="J36" s="81"/>
    </row>
    <row r="37" spans="2:10">
      <c r="B37" s="81"/>
      <c r="C37" s="81"/>
      <c r="D37" s="81"/>
      <c r="E37" s="81"/>
      <c r="F37" s="81"/>
      <c r="G37" s="81"/>
      <c r="H37" s="81"/>
      <c r="I37" s="81"/>
      <c r="J37" s="81"/>
    </row>
    <row r="38" spans="2:10">
      <c r="B38" s="81"/>
      <c r="C38" s="81"/>
      <c r="D38" s="81"/>
      <c r="E38" s="81"/>
      <c r="F38" s="81"/>
      <c r="G38" s="81"/>
      <c r="H38" s="81"/>
      <c r="I38" s="81"/>
      <c r="J38" s="81"/>
    </row>
    <row r="39" spans="2:10">
      <c r="B39" s="81"/>
      <c r="C39" s="81"/>
      <c r="D39" s="81"/>
      <c r="E39" s="81"/>
      <c r="F39" s="81"/>
      <c r="G39" s="81"/>
      <c r="H39" s="81"/>
      <c r="I39" s="81"/>
      <c r="J39" s="81"/>
    </row>
    <row r="40" spans="2:10">
      <c r="B40" s="81"/>
      <c r="C40" s="81"/>
      <c r="D40" s="81"/>
      <c r="E40" s="81"/>
      <c r="F40" s="81"/>
      <c r="G40" s="81"/>
      <c r="H40" s="81"/>
      <c r="I40" s="81"/>
      <c r="J40" s="81"/>
    </row>
    <row r="41" spans="2:10">
      <c r="B41" s="81"/>
      <c r="C41" s="81"/>
      <c r="D41" s="81"/>
      <c r="E41" s="81"/>
      <c r="F41" s="81"/>
      <c r="G41" s="81"/>
      <c r="H41" s="81"/>
      <c r="I41" s="81"/>
      <c r="J41" s="81"/>
    </row>
    <row r="42" spans="2:10">
      <c r="B42" s="81"/>
      <c r="C42" s="81"/>
      <c r="D42" s="81"/>
      <c r="E42" s="81"/>
      <c r="F42" s="81"/>
      <c r="G42" s="81"/>
      <c r="H42" s="81"/>
      <c r="I42" s="81"/>
      <c r="J42" s="81"/>
    </row>
    <row r="43" spans="2:10">
      <c r="B43" s="81"/>
      <c r="C43" s="81"/>
      <c r="D43" s="81"/>
      <c r="E43" s="81"/>
      <c r="F43" s="81"/>
      <c r="G43" s="81"/>
      <c r="H43" s="81"/>
      <c r="I43" s="81"/>
      <c r="J43" s="81"/>
    </row>
    <row r="44" spans="2:10">
      <c r="B44" s="81"/>
      <c r="C44" s="81"/>
      <c r="D44" s="81"/>
      <c r="E44" s="81"/>
      <c r="F44" s="81"/>
      <c r="G44" s="81"/>
      <c r="H44" s="81"/>
      <c r="I44" s="81"/>
      <c r="J44" s="81"/>
    </row>
    <row r="45" spans="2:10">
      <c r="B45" s="81"/>
      <c r="C45" s="81"/>
      <c r="D45" s="81"/>
      <c r="E45" s="81"/>
      <c r="F45" s="81"/>
      <c r="G45" s="81"/>
      <c r="H45" s="81"/>
      <c r="I45" s="81"/>
      <c r="J45" s="81"/>
    </row>
    <row r="46" spans="2:10">
      <c r="B46" s="81"/>
      <c r="C46" s="81"/>
      <c r="D46" s="81"/>
      <c r="E46" s="81"/>
      <c r="F46" s="81"/>
      <c r="G46" s="81"/>
      <c r="H46" s="81"/>
      <c r="I46" s="81"/>
      <c r="J46" s="81"/>
    </row>
    <row r="47" spans="2:10">
      <c r="B47" s="81"/>
      <c r="C47" s="81"/>
      <c r="D47" s="81"/>
      <c r="E47" s="81"/>
      <c r="F47" s="81"/>
      <c r="G47" s="81"/>
      <c r="H47" s="81"/>
      <c r="I47" s="81"/>
      <c r="J47" s="81"/>
    </row>
    <row r="48" spans="2:10">
      <c r="B48" s="81"/>
      <c r="C48" s="81"/>
      <c r="D48" s="81"/>
      <c r="E48" s="81"/>
      <c r="F48" s="81"/>
      <c r="G48" s="81"/>
      <c r="H48" s="81"/>
      <c r="I48" s="81"/>
      <c r="J48" s="81"/>
    </row>
    <row r="49" spans="2:10">
      <c r="B49" s="81"/>
      <c r="C49" s="81"/>
      <c r="D49" s="81"/>
      <c r="E49" s="81"/>
      <c r="F49" s="81"/>
      <c r="G49" s="81"/>
      <c r="H49" s="81"/>
      <c r="I49" s="81"/>
      <c r="J49" s="81"/>
    </row>
    <row r="50" spans="2:10">
      <c r="B50" s="81"/>
      <c r="C50" s="81"/>
      <c r="D50" s="81"/>
      <c r="E50" s="81"/>
      <c r="F50" s="81"/>
      <c r="G50" s="81"/>
      <c r="H50" s="81"/>
      <c r="I50" s="81"/>
      <c r="J50" s="81"/>
    </row>
    <row r="51" spans="2:10">
      <c r="B51" s="81"/>
      <c r="C51" s="81"/>
      <c r="D51" s="81"/>
      <c r="E51" s="81"/>
      <c r="F51" s="81"/>
      <c r="G51" s="81"/>
      <c r="H51" s="81"/>
      <c r="I51" s="81"/>
      <c r="J51" s="81"/>
    </row>
    <row r="52" spans="2:10">
      <c r="B52" s="81"/>
      <c r="C52" s="81"/>
      <c r="D52" s="81"/>
      <c r="E52" s="81"/>
      <c r="F52" s="81"/>
      <c r="G52" s="81"/>
      <c r="H52" s="81"/>
      <c r="I52" s="81"/>
      <c r="J52" s="81"/>
    </row>
    <row r="53" spans="2:10">
      <c r="B53" s="81"/>
      <c r="C53" s="81"/>
      <c r="D53" s="81"/>
      <c r="E53" s="81"/>
      <c r="F53" s="81"/>
      <c r="G53" s="81"/>
      <c r="H53" s="81"/>
      <c r="I53" s="81"/>
      <c r="J53" s="81"/>
    </row>
    <row r="54" spans="2:10">
      <c r="B54" s="81"/>
      <c r="C54" s="81"/>
      <c r="D54" s="81"/>
      <c r="E54" s="81"/>
      <c r="F54" s="81"/>
      <c r="G54" s="81"/>
      <c r="H54" s="81"/>
      <c r="I54" s="81"/>
      <c r="J54" s="81"/>
    </row>
    <row r="55" spans="2:10">
      <c r="B55" s="81"/>
      <c r="C55" s="81"/>
      <c r="D55" s="81"/>
      <c r="E55" s="81"/>
      <c r="F55" s="81"/>
      <c r="G55" s="81"/>
      <c r="H55" s="81"/>
      <c r="I55" s="81"/>
      <c r="J55" s="81"/>
    </row>
    <row r="56" spans="2:10">
      <c r="B56" s="81"/>
      <c r="C56" s="81"/>
      <c r="D56" s="81"/>
      <c r="E56" s="81"/>
      <c r="F56" s="81"/>
      <c r="G56" s="81"/>
      <c r="H56" s="81"/>
      <c r="I56" s="81"/>
      <c r="J56" s="81"/>
    </row>
    <row r="57" spans="2:10">
      <c r="B57" s="81"/>
      <c r="C57" s="81"/>
      <c r="D57" s="81"/>
      <c r="E57" s="81"/>
      <c r="F57" s="81"/>
      <c r="G57" s="81"/>
      <c r="H57" s="81"/>
      <c r="I57" s="81"/>
      <c r="J57" s="81"/>
    </row>
    <row r="58" spans="2:10">
      <c r="B58" s="81"/>
      <c r="C58" s="81"/>
      <c r="D58" s="81"/>
      <c r="E58" s="81"/>
      <c r="F58" s="81"/>
      <c r="G58" s="81"/>
      <c r="H58" s="81"/>
      <c r="I58" s="81"/>
      <c r="J58" s="81"/>
    </row>
    <row r="59" spans="2:10">
      <c r="B59" s="81"/>
      <c r="C59" s="81"/>
      <c r="D59" s="81"/>
      <c r="E59" s="81"/>
      <c r="F59" s="81"/>
      <c r="G59" s="81"/>
      <c r="H59" s="81"/>
      <c r="I59" s="81"/>
      <c r="J59" s="81"/>
    </row>
    <row r="60" spans="2:10">
      <c r="B60" s="81"/>
      <c r="C60" s="81"/>
      <c r="D60" s="81"/>
      <c r="E60" s="81"/>
      <c r="F60" s="81"/>
      <c r="G60" s="81"/>
      <c r="H60" s="81"/>
      <c r="I60" s="81"/>
      <c r="J60" s="81"/>
    </row>
    <row r="61" spans="2:10">
      <c r="B61" s="81"/>
      <c r="C61" s="81"/>
      <c r="D61" s="81"/>
      <c r="E61" s="81"/>
      <c r="F61" s="81"/>
      <c r="G61" s="81"/>
      <c r="H61" s="81"/>
      <c r="I61" s="81"/>
      <c r="J61" s="81"/>
    </row>
    <row r="62" spans="2:10">
      <c r="B62" s="81"/>
      <c r="C62" s="81"/>
      <c r="D62" s="81"/>
      <c r="E62" s="81"/>
      <c r="F62" s="81"/>
      <c r="G62" s="81"/>
      <c r="H62" s="81"/>
      <c r="I62" s="81"/>
      <c r="J62" s="81"/>
    </row>
    <row r="63" spans="2:10">
      <c r="B63" s="81"/>
      <c r="C63" s="81"/>
      <c r="D63" s="81"/>
      <c r="E63" s="81"/>
      <c r="F63" s="81"/>
      <c r="G63" s="81"/>
      <c r="H63" s="81"/>
      <c r="I63" s="81"/>
      <c r="J63" s="81"/>
    </row>
    <row r="64" spans="2:10">
      <c r="B64" s="81"/>
      <c r="C64" s="81"/>
      <c r="D64" s="81"/>
      <c r="E64" s="81"/>
      <c r="F64" s="81"/>
      <c r="G64" s="81"/>
      <c r="H64" s="81"/>
      <c r="I64" s="81"/>
      <c r="J64" s="81"/>
    </row>
    <row r="65" spans="2:10">
      <c r="B65" s="81"/>
      <c r="C65" s="81"/>
      <c r="D65" s="81"/>
      <c r="E65" s="81"/>
      <c r="F65" s="81"/>
      <c r="G65" s="81"/>
      <c r="H65" s="81"/>
      <c r="I65" s="81"/>
      <c r="J65" s="81"/>
    </row>
    <row r="66" spans="2:10">
      <c r="B66" s="81"/>
      <c r="C66" s="81"/>
      <c r="D66" s="81"/>
      <c r="E66" s="81"/>
      <c r="F66" s="81"/>
      <c r="G66" s="81"/>
      <c r="H66" s="81"/>
      <c r="I66" s="81"/>
      <c r="J66" s="81"/>
    </row>
    <row r="67" spans="2:10">
      <c r="B67" s="81"/>
      <c r="C67" s="81"/>
      <c r="D67" s="81"/>
      <c r="E67" s="81"/>
      <c r="F67" s="81"/>
      <c r="G67" s="81"/>
      <c r="H67" s="81"/>
      <c r="I67" s="81"/>
      <c r="J67" s="81"/>
    </row>
    <row r="68" spans="2:10">
      <c r="B68" s="81"/>
      <c r="C68" s="81"/>
      <c r="D68" s="81"/>
      <c r="E68" s="81"/>
      <c r="F68" s="81"/>
      <c r="G68" s="81"/>
      <c r="H68" s="81"/>
      <c r="I68" s="81"/>
      <c r="J68" s="81"/>
    </row>
    <row r="69" spans="2:10">
      <c r="B69" s="81"/>
      <c r="C69" s="81"/>
      <c r="D69" s="81"/>
      <c r="E69" s="81"/>
      <c r="F69" s="81"/>
      <c r="G69" s="81"/>
      <c r="H69" s="81"/>
      <c r="I69" s="81"/>
      <c r="J69" s="81"/>
    </row>
    <row r="70" spans="2:10">
      <c r="B70" s="81"/>
      <c r="C70" s="81"/>
      <c r="D70" s="81"/>
      <c r="E70" s="81"/>
      <c r="F70" s="81"/>
      <c r="G70" s="81"/>
      <c r="H70" s="81"/>
      <c r="I70" s="81"/>
      <c r="J70" s="81"/>
    </row>
    <row r="71" spans="2:10">
      <c r="B71" s="81"/>
      <c r="C71" s="81"/>
      <c r="D71" s="81"/>
      <c r="E71" s="81"/>
      <c r="F71" s="81"/>
      <c r="G71" s="81"/>
      <c r="H71" s="81"/>
      <c r="I71" s="81"/>
      <c r="J71" s="81"/>
    </row>
    <row r="72" spans="2:10">
      <c r="B72" s="81"/>
      <c r="C72" s="81"/>
      <c r="D72" s="81"/>
      <c r="E72" s="81"/>
      <c r="F72" s="81"/>
      <c r="G72" s="81"/>
      <c r="H72" s="81"/>
      <c r="I72" s="81"/>
      <c r="J72" s="81"/>
    </row>
    <row r="73" spans="2:10">
      <c r="B73" s="81"/>
      <c r="C73" s="81"/>
      <c r="D73" s="81"/>
      <c r="E73" s="81"/>
      <c r="F73" s="81"/>
      <c r="G73" s="81"/>
      <c r="H73" s="81"/>
      <c r="I73" s="81"/>
      <c r="J73" s="81"/>
    </row>
    <row r="74" spans="2:10">
      <c r="B74" s="81"/>
      <c r="C74" s="81"/>
      <c r="D74" s="81"/>
      <c r="E74" s="81"/>
      <c r="F74" s="81"/>
      <c r="G74" s="81"/>
      <c r="H74" s="81"/>
      <c r="I74" s="81"/>
      <c r="J74" s="81"/>
    </row>
    <row r="75" spans="2:10">
      <c r="B75" s="81"/>
      <c r="C75" s="81"/>
      <c r="D75" s="81"/>
      <c r="E75" s="81"/>
      <c r="F75" s="81"/>
      <c r="G75" s="81"/>
      <c r="H75" s="81"/>
      <c r="I75" s="81"/>
      <c r="J75" s="81"/>
    </row>
    <row r="76" spans="2:10">
      <c r="B76" s="81"/>
      <c r="C76" s="81"/>
      <c r="D76" s="81"/>
      <c r="E76" s="81"/>
      <c r="F76" s="81"/>
      <c r="G76" s="81"/>
      <c r="H76" s="81"/>
      <c r="I76" s="81"/>
      <c r="J76" s="81"/>
    </row>
    <row r="77" spans="2:10">
      <c r="B77" s="81"/>
      <c r="C77" s="81"/>
      <c r="D77" s="81"/>
      <c r="E77" s="81"/>
      <c r="F77" s="81"/>
      <c r="G77" s="81"/>
      <c r="H77" s="81"/>
      <c r="I77" s="81"/>
      <c r="J77" s="81"/>
    </row>
    <row r="78" spans="2:10">
      <c r="B78" s="81"/>
      <c r="C78" s="81"/>
      <c r="D78" s="81"/>
      <c r="E78" s="81"/>
      <c r="F78" s="81"/>
      <c r="G78" s="81"/>
      <c r="H78" s="81"/>
      <c r="I78" s="81"/>
      <c r="J78" s="81"/>
    </row>
    <row r="79" spans="2:10">
      <c r="B79" s="81"/>
      <c r="C79" s="81"/>
      <c r="D79" s="81"/>
      <c r="E79" s="81"/>
      <c r="F79" s="81"/>
      <c r="G79" s="81"/>
      <c r="H79" s="81"/>
      <c r="I79" s="81"/>
      <c r="J79" s="81"/>
    </row>
    <row r="80" spans="2:10">
      <c r="B80" s="81"/>
      <c r="C80" s="81"/>
      <c r="D80" s="81"/>
      <c r="E80" s="81"/>
      <c r="F80" s="81"/>
      <c r="G80" s="81"/>
      <c r="H80" s="81"/>
      <c r="I80" s="81"/>
      <c r="J80" s="81"/>
    </row>
    <row r="81" spans="2:10">
      <c r="B81" s="81"/>
      <c r="C81" s="81"/>
      <c r="D81" s="81"/>
      <c r="E81" s="81"/>
      <c r="F81" s="81"/>
      <c r="G81" s="81"/>
      <c r="H81" s="81"/>
      <c r="I81" s="81"/>
      <c r="J81" s="81"/>
    </row>
    <row r="82" spans="2:10">
      <c r="B82" s="81"/>
      <c r="C82" s="81"/>
      <c r="D82" s="81"/>
      <c r="E82" s="81"/>
      <c r="F82" s="81"/>
      <c r="G82" s="81"/>
      <c r="H82" s="81"/>
      <c r="I82" s="81"/>
      <c r="J82" s="81"/>
    </row>
    <row r="83" spans="2:10">
      <c r="B83" s="81"/>
      <c r="C83" s="81"/>
      <c r="D83" s="81"/>
      <c r="E83" s="81"/>
      <c r="F83" s="81"/>
      <c r="G83" s="81"/>
      <c r="H83" s="81"/>
      <c r="I83" s="81"/>
      <c r="J83" s="81"/>
    </row>
    <row r="84" spans="2:10">
      <c r="B84" s="81"/>
      <c r="C84" s="81"/>
      <c r="D84" s="81"/>
      <c r="E84" s="81"/>
      <c r="F84" s="81"/>
      <c r="G84" s="81"/>
      <c r="H84" s="81"/>
      <c r="I84" s="81"/>
      <c r="J84" s="81"/>
    </row>
    <row r="85" spans="2:10">
      <c r="B85" s="81"/>
      <c r="C85" s="81"/>
      <c r="D85" s="81"/>
      <c r="E85" s="81"/>
      <c r="F85" s="81"/>
      <c r="G85" s="81"/>
      <c r="H85" s="81"/>
      <c r="I85" s="81"/>
      <c r="J85" s="81"/>
    </row>
    <row r="86" spans="2:10">
      <c r="B86" s="81"/>
      <c r="C86" s="81"/>
      <c r="D86" s="81"/>
      <c r="E86" s="81"/>
      <c r="F86" s="81"/>
      <c r="G86" s="81"/>
      <c r="H86" s="81"/>
      <c r="I86" s="81"/>
      <c r="J86" s="81"/>
    </row>
    <row r="87" spans="2:10">
      <c r="B87" s="81"/>
      <c r="C87" s="81"/>
      <c r="D87" s="81"/>
      <c r="E87" s="81"/>
      <c r="F87" s="81"/>
      <c r="G87" s="81"/>
      <c r="H87" s="81"/>
      <c r="I87" s="81"/>
      <c r="J87" s="81"/>
    </row>
    <row r="88" spans="2:10">
      <c r="B88" s="81"/>
      <c r="C88" s="81"/>
      <c r="D88" s="81"/>
      <c r="E88" s="81"/>
      <c r="F88" s="81"/>
      <c r="G88" s="81"/>
      <c r="H88" s="81"/>
      <c r="I88" s="81"/>
      <c r="J88" s="81"/>
    </row>
    <row r="89" spans="2:10">
      <c r="B89" s="81"/>
      <c r="C89" s="81"/>
      <c r="D89" s="81"/>
      <c r="E89" s="81"/>
      <c r="F89" s="81"/>
      <c r="G89" s="81"/>
      <c r="H89" s="81"/>
      <c r="I89" s="81"/>
      <c r="J89" s="81"/>
    </row>
    <row r="90" spans="2:10">
      <c r="B90" s="81"/>
      <c r="C90" s="81"/>
      <c r="D90" s="81"/>
      <c r="E90" s="81"/>
      <c r="F90" s="81"/>
      <c r="G90" s="81"/>
      <c r="H90" s="81"/>
      <c r="I90" s="81"/>
      <c r="J90" s="81"/>
    </row>
    <row r="91" spans="2:10">
      <c r="B91" s="81"/>
      <c r="C91" s="81"/>
      <c r="D91" s="81"/>
      <c r="E91" s="81"/>
      <c r="F91" s="81"/>
      <c r="G91" s="81"/>
      <c r="H91" s="81"/>
      <c r="I91" s="81"/>
      <c r="J91" s="81"/>
    </row>
    <row r="92" spans="2:10">
      <c r="B92" s="81"/>
      <c r="C92" s="81"/>
      <c r="D92" s="81"/>
      <c r="E92" s="81"/>
      <c r="F92" s="81"/>
      <c r="G92" s="81"/>
      <c r="H92" s="81"/>
      <c r="I92" s="81"/>
      <c r="J92" s="81"/>
    </row>
    <row r="93" spans="2:10">
      <c r="B93" s="81"/>
      <c r="C93" s="81"/>
      <c r="D93" s="81"/>
      <c r="E93" s="81"/>
      <c r="F93" s="81"/>
      <c r="G93" s="81"/>
      <c r="H93" s="81"/>
      <c r="I93" s="81"/>
      <c r="J93" s="81"/>
    </row>
    <row r="94" spans="2:10">
      <c r="B94" s="81"/>
      <c r="C94" s="81"/>
      <c r="D94" s="81"/>
      <c r="E94" s="81"/>
      <c r="F94" s="81"/>
      <c r="G94" s="81"/>
      <c r="H94" s="81"/>
      <c r="I94" s="81"/>
      <c r="J94" s="81"/>
    </row>
    <row r="95" spans="2:10">
      <c r="B95" s="81"/>
      <c r="C95" s="81"/>
      <c r="D95" s="81"/>
      <c r="E95" s="81"/>
      <c r="F95" s="81"/>
      <c r="G95" s="81"/>
      <c r="H95" s="81"/>
      <c r="I95" s="81"/>
      <c r="J95" s="81"/>
    </row>
    <row r="96" spans="2:10">
      <c r="B96" s="81"/>
      <c r="C96" s="81"/>
      <c r="D96" s="81"/>
      <c r="E96" s="81"/>
      <c r="F96" s="81"/>
      <c r="G96" s="81"/>
      <c r="H96" s="81"/>
      <c r="I96" s="81"/>
      <c r="J96" s="81"/>
    </row>
    <row r="97" spans="2:10">
      <c r="B97" s="81"/>
      <c r="C97" s="81"/>
      <c r="D97" s="81"/>
      <c r="E97" s="81"/>
      <c r="F97" s="81"/>
      <c r="G97" s="81"/>
      <c r="H97" s="81"/>
      <c r="I97" s="81"/>
      <c r="J97" s="81"/>
    </row>
    <row r="98" spans="2:10">
      <c r="B98" s="81"/>
      <c r="C98" s="81"/>
      <c r="D98" s="81"/>
      <c r="E98" s="81"/>
      <c r="F98" s="81"/>
      <c r="G98" s="81"/>
      <c r="H98" s="81"/>
      <c r="I98" s="81"/>
      <c r="J98" s="81"/>
    </row>
    <row r="99" spans="2:10">
      <c r="B99" s="81"/>
      <c r="C99" s="81"/>
      <c r="D99" s="81"/>
      <c r="E99" s="81"/>
      <c r="F99" s="81"/>
      <c r="G99" s="81"/>
      <c r="H99" s="81"/>
      <c r="I99" s="81"/>
      <c r="J99" s="81"/>
    </row>
    <row r="100" spans="2:10">
      <c r="B100" s="81"/>
      <c r="C100" s="81"/>
      <c r="D100" s="81"/>
      <c r="E100" s="81"/>
      <c r="F100" s="81"/>
      <c r="G100" s="81"/>
      <c r="H100" s="81"/>
      <c r="I100" s="81"/>
      <c r="J100" s="81"/>
    </row>
    <row r="101" spans="2:10">
      <c r="B101" s="81"/>
      <c r="C101" s="81"/>
      <c r="D101" s="81"/>
      <c r="E101" s="81"/>
      <c r="F101" s="81"/>
      <c r="G101" s="81"/>
      <c r="H101" s="81"/>
      <c r="I101" s="81"/>
      <c r="J101" s="81"/>
    </row>
    <row r="102" spans="2:10"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2:10">
      <c r="B103" s="81"/>
      <c r="C103" s="81"/>
      <c r="D103" s="81"/>
      <c r="E103" s="81"/>
      <c r="F103" s="81"/>
      <c r="G103" s="81"/>
      <c r="H103" s="81"/>
      <c r="I103" s="81"/>
      <c r="J103" s="81"/>
    </row>
    <row r="104" spans="2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2:10">
      <c r="B105" s="81"/>
      <c r="C105" s="81"/>
      <c r="D105" s="81"/>
      <c r="E105" s="81"/>
      <c r="F105" s="81"/>
      <c r="G105" s="81"/>
      <c r="H105" s="81"/>
      <c r="I105" s="81"/>
      <c r="J105" s="81"/>
    </row>
    <row r="106" spans="2:10"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2:10">
      <c r="B107" s="81"/>
      <c r="C107" s="81"/>
      <c r="D107" s="81"/>
      <c r="E107" s="81"/>
      <c r="F107" s="81"/>
      <c r="G107" s="81"/>
      <c r="H107" s="81"/>
      <c r="I107" s="81"/>
      <c r="J107" s="81"/>
    </row>
    <row r="108" spans="2:10">
      <c r="B108" s="81"/>
      <c r="C108" s="81"/>
      <c r="D108" s="81"/>
      <c r="E108" s="81"/>
      <c r="F108" s="81"/>
      <c r="G108" s="81"/>
      <c r="H108" s="81"/>
      <c r="I108" s="81"/>
      <c r="J108" s="81"/>
    </row>
    <row r="109" spans="2:10">
      <c r="B109" s="81"/>
      <c r="C109" s="81"/>
      <c r="D109" s="81"/>
      <c r="E109" s="81"/>
      <c r="F109" s="81"/>
      <c r="G109" s="81"/>
      <c r="H109" s="81"/>
      <c r="I109" s="81"/>
      <c r="J109" s="8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184</v>
      </c>
      <c r="C1" s="80" t="s" vm="1">
        <v>257</v>
      </c>
    </row>
    <row r="2" spans="2:60">
      <c r="B2" s="58" t="s">
        <v>183</v>
      </c>
      <c r="C2" s="80" t="s">
        <v>258</v>
      </c>
    </row>
    <row r="3" spans="2:60">
      <c r="B3" s="58" t="s">
        <v>185</v>
      </c>
      <c r="C3" s="80" t="s">
        <v>259</v>
      </c>
    </row>
    <row r="4" spans="2:60">
      <c r="B4" s="58" t="s">
        <v>186</v>
      </c>
      <c r="C4" s="80">
        <v>2208</v>
      </c>
    </row>
    <row r="6" spans="2:60" ht="26.25" customHeight="1">
      <c r="B6" s="163" t="s">
        <v>219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60" s="3" customFormat="1" ht="66">
      <c r="B7" s="61" t="s">
        <v>120</v>
      </c>
      <c r="C7" s="61" t="s">
        <v>121</v>
      </c>
      <c r="D7" s="61" t="s">
        <v>15</v>
      </c>
      <c r="E7" s="61" t="s">
        <v>16</v>
      </c>
      <c r="F7" s="61" t="s">
        <v>56</v>
      </c>
      <c r="G7" s="61" t="s">
        <v>104</v>
      </c>
      <c r="H7" s="61" t="s">
        <v>52</v>
      </c>
      <c r="I7" s="61" t="s">
        <v>113</v>
      </c>
      <c r="J7" s="61" t="s">
        <v>187</v>
      </c>
      <c r="K7" s="61" t="s">
        <v>188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244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11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184</v>
      </c>
      <c r="C1" s="80" t="s" vm="1">
        <v>257</v>
      </c>
    </row>
    <row r="2" spans="2:60">
      <c r="B2" s="58" t="s">
        <v>183</v>
      </c>
      <c r="C2" s="80" t="s">
        <v>258</v>
      </c>
    </row>
    <row r="3" spans="2:60">
      <c r="B3" s="58" t="s">
        <v>185</v>
      </c>
      <c r="C3" s="80" t="s">
        <v>259</v>
      </c>
    </row>
    <row r="4" spans="2:60">
      <c r="B4" s="58" t="s">
        <v>186</v>
      </c>
      <c r="C4" s="80">
        <v>2208</v>
      </c>
    </row>
    <row r="6" spans="2:60" ht="26.25" customHeight="1">
      <c r="B6" s="163" t="s">
        <v>220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60" s="3" customFormat="1" ht="63">
      <c r="B7" s="61" t="s">
        <v>120</v>
      </c>
      <c r="C7" s="63" t="s">
        <v>44</v>
      </c>
      <c r="D7" s="63" t="s">
        <v>15</v>
      </c>
      <c r="E7" s="63" t="s">
        <v>16</v>
      </c>
      <c r="F7" s="63" t="s">
        <v>56</v>
      </c>
      <c r="G7" s="63" t="s">
        <v>104</v>
      </c>
      <c r="H7" s="63" t="s">
        <v>52</v>
      </c>
      <c r="I7" s="63" t="s">
        <v>113</v>
      </c>
      <c r="J7" s="63" t="s">
        <v>187</v>
      </c>
      <c r="K7" s="65" t="s">
        <v>188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244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1" t="s">
        <v>55</v>
      </c>
      <c r="C10" s="122"/>
      <c r="D10" s="122"/>
      <c r="E10" s="122"/>
      <c r="F10" s="122"/>
      <c r="G10" s="122"/>
      <c r="H10" s="124">
        <v>0</v>
      </c>
      <c r="I10" s="123">
        <v>4.4863861740000006</v>
      </c>
      <c r="J10" s="124">
        <v>1</v>
      </c>
      <c r="K10" s="124">
        <f>I10/'סכום נכסי הקרן'!$C$42</f>
        <v>3.743827450047212E-5</v>
      </c>
      <c r="L10" s="143"/>
      <c r="M10" s="14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98"/>
    </row>
    <row r="11" spans="2:60" s="98" customFormat="1" ht="21" customHeight="1">
      <c r="B11" s="125" t="s">
        <v>237</v>
      </c>
      <c r="C11" s="122"/>
      <c r="D11" s="122"/>
      <c r="E11" s="122"/>
      <c r="F11" s="122"/>
      <c r="G11" s="122"/>
      <c r="H11" s="124">
        <v>0</v>
      </c>
      <c r="I11" s="123">
        <v>4.4863861740000006</v>
      </c>
      <c r="J11" s="124">
        <v>1</v>
      </c>
      <c r="K11" s="124">
        <f>I11/'סכום נכסי הקרן'!$C$42</f>
        <v>3.743827450047212E-5</v>
      </c>
      <c r="L11" s="143"/>
      <c r="M11" s="14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5" t="s">
        <v>1475</v>
      </c>
      <c r="C12" s="82" t="s">
        <v>1476</v>
      </c>
      <c r="D12" s="82" t="s">
        <v>658</v>
      </c>
      <c r="E12" s="82" t="s">
        <v>291</v>
      </c>
      <c r="F12" s="96">
        <v>0</v>
      </c>
      <c r="G12" s="95" t="s">
        <v>169</v>
      </c>
      <c r="H12" s="90">
        <v>0</v>
      </c>
      <c r="I12" s="89">
        <v>4.4863861740000006</v>
      </c>
      <c r="J12" s="90">
        <v>1</v>
      </c>
      <c r="K12" s="90">
        <f>I12/'סכום נכסי הקרן'!$C$42</f>
        <v>3.743827450047212E-5</v>
      </c>
      <c r="L12" s="143"/>
      <c r="M12" s="14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7"/>
      <c r="C13" s="82"/>
      <c r="D13" s="82"/>
      <c r="E13" s="82"/>
      <c r="F13" s="82"/>
      <c r="G13" s="82"/>
      <c r="H13" s="90"/>
      <c r="I13" s="82"/>
      <c r="J13" s="90"/>
      <c r="K13" s="82"/>
      <c r="L13" s="143"/>
      <c r="M13" s="14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143"/>
      <c r="M14" s="143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143"/>
      <c r="M15" s="14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7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7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X108"/>
  <sheetViews>
    <sheetView rightToLeft="1" workbookViewId="0">
      <selection activeCell="K11" sqref="K11"/>
    </sheetView>
  </sheetViews>
  <sheetFormatPr defaultColWidth="9.140625" defaultRowHeight="18"/>
  <cols>
    <col min="1" max="1" width="6.28515625" style="1" customWidth="1"/>
    <col min="2" max="2" width="33.85546875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9" width="5.7109375" style="1" customWidth="1"/>
    <col min="10" max="16384" width="9.140625" style="1"/>
  </cols>
  <sheetData>
    <row r="1" spans="2:24">
      <c r="B1" s="58" t="s">
        <v>184</v>
      </c>
      <c r="C1" s="80" t="s" vm="1">
        <v>257</v>
      </c>
    </row>
    <row r="2" spans="2:24">
      <c r="B2" s="58" t="s">
        <v>183</v>
      </c>
      <c r="C2" s="80" t="s">
        <v>258</v>
      </c>
    </row>
    <row r="3" spans="2:24">
      <c r="B3" s="58" t="s">
        <v>185</v>
      </c>
      <c r="C3" s="80" t="s">
        <v>259</v>
      </c>
    </row>
    <row r="4" spans="2:24">
      <c r="B4" s="58" t="s">
        <v>186</v>
      </c>
      <c r="C4" s="80">
        <v>2208</v>
      </c>
    </row>
    <row r="6" spans="2:24" ht="26.25" customHeight="1">
      <c r="B6" s="163" t="s">
        <v>221</v>
      </c>
      <c r="C6" s="164"/>
      <c r="D6" s="165"/>
    </row>
    <row r="7" spans="2:24" s="3" customFormat="1" ht="31.5">
      <c r="B7" s="61" t="s">
        <v>120</v>
      </c>
      <c r="C7" s="66" t="s">
        <v>110</v>
      </c>
      <c r="D7" s="67" t="s">
        <v>109</v>
      </c>
    </row>
    <row r="8" spans="2:24" s="3" customFormat="1">
      <c r="B8" s="16"/>
      <c r="C8" s="33" t="s">
        <v>244</v>
      </c>
      <c r="D8" s="18" t="s">
        <v>22</v>
      </c>
    </row>
    <row r="9" spans="2:24" s="4" customFormat="1" ht="18" customHeight="1">
      <c r="B9" s="19"/>
      <c r="C9" s="20" t="s">
        <v>1</v>
      </c>
      <c r="D9" s="21" t="s">
        <v>2</v>
      </c>
      <c r="E9" s="3"/>
      <c r="F9" s="3"/>
    </row>
    <row r="10" spans="2:24" s="4" customFormat="1" ht="18" customHeight="1">
      <c r="B10" s="131" t="s">
        <v>1477</v>
      </c>
      <c r="C10" s="132">
        <f>C11+C24</f>
        <v>3047.4597545833167</v>
      </c>
      <c r="D10" s="81"/>
      <c r="E10" s="3"/>
      <c r="F10" s="3"/>
    </row>
    <row r="11" spans="2:24">
      <c r="B11" s="133" t="s">
        <v>25</v>
      </c>
      <c r="C11" s="132">
        <f>SUM(C12:C21)</f>
        <v>797.13986784847771</v>
      </c>
      <c r="D11" s="81"/>
    </row>
    <row r="12" spans="2:24" s="141" customFormat="1">
      <c r="B12" s="134" t="s">
        <v>1546</v>
      </c>
      <c r="C12" s="135">
        <v>59.937550000000002</v>
      </c>
      <c r="D12" s="136">
        <v>43830</v>
      </c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</row>
    <row r="13" spans="2:24" s="141" customFormat="1">
      <c r="B13" s="134" t="s">
        <v>1547</v>
      </c>
      <c r="C13" s="135">
        <v>54.626410000000007</v>
      </c>
      <c r="D13" s="136">
        <v>44246</v>
      </c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</row>
    <row r="14" spans="2:24" s="141" customFormat="1">
      <c r="B14" s="134" t="s">
        <v>1548</v>
      </c>
      <c r="C14" s="135">
        <v>262.82263999999998</v>
      </c>
      <c r="D14" s="136">
        <v>46100</v>
      </c>
      <c r="E14" s="143"/>
      <c r="F14" s="143"/>
    </row>
    <row r="15" spans="2:24" s="141" customFormat="1">
      <c r="B15" s="134" t="s">
        <v>1549</v>
      </c>
      <c r="C15" s="135">
        <v>1.6862999999999999</v>
      </c>
      <c r="D15" s="136">
        <v>43948</v>
      </c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</row>
    <row r="16" spans="2:24" s="141" customFormat="1">
      <c r="B16" s="134" t="s">
        <v>1550</v>
      </c>
      <c r="C16" s="135">
        <v>8.7530900000000003</v>
      </c>
      <c r="D16" s="136">
        <v>44926</v>
      </c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</row>
    <row r="17" spans="2:6" s="141" customFormat="1">
      <c r="B17" s="134" t="s">
        <v>1551</v>
      </c>
      <c r="C17" s="135">
        <v>86.227000000000004</v>
      </c>
      <c r="D17" s="136">
        <v>44739</v>
      </c>
      <c r="E17" s="143"/>
      <c r="F17" s="143"/>
    </row>
    <row r="18" spans="2:6" s="141" customFormat="1">
      <c r="B18" s="134" t="s">
        <v>1552</v>
      </c>
      <c r="C18" s="135">
        <v>125.86377</v>
      </c>
      <c r="D18" s="136">
        <v>44739</v>
      </c>
      <c r="E18" s="143"/>
      <c r="F18" s="143"/>
    </row>
    <row r="19" spans="2:6" s="141" customFormat="1">
      <c r="B19" s="134" t="s">
        <v>1485</v>
      </c>
      <c r="C19" s="135">
        <v>25.534215028341428</v>
      </c>
      <c r="D19" s="136">
        <v>47467</v>
      </c>
      <c r="E19" s="143"/>
      <c r="F19" s="143"/>
    </row>
    <row r="20" spans="2:6">
      <c r="B20" s="134" t="s">
        <v>1478</v>
      </c>
      <c r="C20" s="135">
        <v>67.328269777339912</v>
      </c>
      <c r="D20" s="136">
        <v>46132</v>
      </c>
    </row>
    <row r="21" spans="2:6">
      <c r="B21" s="134" t="s">
        <v>1370</v>
      </c>
      <c r="C21" s="135">
        <v>104.36062304279632</v>
      </c>
      <c r="D21" s="136">
        <v>46631</v>
      </c>
    </row>
    <row r="22" spans="2:6">
      <c r="B22" s="81"/>
      <c r="C22" s="81"/>
      <c r="D22" s="81"/>
    </row>
    <row r="23" spans="2:6">
      <c r="B23" s="81"/>
      <c r="C23" s="81"/>
      <c r="D23" s="81"/>
    </row>
    <row r="24" spans="2:6">
      <c r="B24" s="137" t="s">
        <v>1479</v>
      </c>
      <c r="C24" s="132">
        <f>SUM(C25:C64)</f>
        <v>2250.3198867348387</v>
      </c>
      <c r="D24" s="81"/>
    </row>
    <row r="25" spans="2:6">
      <c r="B25" s="134" t="s">
        <v>1378</v>
      </c>
      <c r="C25" s="135">
        <v>197.85663188839408</v>
      </c>
      <c r="D25" s="136">
        <v>46601</v>
      </c>
    </row>
    <row r="26" spans="2:6">
      <c r="B26" s="134" t="s">
        <v>1480</v>
      </c>
      <c r="C26" s="135">
        <v>97.79200106869294</v>
      </c>
      <c r="D26" s="136">
        <v>44429</v>
      </c>
    </row>
    <row r="27" spans="2:6">
      <c r="B27" s="134" t="s">
        <v>1481</v>
      </c>
      <c r="C27" s="135">
        <v>140.56620258136149</v>
      </c>
      <c r="D27" s="136">
        <v>45382</v>
      </c>
    </row>
    <row r="28" spans="2:6">
      <c r="B28" s="134" t="s">
        <v>1482</v>
      </c>
      <c r="C28" s="135">
        <v>147.61270149433224</v>
      </c>
      <c r="D28" s="136">
        <v>44722</v>
      </c>
    </row>
    <row r="29" spans="2:6">
      <c r="B29" s="134" t="s">
        <v>1483</v>
      </c>
      <c r="C29" s="135">
        <v>203.36762346621552</v>
      </c>
      <c r="D29" s="136">
        <v>46971</v>
      </c>
    </row>
    <row r="30" spans="2:6">
      <c r="B30" s="134" t="s">
        <v>1484</v>
      </c>
      <c r="C30" s="135">
        <v>150.01910231684883</v>
      </c>
      <c r="D30" s="136">
        <v>46012</v>
      </c>
    </row>
    <row r="31" spans="2:6">
      <c r="B31" s="134" t="s">
        <v>1384</v>
      </c>
      <c r="C31" s="135">
        <v>9.9722531533477774</v>
      </c>
      <c r="D31" s="136">
        <v>46199</v>
      </c>
    </row>
    <row r="32" spans="2:6">
      <c r="B32" s="134" t="s">
        <v>1486</v>
      </c>
      <c r="C32" s="135">
        <v>15.507732000000001</v>
      </c>
      <c r="D32" s="136">
        <v>46998</v>
      </c>
    </row>
    <row r="33" spans="2:4">
      <c r="B33" s="134" t="s">
        <v>1487</v>
      </c>
      <c r="C33" s="135">
        <v>3.2320889444979191</v>
      </c>
      <c r="D33" s="136">
        <v>46938</v>
      </c>
    </row>
    <row r="34" spans="2:4">
      <c r="B34" s="134" t="s">
        <v>1488</v>
      </c>
      <c r="C34" s="135">
        <v>73.05218403607023</v>
      </c>
      <c r="D34" s="136">
        <v>47026</v>
      </c>
    </row>
    <row r="35" spans="2:4">
      <c r="B35" s="134" t="s">
        <v>1489</v>
      </c>
      <c r="C35" s="135">
        <v>29.519927050625824</v>
      </c>
      <c r="D35" s="136">
        <v>46201</v>
      </c>
    </row>
    <row r="36" spans="2:4">
      <c r="B36" s="134" t="s">
        <v>1390</v>
      </c>
      <c r="C36" s="135">
        <v>0.38306760950433982</v>
      </c>
      <c r="D36" s="136">
        <v>46938</v>
      </c>
    </row>
    <row r="37" spans="2:4">
      <c r="B37" s="134" t="s">
        <v>1490</v>
      </c>
      <c r="C37" s="135">
        <v>17.703380321414688</v>
      </c>
      <c r="D37" s="136">
        <v>46938</v>
      </c>
    </row>
    <row r="38" spans="2:4">
      <c r="B38" s="134" t="s">
        <v>1391</v>
      </c>
      <c r="C38" s="135">
        <v>36.235741496875285</v>
      </c>
      <c r="D38" s="136">
        <v>46201</v>
      </c>
    </row>
    <row r="39" spans="2:4">
      <c r="B39" s="134" t="s">
        <v>1372</v>
      </c>
      <c r="C39" s="135">
        <v>98.385204070381391</v>
      </c>
      <c r="D39" s="136">
        <v>47262</v>
      </c>
    </row>
    <row r="40" spans="2:4">
      <c r="B40" s="134" t="s">
        <v>1491</v>
      </c>
      <c r="C40" s="135">
        <v>148.96563485999999</v>
      </c>
      <c r="D40" s="136">
        <v>45485</v>
      </c>
    </row>
    <row r="41" spans="2:4">
      <c r="B41" s="134" t="s">
        <v>1392</v>
      </c>
      <c r="C41" s="135">
        <v>19.615786357623911</v>
      </c>
      <c r="D41" s="136">
        <v>46734</v>
      </c>
    </row>
    <row r="42" spans="2:4">
      <c r="B42" s="134" t="s">
        <v>1492</v>
      </c>
      <c r="C42" s="135">
        <v>7.7695160224721622</v>
      </c>
      <c r="D42" s="136">
        <v>46663</v>
      </c>
    </row>
    <row r="43" spans="2:4">
      <c r="B43" s="134" t="s">
        <v>1394</v>
      </c>
      <c r="C43" s="135">
        <v>19.705416000000003</v>
      </c>
      <c r="D43" s="136">
        <v>46201</v>
      </c>
    </row>
    <row r="44" spans="2:4">
      <c r="B44" s="134" t="s">
        <v>1493</v>
      </c>
      <c r="C44" s="135">
        <v>110.42562531</v>
      </c>
      <c r="D44" s="136">
        <v>45710</v>
      </c>
    </row>
    <row r="45" spans="2:4">
      <c r="B45" s="134" t="s">
        <v>1494</v>
      </c>
      <c r="C45" s="135">
        <v>35.581578080000007</v>
      </c>
      <c r="D45" s="136">
        <v>46734</v>
      </c>
    </row>
    <row r="46" spans="2:4">
      <c r="B46" s="134" t="s">
        <v>1397</v>
      </c>
      <c r="C46" s="135">
        <v>0.31448127000000003</v>
      </c>
      <c r="D46" s="136">
        <v>47009</v>
      </c>
    </row>
    <row r="47" spans="2:4">
      <c r="B47" s="134" t="s">
        <v>1402</v>
      </c>
      <c r="C47" s="135">
        <v>5.5479393988695112E-3</v>
      </c>
      <c r="D47" s="136">
        <v>46938</v>
      </c>
    </row>
    <row r="48" spans="2:4">
      <c r="B48" s="134" t="s">
        <v>1495</v>
      </c>
      <c r="C48" s="135">
        <v>4.0771700050073871</v>
      </c>
      <c r="D48" s="136">
        <v>46938</v>
      </c>
    </row>
    <row r="49" spans="2:4">
      <c r="B49" s="134" t="s">
        <v>1496</v>
      </c>
      <c r="C49" s="135">
        <v>52.868918169065587</v>
      </c>
      <c r="D49" s="136">
        <v>46201</v>
      </c>
    </row>
    <row r="50" spans="2:4">
      <c r="B50" s="134" t="s">
        <v>1497</v>
      </c>
      <c r="C50" s="135">
        <v>0.12214415999999857</v>
      </c>
      <c r="D50" s="136">
        <v>46938</v>
      </c>
    </row>
    <row r="51" spans="2:4">
      <c r="B51" s="134" t="s">
        <v>1405</v>
      </c>
      <c r="C51" s="135">
        <v>10.423440479999998</v>
      </c>
      <c r="D51" s="136">
        <v>46938</v>
      </c>
    </row>
    <row r="52" spans="2:4">
      <c r="B52" s="134" t="s">
        <v>1406</v>
      </c>
      <c r="C52" s="135">
        <v>190.14282719999997</v>
      </c>
      <c r="D52" s="136">
        <v>47992</v>
      </c>
    </row>
    <row r="53" spans="2:4">
      <c r="B53" s="134" t="s">
        <v>1498</v>
      </c>
      <c r="C53" s="135">
        <v>22.600378135920636</v>
      </c>
      <c r="D53" s="136">
        <v>46722</v>
      </c>
    </row>
    <row r="54" spans="2:4">
      <c r="B54" s="134" t="s">
        <v>1499</v>
      </c>
      <c r="C54" s="135">
        <v>111.54495870212661</v>
      </c>
      <c r="D54" s="136">
        <v>48213</v>
      </c>
    </row>
    <row r="55" spans="2:4">
      <c r="B55" s="134" t="s">
        <v>1374</v>
      </c>
      <c r="C55" s="135">
        <v>10.15016880000001</v>
      </c>
      <c r="D55" s="136">
        <v>45939</v>
      </c>
    </row>
    <row r="56" spans="2:4">
      <c r="B56" s="134" t="s">
        <v>1408</v>
      </c>
      <c r="C56" s="135">
        <v>0.71871042882911973</v>
      </c>
      <c r="D56" s="136">
        <v>46938</v>
      </c>
    </row>
    <row r="57" spans="2:4">
      <c r="B57" s="134" t="s">
        <v>1500</v>
      </c>
      <c r="C57" s="135">
        <v>31.5286656</v>
      </c>
      <c r="D57" s="136">
        <v>46827</v>
      </c>
    </row>
    <row r="58" spans="2:4">
      <c r="B58" s="134" t="s">
        <v>1501</v>
      </c>
      <c r="C58" s="135">
        <v>62.846771694137985</v>
      </c>
      <c r="D58" s="136">
        <v>47031</v>
      </c>
    </row>
    <row r="59" spans="2:4">
      <c r="B59" s="134" t="s">
        <v>1502</v>
      </c>
      <c r="C59" s="135">
        <v>10.098300872468934</v>
      </c>
      <c r="D59" s="136">
        <v>46054</v>
      </c>
    </row>
    <row r="60" spans="2:4">
      <c r="B60" s="134" t="s">
        <v>1412</v>
      </c>
      <c r="C60" s="135">
        <v>27.214285440000001</v>
      </c>
      <c r="D60" s="136">
        <v>46734</v>
      </c>
    </row>
    <row r="61" spans="2:4">
      <c r="B61" s="134" t="s">
        <v>1503</v>
      </c>
      <c r="C61" s="135">
        <v>37.58550962922488</v>
      </c>
      <c r="D61" s="136">
        <v>47102</v>
      </c>
    </row>
    <row r="62" spans="2:4">
      <c r="B62" s="134" t="s">
        <v>1504</v>
      </c>
      <c r="C62" s="135">
        <v>88.694493279999989</v>
      </c>
      <c r="D62" s="136">
        <v>46482</v>
      </c>
    </row>
    <row r="63" spans="2:4">
      <c r="B63" s="134" t="s">
        <v>1415</v>
      </c>
      <c r="C63" s="135">
        <v>10.890842560000001</v>
      </c>
      <c r="D63" s="136">
        <v>47009</v>
      </c>
    </row>
    <row r="64" spans="2:4">
      <c r="B64" s="134" t="s">
        <v>1416</v>
      </c>
      <c r="C64" s="135">
        <v>15.222874240000001</v>
      </c>
      <c r="D64" s="136">
        <v>46933</v>
      </c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</sheetData>
  <sheetProtection sheet="1" objects="1" scenarios="1"/>
  <mergeCells count="1">
    <mergeCell ref="B6:D6"/>
  </mergeCells>
  <phoneticPr fontId="3" type="noConversion"/>
  <conditionalFormatting sqref="B10:B11 B19 B25:B64">
    <cfRule type="cellIs" dxfId="3" priority="9" operator="equal">
      <formula>"NR3"</formula>
    </cfRule>
  </conditionalFormatting>
  <conditionalFormatting sqref="B12:B18">
    <cfRule type="cellIs" dxfId="2" priority="8" operator="equal">
      <formula>"NR3"</formula>
    </cfRule>
  </conditionalFormatting>
  <conditionalFormatting sqref="B20:B21">
    <cfRule type="cellIs" dxfId="1" priority="7" operator="equal">
      <formula>"NR3"</formula>
    </cfRule>
  </conditionalFormatting>
  <conditionalFormatting sqref="B24">
    <cfRule type="cellIs" dxfId="0" priority="6" operator="equal">
      <formula>"NR3"</formula>
    </cfRule>
  </conditionalFormatting>
  <dataValidations count="1">
    <dataValidation allowBlank="1" showInputMessage="1" showErrorMessage="1" sqref="K28:XFD29 A1:A1048576 C5:C30 D1:D30 B1:B30 B31:D1048576 E1:XFD27 E30:XFD1048576 E28:I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184</v>
      </c>
      <c r="C1" s="80" t="s" vm="1">
        <v>257</v>
      </c>
    </row>
    <row r="2" spans="2:18">
      <c r="B2" s="58" t="s">
        <v>183</v>
      </c>
      <c r="C2" s="80" t="s">
        <v>258</v>
      </c>
    </row>
    <row r="3" spans="2:18">
      <c r="B3" s="58" t="s">
        <v>185</v>
      </c>
      <c r="C3" s="80" t="s">
        <v>259</v>
      </c>
    </row>
    <row r="4" spans="2:18">
      <c r="B4" s="58" t="s">
        <v>186</v>
      </c>
      <c r="C4" s="80">
        <v>2208</v>
      </c>
    </row>
    <row r="6" spans="2:18" ht="26.25" customHeight="1">
      <c r="B6" s="163" t="s">
        <v>224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120</v>
      </c>
      <c r="C7" s="31" t="s">
        <v>44</v>
      </c>
      <c r="D7" s="31" t="s">
        <v>64</v>
      </c>
      <c r="E7" s="31" t="s">
        <v>15</v>
      </c>
      <c r="F7" s="31" t="s">
        <v>65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222</v>
      </c>
      <c r="L7" s="31" t="s">
        <v>246</v>
      </c>
      <c r="M7" s="31" t="s">
        <v>223</v>
      </c>
      <c r="N7" s="31" t="s">
        <v>58</v>
      </c>
      <c r="O7" s="31" t="s">
        <v>187</v>
      </c>
      <c r="P7" s="32" t="s">
        <v>189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248</v>
      </c>
      <c r="M8" s="33" t="s">
        <v>244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256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116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247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90" zoomScaleNormal="90" workbookViewId="0">
      <selection activeCell="J14" sqref="J14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1.42578125" style="1" bestFit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22">
      <c r="B1" s="58" t="s">
        <v>184</v>
      </c>
      <c r="C1" s="80" t="s" vm="1">
        <v>257</v>
      </c>
    </row>
    <row r="2" spans="2:22">
      <c r="B2" s="58" t="s">
        <v>183</v>
      </c>
      <c r="C2" s="80" t="s">
        <v>258</v>
      </c>
    </row>
    <row r="3" spans="2:22">
      <c r="B3" s="58" t="s">
        <v>185</v>
      </c>
      <c r="C3" s="80" t="s">
        <v>259</v>
      </c>
    </row>
    <row r="4" spans="2:22">
      <c r="B4" s="58" t="s">
        <v>186</v>
      </c>
      <c r="C4" s="80">
        <v>2208</v>
      </c>
    </row>
    <row r="6" spans="2:22" ht="26.25" customHeight="1">
      <c r="B6" s="152" t="s">
        <v>213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</row>
    <row r="7" spans="2:22" s="3" customFormat="1" ht="63">
      <c r="B7" s="13" t="s">
        <v>119</v>
      </c>
      <c r="C7" s="14" t="s">
        <v>44</v>
      </c>
      <c r="D7" s="14" t="s">
        <v>121</v>
      </c>
      <c r="E7" s="14" t="s">
        <v>15</v>
      </c>
      <c r="F7" s="14" t="s">
        <v>65</v>
      </c>
      <c r="G7" s="14" t="s">
        <v>104</v>
      </c>
      <c r="H7" s="14" t="s">
        <v>17</v>
      </c>
      <c r="I7" s="14" t="s">
        <v>19</v>
      </c>
      <c r="J7" s="14" t="s">
        <v>61</v>
      </c>
      <c r="K7" s="14" t="s">
        <v>187</v>
      </c>
      <c r="L7" s="14" t="s">
        <v>188</v>
      </c>
      <c r="M7" s="1"/>
    </row>
    <row r="8" spans="2:22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244</v>
      </c>
      <c r="K8" s="17" t="s">
        <v>20</v>
      </c>
      <c r="L8" s="17" t="s">
        <v>20</v>
      </c>
    </row>
    <row r="9" spans="2:22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22" s="139" customFormat="1" ht="18" customHeight="1">
      <c r="B10" s="121" t="s">
        <v>43</v>
      </c>
      <c r="C10" s="122"/>
      <c r="D10" s="122"/>
      <c r="E10" s="122"/>
      <c r="F10" s="122"/>
      <c r="G10" s="122"/>
      <c r="H10" s="122"/>
      <c r="I10" s="122"/>
      <c r="J10" s="123">
        <f>J11</f>
        <v>2619.1348738088996</v>
      </c>
      <c r="K10" s="124">
        <v>1</v>
      </c>
      <c r="L10" s="124">
        <f>J10/'סכום נכסי הקרן'!$C$42</f>
        <v>2.1856319664963594E-2</v>
      </c>
    </row>
    <row r="11" spans="2:22" s="140" customFormat="1">
      <c r="B11" s="125" t="s">
        <v>237</v>
      </c>
      <c r="C11" s="122"/>
      <c r="D11" s="122"/>
      <c r="E11" s="122"/>
      <c r="F11" s="122"/>
      <c r="G11" s="122"/>
      <c r="H11" s="122"/>
      <c r="I11" s="122"/>
      <c r="J11" s="123">
        <f>J12+J19</f>
        <v>2619.1348738088996</v>
      </c>
      <c r="K11" s="124">
        <v>1</v>
      </c>
      <c r="L11" s="124">
        <f>J11/'סכום נכסי הקרן'!$C$42</f>
        <v>2.1856319664963594E-2</v>
      </c>
    </row>
    <row r="12" spans="2:22" s="141" customFormat="1">
      <c r="B12" s="101" t="s">
        <v>41</v>
      </c>
      <c r="C12" s="84"/>
      <c r="D12" s="84"/>
      <c r="E12" s="84"/>
      <c r="F12" s="84"/>
      <c r="G12" s="84"/>
      <c r="H12" s="84"/>
      <c r="I12" s="84"/>
      <c r="J12" s="92">
        <f>SUM(J13:J17)</f>
        <v>2475.5399645128996</v>
      </c>
      <c r="K12" s="93">
        <v>0.94524032460499041</v>
      </c>
      <c r="L12" s="93">
        <f>J12/'סכום נכסי הקרן'!$C$42</f>
        <v>2.0658039930987658E-2</v>
      </c>
    </row>
    <row r="13" spans="2:22" s="141" customFormat="1">
      <c r="B13" s="88" t="s">
        <v>1441</v>
      </c>
      <c r="C13" s="82" t="s">
        <v>1442</v>
      </c>
      <c r="D13" s="82">
        <v>12</v>
      </c>
      <c r="E13" s="82" t="s">
        <v>290</v>
      </c>
      <c r="F13" s="82" t="s">
        <v>291</v>
      </c>
      <c r="G13" s="95" t="s">
        <v>169</v>
      </c>
      <c r="H13" s="96">
        <v>0</v>
      </c>
      <c r="I13" s="96">
        <v>0</v>
      </c>
      <c r="J13" s="89">
        <v>90.654670427900001</v>
      </c>
      <c r="K13" s="90">
        <v>3.4616660902742229E-2</v>
      </c>
      <c r="L13" s="90">
        <f>J13/'סכום נכסי הקרן'!$C$42</f>
        <v>7.5650073457754735E-4</v>
      </c>
    </row>
    <row r="14" spans="2:22" s="141" customFormat="1">
      <c r="B14" s="88" t="s">
        <v>1443</v>
      </c>
      <c r="C14" s="82" t="s">
        <v>1444</v>
      </c>
      <c r="D14" s="82">
        <v>10</v>
      </c>
      <c r="E14" s="82" t="s">
        <v>290</v>
      </c>
      <c r="F14" s="82" t="s">
        <v>291</v>
      </c>
      <c r="G14" s="95" t="s">
        <v>169</v>
      </c>
      <c r="H14" s="96">
        <v>0</v>
      </c>
      <c r="I14" s="96">
        <v>0</v>
      </c>
      <c r="J14" s="89">
        <v>1919.0832679459998</v>
      </c>
      <c r="K14" s="90">
        <v>0.73278921022944865</v>
      </c>
      <c r="L14" s="90">
        <f>J14/'סכום נכסי הקרן'!$C$42</f>
        <v>1.6014485465161703E-2</v>
      </c>
      <c r="V14" s="148"/>
    </row>
    <row r="15" spans="2:22" s="141" customFormat="1">
      <c r="B15" s="88" t="s">
        <v>1445</v>
      </c>
      <c r="C15" s="82" t="s">
        <v>1446</v>
      </c>
      <c r="D15" s="82">
        <v>20</v>
      </c>
      <c r="E15" s="82" t="s">
        <v>290</v>
      </c>
      <c r="F15" s="82" t="s">
        <v>291</v>
      </c>
      <c r="G15" s="95" t="s">
        <v>169</v>
      </c>
      <c r="H15" s="96">
        <v>0</v>
      </c>
      <c r="I15" s="96">
        <v>0</v>
      </c>
      <c r="J15" s="89">
        <v>74.028775924000001</v>
      </c>
      <c r="K15" s="90">
        <v>2.8267396808509523E-2</v>
      </c>
      <c r="L15" s="90">
        <f>J15/'סכום נכסי הקרן'!$C$42</f>
        <v>6.1775993561107414E-4</v>
      </c>
    </row>
    <row r="16" spans="2:22" s="141" customFormat="1">
      <c r="B16" s="88" t="s">
        <v>1447</v>
      </c>
      <c r="C16" s="82" t="s">
        <v>1448</v>
      </c>
      <c r="D16" s="82">
        <v>11</v>
      </c>
      <c r="E16" s="82" t="s">
        <v>327</v>
      </c>
      <c r="F16" s="82" t="s">
        <v>291</v>
      </c>
      <c r="G16" s="95" t="s">
        <v>169</v>
      </c>
      <c r="H16" s="96">
        <v>0</v>
      </c>
      <c r="I16" s="96">
        <v>0</v>
      </c>
      <c r="J16" s="89">
        <v>383.423250215</v>
      </c>
      <c r="K16" s="90">
        <v>0.14640762357819909</v>
      </c>
      <c r="L16" s="90">
        <f>J16/'סכום נכסי הקרן'!$C$42</f>
        <v>3.1996141960766427E-3</v>
      </c>
    </row>
    <row r="17" spans="2:12" s="141" customFormat="1">
      <c r="B17" s="88" t="s">
        <v>1449</v>
      </c>
      <c r="C17" s="82" t="s">
        <v>1450</v>
      </c>
      <c r="D17" s="82">
        <v>26</v>
      </c>
      <c r="E17" s="82" t="s">
        <v>327</v>
      </c>
      <c r="F17" s="82" t="s">
        <v>291</v>
      </c>
      <c r="G17" s="95" t="s">
        <v>169</v>
      </c>
      <c r="H17" s="96">
        <v>0</v>
      </c>
      <c r="I17" s="96">
        <v>0</v>
      </c>
      <c r="J17" s="89">
        <v>8.35</v>
      </c>
      <c r="K17" s="90">
        <v>3.1594330860909288E-3</v>
      </c>
      <c r="L17" s="90">
        <f>J17/'סכום נכסי הקרן'!$C$42</f>
        <v>6.9679599560691359E-5</v>
      </c>
    </row>
    <row r="18" spans="2:12" s="141" customFormat="1">
      <c r="B18" s="85"/>
      <c r="C18" s="82"/>
      <c r="D18" s="82"/>
      <c r="E18" s="82"/>
      <c r="F18" s="82"/>
      <c r="G18" s="82"/>
      <c r="H18" s="82"/>
      <c r="I18" s="82"/>
      <c r="J18" s="82"/>
      <c r="K18" s="90"/>
      <c r="L18" s="82"/>
    </row>
    <row r="19" spans="2:12" s="141" customFormat="1">
      <c r="B19" s="101" t="s">
        <v>42</v>
      </c>
      <c r="C19" s="84"/>
      <c r="D19" s="84"/>
      <c r="E19" s="84"/>
      <c r="F19" s="84"/>
      <c r="G19" s="84"/>
      <c r="H19" s="84"/>
      <c r="I19" s="84"/>
      <c r="J19" s="92">
        <f>SUM(J20:J34)</f>
        <v>143.59490929599997</v>
      </c>
      <c r="K19" s="93">
        <v>5.4759675395009366E-2</v>
      </c>
      <c r="L19" s="93">
        <f>J19/'סכום נכסי הקרן'!$C$42</f>
        <v>1.1982797339759371E-3</v>
      </c>
    </row>
    <row r="20" spans="2:12" s="141" customFormat="1">
      <c r="B20" s="88" t="s">
        <v>1441</v>
      </c>
      <c r="C20" s="82" t="s">
        <v>1451</v>
      </c>
      <c r="D20" s="82">
        <v>12</v>
      </c>
      <c r="E20" s="82" t="s">
        <v>290</v>
      </c>
      <c r="F20" s="82" t="s">
        <v>291</v>
      </c>
      <c r="G20" s="95" t="s">
        <v>168</v>
      </c>
      <c r="H20" s="96">
        <v>0</v>
      </c>
      <c r="I20" s="96">
        <v>0</v>
      </c>
      <c r="J20" s="89">
        <v>2.5292269999999999E-2</v>
      </c>
      <c r="K20" s="90">
        <v>9.6576854520996696E-6</v>
      </c>
      <c r="L20" s="90">
        <f>J20/'סכום נכסי הקרן'!$C$42</f>
        <v>2.1106050845280084E-7</v>
      </c>
    </row>
    <row r="21" spans="2:12" s="141" customFormat="1">
      <c r="B21" s="88" t="s">
        <v>1443</v>
      </c>
      <c r="C21" s="82" t="s">
        <v>1452</v>
      </c>
      <c r="D21" s="82">
        <v>10</v>
      </c>
      <c r="E21" s="82" t="s">
        <v>290</v>
      </c>
      <c r="F21" s="82" t="s">
        <v>291</v>
      </c>
      <c r="G21" s="95" t="s">
        <v>168</v>
      </c>
      <c r="H21" s="96">
        <v>0</v>
      </c>
      <c r="I21" s="96">
        <v>0</v>
      </c>
      <c r="J21" s="89">
        <v>73.023881858999999</v>
      </c>
      <c r="K21" s="90">
        <v>2.7883684678580031E-2</v>
      </c>
      <c r="L21" s="90">
        <f>J21/'סכום נכסי הקרן'!$C$42</f>
        <v>6.0937423309010222E-4</v>
      </c>
    </row>
    <row r="22" spans="2:12" s="141" customFormat="1">
      <c r="B22" s="88" t="s">
        <v>1443</v>
      </c>
      <c r="C22" s="82" t="s">
        <v>1453</v>
      </c>
      <c r="D22" s="82">
        <v>10</v>
      </c>
      <c r="E22" s="82" t="s">
        <v>290</v>
      </c>
      <c r="F22" s="82" t="s">
        <v>291</v>
      </c>
      <c r="G22" s="95" t="s">
        <v>170</v>
      </c>
      <c r="H22" s="96">
        <v>0</v>
      </c>
      <c r="I22" s="96">
        <v>0</v>
      </c>
      <c r="J22" s="89">
        <v>21.519300000000001</v>
      </c>
      <c r="K22" s="90">
        <v>8.2246387634803218E-3</v>
      </c>
      <c r="L22" s="90">
        <f>J22/'סכום נכסי הקרן'!$C$42</f>
        <v>1.7957559363190247E-4</v>
      </c>
    </row>
    <row r="23" spans="2:12" s="141" customFormat="1">
      <c r="B23" s="88" t="s">
        <v>1443</v>
      </c>
      <c r="C23" s="82" t="s">
        <v>1454</v>
      </c>
      <c r="D23" s="82">
        <v>10</v>
      </c>
      <c r="E23" s="82" t="s">
        <v>290</v>
      </c>
      <c r="F23" s="82" t="s">
        <v>291</v>
      </c>
      <c r="G23" s="95" t="s">
        <v>178</v>
      </c>
      <c r="H23" s="96">
        <v>0</v>
      </c>
      <c r="I23" s="96">
        <v>0</v>
      </c>
      <c r="J23" s="89">
        <v>0.94499999999999995</v>
      </c>
      <c r="K23" s="90">
        <v>3.0141187756059051E-4</v>
      </c>
      <c r="L23" s="90">
        <f>J23/'סכום נכסי הקרן'!$C$42</f>
        <v>7.8858948005812373E-6</v>
      </c>
    </row>
    <row r="24" spans="2:12" s="141" customFormat="1">
      <c r="B24" s="88" t="s">
        <v>1443</v>
      </c>
      <c r="C24" s="82" t="s">
        <v>1455</v>
      </c>
      <c r="D24" s="82">
        <v>10</v>
      </c>
      <c r="E24" s="82" t="s">
        <v>290</v>
      </c>
      <c r="F24" s="82" t="s">
        <v>291</v>
      </c>
      <c r="G24" s="95" t="s">
        <v>177</v>
      </c>
      <c r="H24" s="96">
        <v>0</v>
      </c>
      <c r="I24" s="96">
        <v>0</v>
      </c>
      <c r="J24" s="89">
        <v>1.729E-2</v>
      </c>
      <c r="K24" s="90">
        <v>6.6020717581618139E-6</v>
      </c>
      <c r="L24" s="90">
        <f>J24/'סכום נכסי הקרן'!$C$42</f>
        <v>1.4428266783285672E-7</v>
      </c>
    </row>
    <row r="25" spans="2:12" s="141" customFormat="1">
      <c r="B25" s="88" t="s">
        <v>1443</v>
      </c>
      <c r="C25" s="82" t="s">
        <v>1456</v>
      </c>
      <c r="D25" s="82">
        <v>10</v>
      </c>
      <c r="E25" s="82" t="s">
        <v>290</v>
      </c>
      <c r="F25" s="82" t="s">
        <v>291</v>
      </c>
      <c r="G25" s="95" t="s">
        <v>172</v>
      </c>
      <c r="H25" s="96">
        <v>0</v>
      </c>
      <c r="I25" s="96">
        <v>0</v>
      </c>
      <c r="J25" s="89">
        <v>4.7817100000000003</v>
      </c>
      <c r="K25" s="90">
        <v>1.8258642305795218E-3</v>
      </c>
      <c r="L25" s="90">
        <f>J25/'סכום נכסי הקרן'!$C$42</f>
        <v>3.9902711139563291E-5</v>
      </c>
    </row>
    <row r="26" spans="2:12" s="141" customFormat="1">
      <c r="B26" s="88" t="s">
        <v>1443</v>
      </c>
      <c r="C26" s="82" t="s">
        <v>1457</v>
      </c>
      <c r="D26" s="82">
        <v>10</v>
      </c>
      <c r="E26" s="82" t="s">
        <v>290</v>
      </c>
      <c r="F26" s="82" t="s">
        <v>291</v>
      </c>
      <c r="G26" s="95" t="s">
        <v>171</v>
      </c>
      <c r="H26" s="96">
        <v>0</v>
      </c>
      <c r="I26" s="96">
        <v>0</v>
      </c>
      <c r="J26" s="89">
        <v>9.2232700000000012</v>
      </c>
      <c r="K26" s="90">
        <v>3.5218444410006432E-3</v>
      </c>
      <c r="L26" s="90">
        <f>J26/'סכום נכסי הקרן'!$C$42</f>
        <v>7.6966917394028482E-5</v>
      </c>
    </row>
    <row r="27" spans="2:12" s="141" customFormat="1">
      <c r="B27" s="88" t="s">
        <v>1445</v>
      </c>
      <c r="C27" s="82" t="s">
        <v>1458</v>
      </c>
      <c r="D27" s="82">
        <v>20</v>
      </c>
      <c r="E27" s="82" t="s">
        <v>290</v>
      </c>
      <c r="F27" s="82" t="s">
        <v>291</v>
      </c>
      <c r="G27" s="95" t="s">
        <v>168</v>
      </c>
      <c r="H27" s="96">
        <v>0</v>
      </c>
      <c r="I27" s="96">
        <v>0</v>
      </c>
      <c r="J27" s="89">
        <v>3.295419E-3</v>
      </c>
      <c r="K27" s="90">
        <v>1.2583338757206389E-6</v>
      </c>
      <c r="L27" s="90">
        <f>J27/'סכום נכסי הקרן'!$C$42</f>
        <v>2.7499817521520233E-8</v>
      </c>
    </row>
    <row r="28" spans="2:12" s="141" customFormat="1">
      <c r="B28" s="88" t="s">
        <v>1447</v>
      </c>
      <c r="C28" s="82" t="s">
        <v>1459</v>
      </c>
      <c r="D28" s="82">
        <v>11</v>
      </c>
      <c r="E28" s="82" t="s">
        <v>327</v>
      </c>
      <c r="F28" s="82" t="s">
        <v>291</v>
      </c>
      <c r="G28" s="95" t="s">
        <v>168</v>
      </c>
      <c r="H28" s="96">
        <v>0</v>
      </c>
      <c r="I28" s="96">
        <v>0</v>
      </c>
      <c r="J28" s="89">
        <v>5.0597480000000002E-3</v>
      </c>
      <c r="K28" s="90">
        <v>1.9320311957325463E-6</v>
      </c>
      <c r="L28" s="90">
        <f>J28/'סכום נכסי הקרן'!$C$42</f>
        <v>4.2222899942276526E-8</v>
      </c>
    </row>
    <row r="29" spans="2:12" s="141" customFormat="1">
      <c r="B29" s="88" t="s">
        <v>1449</v>
      </c>
      <c r="C29" s="82" t="s">
        <v>1460</v>
      </c>
      <c r="D29" s="82">
        <v>26</v>
      </c>
      <c r="E29" s="82" t="s">
        <v>327</v>
      </c>
      <c r="F29" s="82" t="s">
        <v>291</v>
      </c>
      <c r="G29" s="95" t="s">
        <v>177</v>
      </c>
      <c r="H29" s="96">
        <v>0</v>
      </c>
      <c r="I29" s="96">
        <v>0</v>
      </c>
      <c r="J29" s="89">
        <v>5.9889999999999999E-2</v>
      </c>
      <c r="K29" s="90">
        <v>2.2868599051261482E-5</v>
      </c>
      <c r="L29" s="90">
        <f>J29/'סכום נכסי הקרן'!$C$42</f>
        <v>4.9977379852572518E-7</v>
      </c>
    </row>
    <row r="30" spans="2:12" s="141" customFormat="1">
      <c r="B30" s="88" t="s">
        <v>1449</v>
      </c>
      <c r="C30" s="82" t="s">
        <v>1461</v>
      </c>
      <c r="D30" s="82">
        <v>26</v>
      </c>
      <c r="E30" s="82" t="s">
        <v>327</v>
      </c>
      <c r="F30" s="82" t="s">
        <v>291</v>
      </c>
      <c r="G30" s="95" t="s">
        <v>172</v>
      </c>
      <c r="H30" s="96">
        <v>0</v>
      </c>
      <c r="I30" s="96">
        <v>0</v>
      </c>
      <c r="J30" s="89">
        <v>3.6575600000000001</v>
      </c>
      <c r="K30" s="90">
        <v>1.3966150132898973E-3</v>
      </c>
      <c r="L30" s="90">
        <f>J30/'סכום נכסי הקרן'!$C$42</f>
        <v>3.0521834271760753E-5</v>
      </c>
    </row>
    <row r="31" spans="2:12" s="141" customFormat="1">
      <c r="B31" s="88" t="s">
        <v>1449</v>
      </c>
      <c r="C31" s="82" t="s">
        <v>1462</v>
      </c>
      <c r="D31" s="82">
        <v>26</v>
      </c>
      <c r="E31" s="82" t="s">
        <v>327</v>
      </c>
      <c r="F31" s="82" t="s">
        <v>291</v>
      </c>
      <c r="G31" s="95" t="s">
        <v>168</v>
      </c>
      <c r="H31" s="96">
        <v>0</v>
      </c>
      <c r="I31" s="96">
        <v>0</v>
      </c>
      <c r="J31" s="89">
        <v>28.67</v>
      </c>
      <c r="K31" s="90">
        <v>1.0928154691761671E-2</v>
      </c>
      <c r="L31" s="90">
        <f>J31/'סכום נכסי הקרן'!$C$42</f>
        <v>2.3924719992874508E-4</v>
      </c>
    </row>
    <row r="32" spans="2:12" s="141" customFormat="1">
      <c r="B32" s="88" t="s">
        <v>1449</v>
      </c>
      <c r="C32" s="82" t="s">
        <v>1463</v>
      </c>
      <c r="D32" s="82">
        <v>26</v>
      </c>
      <c r="E32" s="82" t="s">
        <v>327</v>
      </c>
      <c r="F32" s="82" t="s">
        <v>291</v>
      </c>
      <c r="G32" s="95" t="s">
        <v>170</v>
      </c>
      <c r="H32" s="96">
        <v>0</v>
      </c>
      <c r="I32" s="96">
        <v>0</v>
      </c>
      <c r="J32" s="89">
        <v>0.16231000000000001</v>
      </c>
      <c r="K32" s="90">
        <v>6.197699636016449E-5</v>
      </c>
      <c r="L32" s="90">
        <f>J32/'סכום נכסי הקרן'!$C$42</f>
        <v>1.3544545873887204E-6</v>
      </c>
    </row>
    <row r="33" spans="2:12" s="141" customFormat="1">
      <c r="B33" s="88" t="s">
        <v>1449</v>
      </c>
      <c r="C33" s="82" t="s">
        <v>1464</v>
      </c>
      <c r="D33" s="82">
        <v>26</v>
      </c>
      <c r="E33" s="82" t="s">
        <v>327</v>
      </c>
      <c r="F33" s="82" t="s">
        <v>291</v>
      </c>
      <c r="G33" s="95" t="s">
        <v>178</v>
      </c>
      <c r="H33" s="96">
        <v>0</v>
      </c>
      <c r="I33" s="96">
        <v>0</v>
      </c>
      <c r="J33" s="89">
        <v>1.4986400000000002</v>
      </c>
      <c r="K33" s="90">
        <v>5.7224573855706314E-4</v>
      </c>
      <c r="L33" s="90">
        <f>J33/'סכום נכסי הקרן'!$C$42</f>
        <v>1.2505944321632876E-5</v>
      </c>
    </row>
    <row r="34" spans="2:12" s="141" customFormat="1">
      <c r="B34" s="88" t="s">
        <v>1449</v>
      </c>
      <c r="C34" s="82" t="s">
        <v>1465</v>
      </c>
      <c r="D34" s="82">
        <v>26</v>
      </c>
      <c r="E34" s="82" t="s">
        <v>327</v>
      </c>
      <c r="F34" s="82" t="s">
        <v>291</v>
      </c>
      <c r="G34" s="95" t="s">
        <v>171</v>
      </c>
      <c r="H34" s="96">
        <v>0</v>
      </c>
      <c r="I34" s="96">
        <v>0</v>
      </c>
      <c r="J34" s="89">
        <v>2.4100000000000002E-3</v>
      </c>
      <c r="K34" s="90">
        <v>9.2024250648756352E-7</v>
      </c>
      <c r="L34" s="90">
        <f>J34/'סכום נכסי הקרן'!$C$42</f>
        <v>2.0111117957037865E-8</v>
      </c>
    </row>
    <row r="35" spans="2:12" s="141" customFormat="1">
      <c r="B35" s="85"/>
      <c r="C35" s="82"/>
      <c r="D35" s="82"/>
      <c r="E35" s="82"/>
      <c r="F35" s="82"/>
      <c r="G35" s="82"/>
      <c r="H35" s="82"/>
      <c r="I35" s="82"/>
      <c r="J35" s="82"/>
      <c r="K35" s="90"/>
      <c r="L35" s="82"/>
    </row>
    <row r="36" spans="2:12" s="141" customFormat="1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 s="141" customForma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97" t="s">
        <v>256</v>
      </c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117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2:12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  <row r="118" spans="2:12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</row>
    <row r="119" spans="2:12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</row>
    <row r="120" spans="2:12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</row>
    <row r="121" spans="2:12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</row>
    <row r="122" spans="2:12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</row>
    <row r="123" spans="2:12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</row>
    <row r="124" spans="2:12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</row>
    <row r="125" spans="2:12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</row>
    <row r="126" spans="2:12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</row>
    <row r="127" spans="2:12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</row>
    <row r="128" spans="2:12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</row>
    <row r="129" spans="2:12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</row>
    <row r="130" spans="2:12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</row>
    <row r="131" spans="2:12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</row>
    <row r="132" spans="2:12"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</row>
    <row r="133" spans="2:12"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</row>
    <row r="134" spans="2:12"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</row>
    <row r="135" spans="2:12">
      <c r="D135" s="1"/>
    </row>
    <row r="136" spans="2:12">
      <c r="D136" s="1"/>
    </row>
    <row r="137" spans="2:12">
      <c r="D137" s="1"/>
    </row>
    <row r="138" spans="2:12">
      <c r="D138" s="1"/>
    </row>
    <row r="139" spans="2:12">
      <c r="D139" s="1"/>
    </row>
    <row r="140" spans="2:12">
      <c r="D140" s="1"/>
    </row>
    <row r="141" spans="2:12">
      <c r="D141" s="1"/>
    </row>
    <row r="142" spans="2:12">
      <c r="D142" s="1"/>
    </row>
    <row r="143" spans="2:12">
      <c r="D143" s="1"/>
    </row>
    <row r="144" spans="2:12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184</v>
      </c>
      <c r="C1" s="80" t="s" vm="1">
        <v>257</v>
      </c>
    </row>
    <row r="2" spans="2:18">
      <c r="B2" s="58" t="s">
        <v>183</v>
      </c>
      <c r="C2" s="80" t="s">
        <v>258</v>
      </c>
    </row>
    <row r="3" spans="2:18">
      <c r="B3" s="58" t="s">
        <v>185</v>
      </c>
      <c r="C3" s="80" t="s">
        <v>259</v>
      </c>
    </row>
    <row r="4" spans="2:18">
      <c r="B4" s="58" t="s">
        <v>186</v>
      </c>
      <c r="C4" s="80">
        <v>2208</v>
      </c>
    </row>
    <row r="6" spans="2:18" ht="26.25" customHeight="1">
      <c r="B6" s="163" t="s">
        <v>225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120</v>
      </c>
      <c r="C7" s="31" t="s">
        <v>44</v>
      </c>
      <c r="D7" s="31" t="s">
        <v>64</v>
      </c>
      <c r="E7" s="31" t="s">
        <v>15</v>
      </c>
      <c r="F7" s="31" t="s">
        <v>65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222</v>
      </c>
      <c r="L7" s="31" t="s">
        <v>241</v>
      </c>
      <c r="M7" s="31" t="s">
        <v>223</v>
      </c>
      <c r="N7" s="31" t="s">
        <v>58</v>
      </c>
      <c r="O7" s="31" t="s">
        <v>187</v>
      </c>
      <c r="P7" s="32" t="s">
        <v>189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248</v>
      </c>
      <c r="M8" s="33" t="s">
        <v>244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256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116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247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184</v>
      </c>
      <c r="C1" s="80" t="s" vm="1">
        <v>257</v>
      </c>
    </row>
    <row r="2" spans="2:18">
      <c r="B2" s="58" t="s">
        <v>183</v>
      </c>
      <c r="C2" s="80" t="s">
        <v>258</v>
      </c>
    </row>
    <row r="3" spans="2:18">
      <c r="B3" s="58" t="s">
        <v>185</v>
      </c>
      <c r="C3" s="80" t="s">
        <v>259</v>
      </c>
    </row>
    <row r="4" spans="2:18">
      <c r="B4" s="58" t="s">
        <v>186</v>
      </c>
      <c r="C4" s="80">
        <v>2208</v>
      </c>
    </row>
    <row r="6" spans="2:18" ht="26.25" customHeight="1">
      <c r="B6" s="163" t="s">
        <v>227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120</v>
      </c>
      <c r="C7" s="31" t="s">
        <v>44</v>
      </c>
      <c r="D7" s="31" t="s">
        <v>64</v>
      </c>
      <c r="E7" s="31" t="s">
        <v>15</v>
      </c>
      <c r="F7" s="31" t="s">
        <v>65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222</v>
      </c>
      <c r="L7" s="31" t="s">
        <v>241</v>
      </c>
      <c r="M7" s="31" t="s">
        <v>223</v>
      </c>
      <c r="N7" s="31" t="s">
        <v>58</v>
      </c>
      <c r="O7" s="31" t="s">
        <v>187</v>
      </c>
      <c r="P7" s="32" t="s">
        <v>189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248</v>
      </c>
      <c r="M8" s="33" t="s">
        <v>244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256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116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247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2"/>
      <c r="R36" s="2"/>
      <c r="S36" s="2"/>
      <c r="T36" s="2"/>
      <c r="U36" s="2"/>
      <c r="V36" s="2"/>
      <c r="W36" s="2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2"/>
      <c r="R37" s="2"/>
      <c r="S37" s="2"/>
      <c r="T37" s="2"/>
      <c r="U37" s="2"/>
      <c r="V37" s="2"/>
      <c r="W37" s="2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2"/>
      <c r="R38" s="2"/>
      <c r="S38" s="2"/>
      <c r="T38" s="2"/>
      <c r="U38" s="2"/>
      <c r="V38" s="2"/>
      <c r="W38" s="2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2"/>
      <c r="R39" s="2"/>
      <c r="S39" s="2"/>
      <c r="T39" s="2"/>
      <c r="U39" s="2"/>
      <c r="V39" s="2"/>
      <c r="W39" s="2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2"/>
      <c r="R40" s="2"/>
      <c r="S40" s="2"/>
      <c r="T40" s="2"/>
      <c r="U40" s="2"/>
      <c r="V40" s="2"/>
      <c r="W40" s="2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2"/>
      <c r="R41" s="2"/>
      <c r="S41" s="2"/>
      <c r="T41" s="2"/>
      <c r="U41" s="2"/>
      <c r="V41" s="2"/>
      <c r="W41" s="2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2"/>
      <c r="R42" s="2"/>
      <c r="S42" s="2"/>
      <c r="T42" s="2"/>
      <c r="U42" s="2"/>
      <c r="V42" s="2"/>
      <c r="W42" s="2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184</v>
      </c>
      <c r="C1" s="80" t="s" vm="1">
        <v>257</v>
      </c>
    </row>
    <row r="2" spans="2:53">
      <c r="B2" s="58" t="s">
        <v>183</v>
      </c>
      <c r="C2" s="80" t="s">
        <v>258</v>
      </c>
    </row>
    <row r="3" spans="2:53">
      <c r="B3" s="58" t="s">
        <v>185</v>
      </c>
      <c r="C3" s="80" t="s">
        <v>259</v>
      </c>
    </row>
    <row r="4" spans="2:53">
      <c r="B4" s="58" t="s">
        <v>186</v>
      </c>
      <c r="C4" s="80">
        <v>2208</v>
      </c>
    </row>
    <row r="6" spans="2:53" ht="21.75" customHeight="1">
      <c r="B6" s="154" t="s">
        <v>214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6"/>
    </row>
    <row r="7" spans="2:53" ht="27.75" customHeight="1">
      <c r="B7" s="157" t="s">
        <v>89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9"/>
      <c r="AU7" s="3"/>
      <c r="AV7" s="3"/>
    </row>
    <row r="8" spans="2:53" s="3" customFormat="1" ht="66" customHeight="1">
      <c r="B8" s="23" t="s">
        <v>119</v>
      </c>
      <c r="C8" s="31" t="s">
        <v>44</v>
      </c>
      <c r="D8" s="31" t="s">
        <v>124</v>
      </c>
      <c r="E8" s="31" t="s">
        <v>15</v>
      </c>
      <c r="F8" s="31" t="s">
        <v>65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241</v>
      </c>
      <c r="M8" s="31" t="s">
        <v>240</v>
      </c>
      <c r="N8" s="31" t="s">
        <v>255</v>
      </c>
      <c r="O8" s="31" t="s">
        <v>61</v>
      </c>
      <c r="P8" s="31" t="s">
        <v>243</v>
      </c>
      <c r="Q8" s="31" t="s">
        <v>187</v>
      </c>
      <c r="R8" s="74" t="s">
        <v>189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248</v>
      </c>
      <c r="M9" s="33"/>
      <c r="N9" s="17" t="s">
        <v>244</v>
      </c>
      <c r="O9" s="33" t="s">
        <v>249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117</v>
      </c>
      <c r="R10" s="21" t="s">
        <v>118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26" t="s">
        <v>26</v>
      </c>
      <c r="C11" s="84"/>
      <c r="D11" s="84"/>
      <c r="E11" s="84"/>
      <c r="F11" s="84"/>
      <c r="G11" s="84"/>
      <c r="H11" s="92">
        <v>11.631917477458552</v>
      </c>
      <c r="I11" s="84"/>
      <c r="J11" s="84"/>
      <c r="K11" s="93">
        <v>3.3305021810893752E-3</v>
      </c>
      <c r="L11" s="92"/>
      <c r="M11" s="94"/>
      <c r="N11" s="84"/>
      <c r="O11" s="92">
        <v>83351.307837152999</v>
      </c>
      <c r="P11" s="84"/>
      <c r="Q11" s="93">
        <v>1</v>
      </c>
      <c r="R11" s="93">
        <f>O11/'סכום נכסי הקרן'!$C$42</f>
        <v>0.69555517999433969</v>
      </c>
      <c r="S11" s="142"/>
      <c r="T11" s="142"/>
      <c r="U11" s="142"/>
      <c r="V11" s="142"/>
      <c r="W11" s="142"/>
      <c r="X11" s="142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8"/>
      <c r="AV11" s="98"/>
      <c r="AW11" s="3"/>
      <c r="BA11" s="98"/>
    </row>
    <row r="12" spans="2:53" ht="22.5" customHeight="1">
      <c r="B12" s="83" t="s">
        <v>237</v>
      </c>
      <c r="C12" s="84"/>
      <c r="D12" s="84"/>
      <c r="E12" s="84"/>
      <c r="F12" s="84"/>
      <c r="G12" s="84"/>
      <c r="H12" s="92">
        <v>11.631917477458554</v>
      </c>
      <c r="I12" s="84"/>
      <c r="J12" s="84"/>
      <c r="K12" s="93">
        <v>3.3305021810893748E-3</v>
      </c>
      <c r="L12" s="92"/>
      <c r="M12" s="94"/>
      <c r="N12" s="84"/>
      <c r="O12" s="92">
        <v>83351.307837152999</v>
      </c>
      <c r="P12" s="84"/>
      <c r="Q12" s="93">
        <v>1</v>
      </c>
      <c r="R12" s="93">
        <f>O12/'סכום נכסי הקרן'!$C$42</f>
        <v>0.69555517999433969</v>
      </c>
      <c r="S12" s="141"/>
      <c r="T12" s="141"/>
      <c r="U12" s="141"/>
      <c r="V12" s="141"/>
      <c r="W12" s="141"/>
      <c r="X12" s="141"/>
      <c r="AW12" s="4"/>
    </row>
    <row r="13" spans="2:53" s="98" customFormat="1">
      <c r="B13" s="101" t="s">
        <v>24</v>
      </c>
      <c r="C13" s="84"/>
      <c r="D13" s="84"/>
      <c r="E13" s="84"/>
      <c r="F13" s="84"/>
      <c r="G13" s="84"/>
      <c r="H13" s="92">
        <v>11.631917477458554</v>
      </c>
      <c r="I13" s="84"/>
      <c r="J13" s="84"/>
      <c r="K13" s="93">
        <v>3.3305021810893748E-3</v>
      </c>
      <c r="L13" s="92"/>
      <c r="M13" s="94"/>
      <c r="N13" s="84"/>
      <c r="O13" s="92">
        <v>83351.307837152999</v>
      </c>
      <c r="P13" s="84"/>
      <c r="Q13" s="93">
        <v>1</v>
      </c>
      <c r="R13" s="93">
        <f>O13/'סכום נכסי הקרן'!$C$42</f>
        <v>0.69555517999433969</v>
      </c>
      <c r="S13" s="140"/>
      <c r="T13" s="140"/>
      <c r="U13" s="140"/>
      <c r="V13" s="140"/>
      <c r="W13" s="140"/>
      <c r="X13" s="140"/>
    </row>
    <row r="14" spans="2:53">
      <c r="B14" s="86" t="s">
        <v>23</v>
      </c>
      <c r="C14" s="84"/>
      <c r="D14" s="84"/>
      <c r="E14" s="84"/>
      <c r="F14" s="84"/>
      <c r="G14" s="84"/>
      <c r="H14" s="92">
        <v>11.631917477458554</v>
      </c>
      <c r="I14" s="84"/>
      <c r="J14" s="84"/>
      <c r="K14" s="93">
        <v>3.3305021810893748E-3</v>
      </c>
      <c r="L14" s="92"/>
      <c r="M14" s="94"/>
      <c r="N14" s="84"/>
      <c r="O14" s="92">
        <v>83351.307837152999</v>
      </c>
      <c r="P14" s="84"/>
      <c r="Q14" s="93">
        <v>1</v>
      </c>
      <c r="R14" s="93">
        <f>O14/'סכום נכסי הקרן'!$C$42</f>
        <v>0.69555517999433969</v>
      </c>
      <c r="S14" s="141"/>
      <c r="T14" s="141"/>
      <c r="U14" s="141"/>
      <c r="V14" s="141"/>
      <c r="W14" s="141"/>
      <c r="X14" s="141"/>
    </row>
    <row r="15" spans="2:53">
      <c r="B15" s="87" t="s">
        <v>260</v>
      </c>
      <c r="C15" s="82" t="s">
        <v>261</v>
      </c>
      <c r="D15" s="95" t="s">
        <v>125</v>
      </c>
      <c r="E15" s="82" t="s">
        <v>262</v>
      </c>
      <c r="F15" s="82"/>
      <c r="G15" s="82"/>
      <c r="H15" s="89">
        <v>2.229999999999873</v>
      </c>
      <c r="I15" s="95" t="s">
        <v>169</v>
      </c>
      <c r="J15" s="96">
        <v>0.04</v>
      </c>
      <c r="K15" s="90">
        <v>-1.1699999999997992E-2</v>
      </c>
      <c r="L15" s="89">
        <v>3253729.9877310004</v>
      </c>
      <c r="M15" s="91">
        <v>150.09</v>
      </c>
      <c r="N15" s="82"/>
      <c r="O15" s="89">
        <v>4883.5232901939999</v>
      </c>
      <c r="P15" s="90">
        <v>2.0927259952036969E-4</v>
      </c>
      <c r="Q15" s="90">
        <v>5.8589642045391147E-2</v>
      </c>
      <c r="R15" s="90">
        <f>O15/'סכום נכסי הקרן'!$C$42</f>
        <v>4.0752329018685966E-2</v>
      </c>
      <c r="S15" s="141"/>
      <c r="T15" s="141"/>
      <c r="U15" s="141"/>
      <c r="V15" s="141"/>
      <c r="W15" s="141"/>
      <c r="X15" s="141"/>
    </row>
    <row r="16" spans="2:53" ht="20.25">
      <c r="B16" s="87" t="s">
        <v>263</v>
      </c>
      <c r="C16" s="82" t="s">
        <v>264</v>
      </c>
      <c r="D16" s="95" t="s">
        <v>125</v>
      </c>
      <c r="E16" s="82" t="s">
        <v>262</v>
      </c>
      <c r="F16" s="82"/>
      <c r="G16" s="82"/>
      <c r="H16" s="89">
        <v>4.8600000000013397</v>
      </c>
      <c r="I16" s="95" t="s">
        <v>169</v>
      </c>
      <c r="J16" s="96">
        <v>0.04</v>
      </c>
      <c r="K16" s="90">
        <v>-4.7000000000004781E-3</v>
      </c>
      <c r="L16" s="89">
        <v>1332775.171724</v>
      </c>
      <c r="M16" s="91">
        <v>156.80000000000001</v>
      </c>
      <c r="N16" s="82"/>
      <c r="O16" s="89">
        <v>2089.7915331700001</v>
      </c>
      <c r="P16" s="90">
        <v>1.1471744979976577E-4</v>
      </c>
      <c r="Q16" s="90">
        <v>2.5072090497403051E-2</v>
      </c>
      <c r="R16" s="90">
        <f>O16/'סכום נכסי הקרן'!$C$42</f>
        <v>1.7439022418755553E-2</v>
      </c>
      <c r="S16" s="141"/>
      <c r="T16" s="141"/>
      <c r="U16" s="141"/>
      <c r="V16" s="141"/>
      <c r="W16" s="141"/>
      <c r="X16" s="141"/>
      <c r="AU16" s="4"/>
    </row>
    <row r="17" spans="2:48" ht="20.25">
      <c r="B17" s="87" t="s">
        <v>265</v>
      </c>
      <c r="C17" s="82" t="s">
        <v>266</v>
      </c>
      <c r="D17" s="95" t="s">
        <v>125</v>
      </c>
      <c r="E17" s="82" t="s">
        <v>262</v>
      </c>
      <c r="F17" s="82"/>
      <c r="G17" s="82"/>
      <c r="H17" s="89">
        <v>7.919999999999642</v>
      </c>
      <c r="I17" s="95" t="s">
        <v>169</v>
      </c>
      <c r="J17" s="96">
        <v>7.4999999999999997E-3</v>
      </c>
      <c r="K17" s="90">
        <v>-3.9999999999915272E-4</v>
      </c>
      <c r="L17" s="89">
        <v>6974082.5117319999</v>
      </c>
      <c r="M17" s="91">
        <v>108.29</v>
      </c>
      <c r="N17" s="82"/>
      <c r="O17" s="89">
        <v>7552.2340757909988</v>
      </c>
      <c r="P17" s="90">
        <v>5.0035162247913172E-4</v>
      </c>
      <c r="Q17" s="90">
        <v>9.0607265461822392E-2</v>
      </c>
      <c r="R17" s="90">
        <f>O17/'סכום נכסי הקרן'!$C$42</f>
        <v>6.3022352837092788E-2</v>
      </c>
      <c r="S17" s="141"/>
      <c r="T17" s="141"/>
      <c r="U17" s="141"/>
      <c r="V17" s="141"/>
      <c r="W17" s="141"/>
      <c r="X17" s="141"/>
      <c r="AV17" s="4"/>
    </row>
    <row r="18" spans="2:48">
      <c r="B18" s="87" t="s">
        <v>267</v>
      </c>
      <c r="C18" s="82" t="s">
        <v>268</v>
      </c>
      <c r="D18" s="95" t="s">
        <v>125</v>
      </c>
      <c r="E18" s="82" t="s">
        <v>262</v>
      </c>
      <c r="F18" s="82"/>
      <c r="G18" s="82"/>
      <c r="H18" s="89">
        <v>13.359999999999678</v>
      </c>
      <c r="I18" s="95" t="s">
        <v>169</v>
      </c>
      <c r="J18" s="96">
        <v>0.04</v>
      </c>
      <c r="K18" s="90">
        <v>8.6999999999997774E-3</v>
      </c>
      <c r="L18" s="89">
        <v>14486720.895043001</v>
      </c>
      <c r="M18" s="91">
        <v>182.1</v>
      </c>
      <c r="N18" s="82"/>
      <c r="O18" s="89">
        <v>26380.318050156999</v>
      </c>
      <c r="P18" s="90">
        <v>8.9305113033792043E-4</v>
      </c>
      <c r="Q18" s="90">
        <v>0.31649555039612998</v>
      </c>
      <c r="R18" s="90">
        <f>O18/'סכום נכסי הקרן'!$C$42</f>
        <v>0.22014011952318777</v>
      </c>
      <c r="S18" s="141"/>
      <c r="T18" s="141"/>
      <c r="U18" s="141"/>
      <c r="V18" s="141"/>
      <c r="W18" s="141"/>
      <c r="X18" s="141"/>
      <c r="AU18" s="3"/>
    </row>
    <row r="19" spans="2:48">
      <c r="B19" s="87" t="s">
        <v>269</v>
      </c>
      <c r="C19" s="82" t="s">
        <v>270</v>
      </c>
      <c r="D19" s="95" t="s">
        <v>125</v>
      </c>
      <c r="E19" s="82" t="s">
        <v>262</v>
      </c>
      <c r="F19" s="82"/>
      <c r="G19" s="82"/>
      <c r="H19" s="89">
        <v>17.589999999999954</v>
      </c>
      <c r="I19" s="95" t="s">
        <v>169</v>
      </c>
      <c r="J19" s="96">
        <v>2.75E-2</v>
      </c>
      <c r="K19" s="90">
        <v>1.2E-2</v>
      </c>
      <c r="L19" s="89">
        <v>5298565.0123030003</v>
      </c>
      <c r="M19" s="91">
        <v>141.22999999999999</v>
      </c>
      <c r="N19" s="82"/>
      <c r="O19" s="89">
        <v>7483.1637867649997</v>
      </c>
      <c r="P19" s="90">
        <v>2.9977623351034542E-4</v>
      </c>
      <c r="Q19" s="90">
        <v>8.9778600731558716E-2</v>
      </c>
      <c r="R19" s="90">
        <f>O19/'סכום נכסי הקרן'!$C$42</f>
        <v>6.2445970791479274E-2</v>
      </c>
      <c r="S19" s="141"/>
      <c r="T19" s="141"/>
      <c r="U19" s="141"/>
      <c r="V19" s="141"/>
      <c r="W19" s="141"/>
      <c r="X19" s="141"/>
      <c r="AV19" s="3"/>
    </row>
    <row r="20" spans="2:48">
      <c r="B20" s="87" t="s">
        <v>271</v>
      </c>
      <c r="C20" s="82" t="s">
        <v>272</v>
      </c>
      <c r="D20" s="95" t="s">
        <v>125</v>
      </c>
      <c r="E20" s="82" t="s">
        <v>262</v>
      </c>
      <c r="F20" s="82"/>
      <c r="G20" s="82"/>
      <c r="H20" s="89">
        <v>4.3400000000000869</v>
      </c>
      <c r="I20" s="95" t="s">
        <v>169</v>
      </c>
      <c r="J20" s="96">
        <v>1.7500000000000002E-2</v>
      </c>
      <c r="K20" s="90">
        <v>-6.2999999999991743E-3</v>
      </c>
      <c r="L20" s="89">
        <v>2230886.925696</v>
      </c>
      <c r="M20" s="91">
        <v>113.75</v>
      </c>
      <c r="N20" s="82"/>
      <c r="O20" s="89">
        <v>2537.6339061670001</v>
      </c>
      <c r="P20" s="90">
        <v>1.5577644463238806E-4</v>
      </c>
      <c r="Q20" s="90">
        <v>3.044504006013779E-2</v>
      </c>
      <c r="R20" s="90">
        <f>O20/'סכום נכסי הקרן'!$C$42</f>
        <v>2.1176205318964022E-2</v>
      </c>
      <c r="S20" s="141"/>
      <c r="T20" s="141"/>
      <c r="U20" s="141"/>
      <c r="V20" s="141"/>
      <c r="W20" s="141"/>
      <c r="X20" s="141"/>
    </row>
    <row r="21" spans="2:48">
      <c r="B21" s="87" t="s">
        <v>273</v>
      </c>
      <c r="C21" s="82" t="s">
        <v>274</v>
      </c>
      <c r="D21" s="95" t="s">
        <v>125</v>
      </c>
      <c r="E21" s="82" t="s">
        <v>262</v>
      </c>
      <c r="F21" s="82"/>
      <c r="G21" s="82"/>
      <c r="H21" s="89">
        <v>0.57999999999975826</v>
      </c>
      <c r="I21" s="95" t="s">
        <v>169</v>
      </c>
      <c r="J21" s="96">
        <v>0.03</v>
      </c>
      <c r="K21" s="90">
        <v>-2.0599999999998189E-2</v>
      </c>
      <c r="L21" s="89">
        <v>1151900.681167</v>
      </c>
      <c r="M21" s="91">
        <v>114.9</v>
      </c>
      <c r="N21" s="82"/>
      <c r="O21" s="89">
        <v>1323.533806654</v>
      </c>
      <c r="P21" s="90">
        <v>7.5139022841492762E-5</v>
      </c>
      <c r="Q21" s="90">
        <v>1.5878980678261753E-2</v>
      </c>
      <c r="R21" s="90">
        <f>O21/'סכום נכסי הקרן'!$C$42</f>
        <v>1.1044707263794997E-2</v>
      </c>
      <c r="S21" s="141"/>
      <c r="T21" s="141"/>
      <c r="U21" s="141"/>
      <c r="V21" s="141"/>
      <c r="W21" s="141"/>
      <c r="X21" s="141"/>
    </row>
    <row r="22" spans="2:48">
      <c r="B22" s="87" t="s">
        <v>275</v>
      </c>
      <c r="C22" s="82" t="s">
        <v>276</v>
      </c>
      <c r="D22" s="95" t="s">
        <v>125</v>
      </c>
      <c r="E22" s="82" t="s">
        <v>262</v>
      </c>
      <c r="F22" s="82"/>
      <c r="G22" s="82"/>
      <c r="H22" s="89">
        <v>1.5799999999998295</v>
      </c>
      <c r="I22" s="95" t="s">
        <v>169</v>
      </c>
      <c r="J22" s="96">
        <v>1E-3</v>
      </c>
      <c r="K22" s="90">
        <v>-1.3499999999999844E-2</v>
      </c>
      <c r="L22" s="89">
        <v>6140344.6545120003</v>
      </c>
      <c r="M22" s="91">
        <v>103.3</v>
      </c>
      <c r="N22" s="82"/>
      <c r="O22" s="89">
        <v>6342.9760007260002</v>
      </c>
      <c r="P22" s="90">
        <v>4.0515782185603468E-4</v>
      </c>
      <c r="Q22" s="90">
        <v>7.6099297843274905E-2</v>
      </c>
      <c r="R22" s="90">
        <f>O22/'סכום נכסי הקרן'!$C$42</f>
        <v>5.2931260808821941E-2</v>
      </c>
      <c r="S22" s="141"/>
      <c r="T22" s="141"/>
      <c r="U22" s="141"/>
      <c r="V22" s="141"/>
      <c r="W22" s="141"/>
      <c r="X22" s="141"/>
    </row>
    <row r="23" spans="2:48">
      <c r="B23" s="87" t="s">
        <v>277</v>
      </c>
      <c r="C23" s="82" t="s">
        <v>278</v>
      </c>
      <c r="D23" s="95" t="s">
        <v>125</v>
      </c>
      <c r="E23" s="82" t="s">
        <v>262</v>
      </c>
      <c r="F23" s="82"/>
      <c r="G23" s="82"/>
      <c r="H23" s="89">
        <v>6.4400000000017101</v>
      </c>
      <c r="I23" s="95" t="s">
        <v>169</v>
      </c>
      <c r="J23" s="96">
        <v>7.4999999999999997E-3</v>
      </c>
      <c r="K23" s="90">
        <v>-2.6999999999997209E-3</v>
      </c>
      <c r="L23" s="89">
        <v>1999897.269331</v>
      </c>
      <c r="M23" s="91">
        <v>107.6</v>
      </c>
      <c r="N23" s="82"/>
      <c r="O23" s="89">
        <v>2151.889588478</v>
      </c>
      <c r="P23" s="90">
        <v>1.4447598599085702E-4</v>
      </c>
      <c r="Q23" s="90">
        <v>2.5817106465590659E-2</v>
      </c>
      <c r="R23" s="90">
        <f>O23/'סכום נכסי הקרן'!$C$42</f>
        <v>1.7957222134606942E-2</v>
      </c>
      <c r="S23" s="141"/>
      <c r="T23" s="141"/>
      <c r="U23" s="141"/>
      <c r="V23" s="141"/>
      <c r="W23" s="141"/>
      <c r="X23" s="141"/>
    </row>
    <row r="24" spans="2:48">
      <c r="B24" s="87" t="s">
        <v>279</v>
      </c>
      <c r="C24" s="82" t="s">
        <v>280</v>
      </c>
      <c r="D24" s="95" t="s">
        <v>125</v>
      </c>
      <c r="E24" s="82" t="s">
        <v>262</v>
      </c>
      <c r="F24" s="82"/>
      <c r="G24" s="82"/>
      <c r="H24" s="89">
        <v>9.9399999999982178</v>
      </c>
      <c r="I24" s="95" t="s">
        <v>169</v>
      </c>
      <c r="J24" s="96">
        <v>5.0000000000000001E-3</v>
      </c>
      <c r="K24" s="90">
        <v>2.5999999999962225E-3</v>
      </c>
      <c r="L24" s="89">
        <v>1084331.0776899999</v>
      </c>
      <c r="M24" s="91">
        <v>102.54</v>
      </c>
      <c r="N24" s="82"/>
      <c r="O24" s="89">
        <v>1111.873000217</v>
      </c>
      <c r="P24" s="90">
        <v>5.2026897835305498E-4</v>
      </c>
      <c r="Q24" s="90">
        <v>1.3339598730583971E-2</v>
      </c>
      <c r="R24" s="90">
        <f>O24/'סכום נכסי הקרן'!$C$42</f>
        <v>9.2784269961036E-3</v>
      </c>
      <c r="S24" s="141"/>
      <c r="T24" s="141"/>
      <c r="U24" s="141"/>
      <c r="V24" s="141"/>
      <c r="W24" s="141"/>
      <c r="X24" s="141"/>
    </row>
    <row r="25" spans="2:48">
      <c r="B25" s="87" t="s">
        <v>281</v>
      </c>
      <c r="C25" s="82" t="s">
        <v>282</v>
      </c>
      <c r="D25" s="95" t="s">
        <v>125</v>
      </c>
      <c r="E25" s="82" t="s">
        <v>262</v>
      </c>
      <c r="F25" s="82"/>
      <c r="G25" s="82"/>
      <c r="H25" s="89">
        <v>22.739999999999679</v>
      </c>
      <c r="I25" s="95" t="s">
        <v>169</v>
      </c>
      <c r="J25" s="96">
        <v>0.01</v>
      </c>
      <c r="K25" s="90">
        <v>1.4800000000000351E-2</v>
      </c>
      <c r="L25" s="89">
        <v>16136303.223989001</v>
      </c>
      <c r="M25" s="91">
        <v>91.35</v>
      </c>
      <c r="N25" s="82"/>
      <c r="O25" s="89">
        <v>14740.512965651</v>
      </c>
      <c r="P25" s="90">
        <v>1.3552895087049427E-3</v>
      </c>
      <c r="Q25" s="90">
        <v>0.17684801052492383</v>
      </c>
      <c r="R25" s="90">
        <f>O25/'סכום נכסי הקרן'!$C$42</f>
        <v>0.12300754979230427</v>
      </c>
      <c r="S25" s="141"/>
      <c r="T25" s="141"/>
      <c r="U25" s="141"/>
      <c r="V25" s="141"/>
      <c r="W25" s="141"/>
      <c r="X25" s="141"/>
    </row>
    <row r="26" spans="2:48">
      <c r="B26" s="87" t="s">
        <v>283</v>
      </c>
      <c r="C26" s="82" t="s">
        <v>284</v>
      </c>
      <c r="D26" s="95" t="s">
        <v>125</v>
      </c>
      <c r="E26" s="82" t="s">
        <v>262</v>
      </c>
      <c r="F26" s="82"/>
      <c r="G26" s="82"/>
      <c r="H26" s="89">
        <v>3.3599999999998693</v>
      </c>
      <c r="I26" s="95" t="s">
        <v>169</v>
      </c>
      <c r="J26" s="96">
        <v>2.75E-2</v>
      </c>
      <c r="K26" s="90">
        <v>-8.599999999999438E-3</v>
      </c>
      <c r="L26" s="89">
        <v>5700420.1946819993</v>
      </c>
      <c r="M26" s="91">
        <v>118.48</v>
      </c>
      <c r="N26" s="82"/>
      <c r="O26" s="89">
        <v>6753.8578331829995</v>
      </c>
      <c r="P26" s="90">
        <v>3.4378732800936475E-4</v>
      </c>
      <c r="Q26" s="90">
        <v>8.1028816564921807E-2</v>
      </c>
      <c r="R26" s="90">
        <f>O26/'סכום נכסי הקרן'!$C$42</f>
        <v>5.6360013090542518E-2</v>
      </c>
      <c r="S26" s="141"/>
      <c r="T26" s="141"/>
      <c r="U26" s="141"/>
      <c r="V26" s="141"/>
      <c r="W26" s="141"/>
      <c r="X26" s="141"/>
    </row>
    <row r="27" spans="2:48">
      <c r="B27" s="88"/>
      <c r="C27" s="82"/>
      <c r="D27" s="82"/>
      <c r="E27" s="82"/>
      <c r="F27" s="82"/>
      <c r="G27" s="82"/>
      <c r="H27" s="82"/>
      <c r="I27" s="82"/>
      <c r="J27" s="82"/>
      <c r="K27" s="90"/>
      <c r="L27" s="89"/>
      <c r="M27" s="91"/>
      <c r="N27" s="82"/>
      <c r="O27" s="82"/>
      <c r="P27" s="82"/>
      <c r="Q27" s="90"/>
      <c r="R27" s="82"/>
      <c r="S27" s="141"/>
      <c r="T27" s="141"/>
      <c r="U27" s="141"/>
      <c r="V27" s="141"/>
      <c r="W27" s="141"/>
      <c r="X27" s="141"/>
    </row>
    <row r="28" spans="2:48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141"/>
      <c r="T28" s="141"/>
      <c r="U28" s="141"/>
      <c r="V28" s="141"/>
      <c r="W28" s="141"/>
      <c r="X28" s="141"/>
    </row>
    <row r="29" spans="2:48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141"/>
      <c r="T29" s="141"/>
      <c r="U29" s="141"/>
      <c r="V29" s="141"/>
      <c r="W29" s="141"/>
      <c r="X29" s="141"/>
    </row>
    <row r="30" spans="2:48">
      <c r="B30" s="97" t="s">
        <v>116</v>
      </c>
      <c r="C30" s="98"/>
      <c r="D30" s="98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141"/>
      <c r="T30" s="141"/>
      <c r="U30" s="141"/>
      <c r="V30" s="141"/>
      <c r="W30" s="141"/>
      <c r="X30" s="141"/>
    </row>
    <row r="31" spans="2:48">
      <c r="B31" s="97" t="s">
        <v>239</v>
      </c>
      <c r="C31" s="98"/>
      <c r="D31" s="98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2:48">
      <c r="B32" s="160" t="s">
        <v>247</v>
      </c>
      <c r="C32" s="160"/>
      <c r="D32" s="160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2:18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2:18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2:18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2:18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2:18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2:18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2:18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2:18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</row>
    <row r="41" spans="2:18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</row>
    <row r="42" spans="2:18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</row>
    <row r="43" spans="2:18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</row>
    <row r="44" spans="2:18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</row>
    <row r="45" spans="2:18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</row>
    <row r="46" spans="2:18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</row>
    <row r="47" spans="2:18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</row>
    <row r="48" spans="2:18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</row>
    <row r="49" spans="2:18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</row>
    <row r="50" spans="2:18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</row>
    <row r="51" spans="2:18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</row>
    <row r="52" spans="2:18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</row>
    <row r="53" spans="2:18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</row>
    <row r="54" spans="2:18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</row>
    <row r="55" spans="2:18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</row>
    <row r="56" spans="2:18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</row>
    <row r="57" spans="2:18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</row>
    <row r="58" spans="2:18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</row>
    <row r="59" spans="2:18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</row>
    <row r="60" spans="2:18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</row>
    <row r="61" spans="2:18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</row>
    <row r="62" spans="2:18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</row>
    <row r="63" spans="2:18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</row>
    <row r="64" spans="2:18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</row>
    <row r="65" spans="2:18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</row>
    <row r="66" spans="2:18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</row>
    <row r="67" spans="2:18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</row>
    <row r="68" spans="2:18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</row>
    <row r="69" spans="2:18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</row>
    <row r="70" spans="2:18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</row>
    <row r="71" spans="2:18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</row>
    <row r="72" spans="2:18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</row>
    <row r="73" spans="2:18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</row>
    <row r="74" spans="2:18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</row>
    <row r="75" spans="2:18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</row>
    <row r="76" spans="2:18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</row>
    <row r="77" spans="2:18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</row>
    <row r="78" spans="2:18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</row>
    <row r="79" spans="2:18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</row>
    <row r="80" spans="2:18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</row>
    <row r="81" spans="2:18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</row>
    <row r="82" spans="2:18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</row>
    <row r="83" spans="2:18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</row>
    <row r="84" spans="2:18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</row>
    <row r="85" spans="2:18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</row>
    <row r="86" spans="2:18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</row>
    <row r="87" spans="2:18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</row>
    <row r="88" spans="2:18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2:18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</row>
    <row r="90" spans="2:18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</row>
    <row r="91" spans="2:18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</row>
    <row r="92" spans="2:18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</row>
    <row r="93" spans="2:18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</row>
    <row r="94" spans="2:18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</row>
    <row r="95" spans="2:18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</row>
    <row r="96" spans="2:18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</row>
    <row r="97" spans="2:18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</row>
    <row r="98" spans="2:18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</row>
    <row r="99" spans="2:18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</row>
    <row r="100" spans="2:18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</row>
    <row r="101" spans="2:18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</row>
    <row r="102" spans="2:18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</row>
    <row r="103" spans="2:18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</row>
    <row r="104" spans="2:18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2:18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</row>
    <row r="106" spans="2:18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</row>
    <row r="107" spans="2:18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</row>
    <row r="108" spans="2:18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</row>
    <row r="109" spans="2:18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</row>
    <row r="110" spans="2:18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</row>
    <row r="111" spans="2:18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</row>
    <row r="112" spans="2:18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</row>
    <row r="113" spans="2:18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</row>
    <row r="114" spans="2:18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</row>
    <row r="115" spans="2:18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</row>
    <row r="116" spans="2:18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</row>
    <row r="117" spans="2:18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</row>
    <row r="118" spans="2:18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</row>
    <row r="119" spans="2:18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</row>
    <row r="120" spans="2:18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</row>
    <row r="121" spans="2:18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</row>
    <row r="122" spans="2:18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</row>
    <row r="123" spans="2:18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</row>
    <row r="124" spans="2:18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</row>
    <row r="125" spans="2:18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</row>
    <row r="126" spans="2:18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2:D32"/>
  </mergeCells>
  <phoneticPr fontId="3" type="noConversion"/>
  <dataValidations count="1">
    <dataValidation allowBlank="1" showInputMessage="1" showErrorMessage="1" sqref="N10:Q10 N9 N1:N7 N32:N1048576 C5:C29 O1:Q9 O11:Q1048576 B33:B1048576 J1:M1048576 E1:I30 B30:B32 D1:D29 R1:AF1048576 AJ1:XFD1048576 AG1:AI27 AG31:AI1048576 C30:D31 A1:A1048576 B1:B29 E32:I1048576 C33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48" sqref="C4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184</v>
      </c>
      <c r="C1" s="80" t="s" vm="1">
        <v>257</v>
      </c>
    </row>
    <row r="2" spans="2:67">
      <c r="B2" s="58" t="s">
        <v>183</v>
      </c>
      <c r="C2" s="80" t="s">
        <v>258</v>
      </c>
    </row>
    <row r="3" spans="2:67">
      <c r="B3" s="58" t="s">
        <v>185</v>
      </c>
      <c r="C3" s="80" t="s">
        <v>259</v>
      </c>
    </row>
    <row r="4" spans="2:67">
      <c r="B4" s="58" t="s">
        <v>186</v>
      </c>
      <c r="C4" s="80">
        <v>2208</v>
      </c>
    </row>
    <row r="6" spans="2:67" ht="26.25" customHeight="1">
      <c r="B6" s="157" t="s">
        <v>214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2"/>
      <c r="BO6" s="3"/>
    </row>
    <row r="7" spans="2:67" ht="26.25" customHeight="1">
      <c r="B7" s="157" t="s">
        <v>90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2"/>
      <c r="AZ7" s="45"/>
      <c r="BJ7" s="3"/>
      <c r="BO7" s="3"/>
    </row>
    <row r="8" spans="2:67" s="3" customFormat="1" ht="78.75">
      <c r="B8" s="39" t="s">
        <v>119</v>
      </c>
      <c r="C8" s="14" t="s">
        <v>44</v>
      </c>
      <c r="D8" s="14" t="s">
        <v>124</v>
      </c>
      <c r="E8" s="14" t="s">
        <v>230</v>
      </c>
      <c r="F8" s="14" t="s">
        <v>121</v>
      </c>
      <c r="G8" s="14" t="s">
        <v>64</v>
      </c>
      <c r="H8" s="14" t="s">
        <v>15</v>
      </c>
      <c r="I8" s="14" t="s">
        <v>65</v>
      </c>
      <c r="J8" s="14" t="s">
        <v>105</v>
      </c>
      <c r="K8" s="14" t="s">
        <v>18</v>
      </c>
      <c r="L8" s="14" t="s">
        <v>104</v>
      </c>
      <c r="M8" s="14" t="s">
        <v>17</v>
      </c>
      <c r="N8" s="14" t="s">
        <v>19</v>
      </c>
      <c r="O8" s="14" t="s">
        <v>241</v>
      </c>
      <c r="P8" s="14" t="s">
        <v>240</v>
      </c>
      <c r="Q8" s="14" t="s">
        <v>61</v>
      </c>
      <c r="R8" s="14" t="s">
        <v>58</v>
      </c>
      <c r="S8" s="14" t="s">
        <v>187</v>
      </c>
      <c r="T8" s="40" t="s">
        <v>189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248</v>
      </c>
      <c r="P9" s="17"/>
      <c r="Q9" s="17" t="s">
        <v>244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117</v>
      </c>
      <c r="R10" s="20" t="s">
        <v>118</v>
      </c>
      <c r="S10" s="47" t="s">
        <v>190</v>
      </c>
      <c r="T10" s="75" t="s">
        <v>231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 t="s">
        <v>256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 t="s">
        <v>116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97" t="s">
        <v>239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97" t="s">
        <v>247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80" zoomScaleNormal="80" workbookViewId="0">
      <selection activeCell="E30" sqref="E30"/>
    </sheetView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7109375" style="1" bestFit="1" customWidth="1"/>
    <col min="12" max="12" width="9.28515625" style="1" bestFit="1" customWidth="1"/>
    <col min="13" max="13" width="7.42578125" style="1" bestFit="1" customWidth="1"/>
    <col min="14" max="14" width="10" style="1" bestFit="1" customWidth="1"/>
    <col min="15" max="15" width="12.28515625" style="1" bestFit="1" customWidth="1"/>
    <col min="16" max="16" width="13" style="1" bestFit="1" customWidth="1"/>
    <col min="17" max="17" width="8.85546875" style="1" bestFit="1" customWidth="1"/>
    <col min="18" max="18" width="11" style="1" bestFit="1" customWidth="1"/>
    <col min="19" max="19" width="11.42578125" style="1" bestFit="1" customWidth="1"/>
    <col min="20" max="20" width="13" style="1" bestFit="1" customWidth="1"/>
    <col min="21" max="21" width="10.7109375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184</v>
      </c>
      <c r="C1" s="80" t="s" vm="1">
        <v>257</v>
      </c>
    </row>
    <row r="2" spans="2:66">
      <c r="B2" s="58" t="s">
        <v>183</v>
      </c>
      <c r="C2" s="80" t="s">
        <v>258</v>
      </c>
    </row>
    <row r="3" spans="2:66">
      <c r="B3" s="58" t="s">
        <v>185</v>
      </c>
      <c r="C3" s="80" t="s">
        <v>259</v>
      </c>
    </row>
    <row r="4" spans="2:66">
      <c r="B4" s="58" t="s">
        <v>186</v>
      </c>
      <c r="C4" s="80">
        <v>2208</v>
      </c>
    </row>
    <row r="6" spans="2:66" ht="26.25" customHeight="1">
      <c r="B6" s="163" t="s">
        <v>214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5"/>
    </row>
    <row r="7" spans="2:66" ht="26.25" customHeight="1">
      <c r="B7" s="163" t="s">
        <v>91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5"/>
      <c r="BN7" s="3"/>
    </row>
    <row r="8" spans="2:66" s="3" customFormat="1" ht="78.75">
      <c r="B8" s="23" t="s">
        <v>119</v>
      </c>
      <c r="C8" s="31" t="s">
        <v>44</v>
      </c>
      <c r="D8" s="31" t="s">
        <v>124</v>
      </c>
      <c r="E8" s="31" t="s">
        <v>230</v>
      </c>
      <c r="F8" s="31" t="s">
        <v>121</v>
      </c>
      <c r="G8" s="31" t="s">
        <v>64</v>
      </c>
      <c r="H8" s="31" t="s">
        <v>15</v>
      </c>
      <c r="I8" s="31" t="s">
        <v>65</v>
      </c>
      <c r="J8" s="31" t="s">
        <v>105</v>
      </c>
      <c r="K8" s="31" t="s">
        <v>18</v>
      </c>
      <c r="L8" s="31" t="s">
        <v>104</v>
      </c>
      <c r="M8" s="31" t="s">
        <v>17</v>
      </c>
      <c r="N8" s="31" t="s">
        <v>19</v>
      </c>
      <c r="O8" s="14" t="s">
        <v>241</v>
      </c>
      <c r="P8" s="31" t="s">
        <v>240</v>
      </c>
      <c r="Q8" s="31" t="s">
        <v>255</v>
      </c>
      <c r="R8" s="31" t="s">
        <v>61</v>
      </c>
      <c r="S8" s="14" t="s">
        <v>58</v>
      </c>
      <c r="T8" s="31" t="s">
        <v>187</v>
      </c>
      <c r="U8" s="15" t="s">
        <v>189</v>
      </c>
      <c r="V8" s="1"/>
      <c r="W8" s="1"/>
      <c r="BJ8" s="1"/>
      <c r="BK8" s="1"/>
    </row>
    <row r="9" spans="2:6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248</v>
      </c>
      <c r="P9" s="33"/>
      <c r="Q9" s="17" t="s">
        <v>244</v>
      </c>
      <c r="R9" s="33" t="s">
        <v>244</v>
      </c>
      <c r="S9" s="17" t="s">
        <v>20</v>
      </c>
      <c r="T9" s="33" t="s">
        <v>244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117</v>
      </c>
      <c r="R10" s="20" t="s">
        <v>118</v>
      </c>
      <c r="S10" s="20" t="s">
        <v>190</v>
      </c>
      <c r="T10" s="21" t="s">
        <v>231</v>
      </c>
      <c r="U10" s="21" t="s">
        <v>250</v>
      </c>
      <c r="V10" s="5"/>
      <c r="BI10" s="1"/>
      <c r="BJ10" s="3"/>
      <c r="BK10" s="1"/>
    </row>
    <row r="11" spans="2:66" s="139" customFormat="1" ht="18" customHeight="1">
      <c r="B11" s="99" t="s">
        <v>32</v>
      </c>
      <c r="C11" s="100"/>
      <c r="D11" s="100"/>
      <c r="E11" s="100"/>
      <c r="F11" s="100"/>
      <c r="G11" s="100"/>
      <c r="H11" s="100"/>
      <c r="I11" s="100"/>
      <c r="J11" s="100"/>
      <c r="K11" s="102">
        <v>3.9977815198213502</v>
      </c>
      <c r="L11" s="100"/>
      <c r="M11" s="100"/>
      <c r="N11" s="103">
        <v>1.0216949858751594E-2</v>
      </c>
      <c r="O11" s="102"/>
      <c r="P11" s="104"/>
      <c r="Q11" s="102">
        <v>43.191770673000008</v>
      </c>
      <c r="R11" s="102">
        <v>21935.957410118022</v>
      </c>
      <c r="S11" s="100"/>
      <c r="T11" s="105">
        <v>1</v>
      </c>
      <c r="U11" s="105">
        <f>R11/'סכום נכסי הקרן'!$C$42</f>
        <v>0.18305254231346157</v>
      </c>
      <c r="V11" s="142"/>
      <c r="BI11" s="141"/>
      <c r="BJ11" s="143"/>
      <c r="BK11" s="141"/>
      <c r="BN11" s="141"/>
    </row>
    <row r="12" spans="2:66" s="141" customFormat="1">
      <c r="B12" s="83" t="s">
        <v>237</v>
      </c>
      <c r="C12" s="84"/>
      <c r="D12" s="84"/>
      <c r="E12" s="84"/>
      <c r="F12" s="84"/>
      <c r="G12" s="84"/>
      <c r="H12" s="84"/>
      <c r="I12" s="84"/>
      <c r="J12" s="84"/>
      <c r="K12" s="92">
        <v>3.9977815198213498</v>
      </c>
      <c r="L12" s="84"/>
      <c r="M12" s="84"/>
      <c r="N12" s="106">
        <v>1.0216949858751594E-2</v>
      </c>
      <c r="O12" s="92"/>
      <c r="P12" s="94"/>
      <c r="Q12" s="92">
        <v>43.191770673000008</v>
      </c>
      <c r="R12" s="92">
        <v>21935.95741011803</v>
      </c>
      <c r="S12" s="84"/>
      <c r="T12" s="93">
        <v>1.0000000000000002</v>
      </c>
      <c r="U12" s="93">
        <f>R12/'סכום נכסי הקרן'!$C$42</f>
        <v>0.18305254231346163</v>
      </c>
      <c r="BJ12" s="143"/>
    </row>
    <row r="13" spans="2:66" s="141" customFormat="1" ht="20.25">
      <c r="B13" s="101" t="s">
        <v>31</v>
      </c>
      <c r="C13" s="84"/>
      <c r="D13" s="84"/>
      <c r="E13" s="84"/>
      <c r="F13" s="84"/>
      <c r="G13" s="84"/>
      <c r="H13" s="84"/>
      <c r="I13" s="84"/>
      <c r="J13" s="84"/>
      <c r="K13" s="92">
        <v>4.0058824299292741</v>
      </c>
      <c r="L13" s="84"/>
      <c r="M13" s="84"/>
      <c r="N13" s="106">
        <v>5.4471281043996598E-3</v>
      </c>
      <c r="O13" s="92"/>
      <c r="P13" s="94"/>
      <c r="Q13" s="92">
        <v>39.173687875999995</v>
      </c>
      <c r="R13" s="92">
        <v>17185.95286649101</v>
      </c>
      <c r="S13" s="84"/>
      <c r="T13" s="93">
        <v>0.78346034983473944</v>
      </c>
      <c r="U13" s="93">
        <f>R13/'סכום נכסי הקרן'!$C$42</f>
        <v>0.14341440883904305</v>
      </c>
      <c r="BJ13" s="139"/>
    </row>
    <row r="14" spans="2:66" s="141" customFormat="1">
      <c r="B14" s="88" t="s">
        <v>285</v>
      </c>
      <c r="C14" s="82" t="s">
        <v>286</v>
      </c>
      <c r="D14" s="95" t="s">
        <v>125</v>
      </c>
      <c r="E14" s="95" t="s">
        <v>287</v>
      </c>
      <c r="F14" s="82" t="s">
        <v>288</v>
      </c>
      <c r="G14" s="95" t="s">
        <v>289</v>
      </c>
      <c r="H14" s="82" t="s">
        <v>290</v>
      </c>
      <c r="I14" s="82" t="s">
        <v>291</v>
      </c>
      <c r="J14" s="82"/>
      <c r="K14" s="89">
        <v>3.5499999999986702</v>
      </c>
      <c r="L14" s="95" t="s">
        <v>169</v>
      </c>
      <c r="M14" s="96">
        <v>6.1999999999999998E-3</v>
      </c>
      <c r="N14" s="96">
        <v>-6.9999999999830744E-4</v>
      </c>
      <c r="O14" s="89">
        <v>398986.79228300008</v>
      </c>
      <c r="P14" s="91">
        <v>103.66</v>
      </c>
      <c r="Q14" s="82"/>
      <c r="R14" s="89">
        <v>413.58968810099998</v>
      </c>
      <c r="S14" s="90">
        <v>8.4642821411099831E-5</v>
      </c>
      <c r="T14" s="90">
        <v>1.8854416990718197E-2</v>
      </c>
      <c r="U14" s="90">
        <f>R14/'סכום נכסי הקרן'!$C$42</f>
        <v>3.4513489639890916E-3</v>
      </c>
    </row>
    <row r="15" spans="2:66" s="141" customFormat="1">
      <c r="B15" s="88" t="s">
        <v>292</v>
      </c>
      <c r="C15" s="82" t="s">
        <v>293</v>
      </c>
      <c r="D15" s="95" t="s">
        <v>125</v>
      </c>
      <c r="E15" s="95" t="s">
        <v>287</v>
      </c>
      <c r="F15" s="82" t="s">
        <v>294</v>
      </c>
      <c r="G15" s="95" t="s">
        <v>295</v>
      </c>
      <c r="H15" s="82" t="s">
        <v>290</v>
      </c>
      <c r="I15" s="82" t="s">
        <v>165</v>
      </c>
      <c r="J15" s="82"/>
      <c r="K15" s="89">
        <v>1.2399999999998366</v>
      </c>
      <c r="L15" s="95" t="s">
        <v>169</v>
      </c>
      <c r="M15" s="96">
        <v>5.8999999999999999E-3</v>
      </c>
      <c r="N15" s="96">
        <v>-9.8999999999932579E-3</v>
      </c>
      <c r="O15" s="89">
        <v>478261.304275</v>
      </c>
      <c r="P15" s="91">
        <v>102.33</v>
      </c>
      <c r="Q15" s="82"/>
      <c r="R15" s="89">
        <v>489.404786167</v>
      </c>
      <c r="S15" s="90">
        <v>8.9593064016922711E-5</v>
      </c>
      <c r="T15" s="90">
        <v>2.2310618908352762E-2</v>
      </c>
      <c r="U15" s="90">
        <f>R15/'סכום נכסי הקרן'!$C$42</f>
        <v>4.0840155117607595E-3</v>
      </c>
    </row>
    <row r="16" spans="2:66" s="141" customFormat="1">
      <c r="B16" s="88" t="s">
        <v>296</v>
      </c>
      <c r="C16" s="82" t="s">
        <v>297</v>
      </c>
      <c r="D16" s="95" t="s">
        <v>125</v>
      </c>
      <c r="E16" s="95" t="s">
        <v>287</v>
      </c>
      <c r="F16" s="82" t="s">
        <v>294</v>
      </c>
      <c r="G16" s="95" t="s">
        <v>295</v>
      </c>
      <c r="H16" s="82" t="s">
        <v>290</v>
      </c>
      <c r="I16" s="82" t="s">
        <v>165</v>
      </c>
      <c r="J16" s="82"/>
      <c r="K16" s="89">
        <v>6.0800000000043415</v>
      </c>
      <c r="L16" s="95" t="s">
        <v>169</v>
      </c>
      <c r="M16" s="96">
        <v>8.3000000000000001E-3</v>
      </c>
      <c r="N16" s="96">
        <v>4.2999999999921625E-3</v>
      </c>
      <c r="O16" s="89">
        <v>160866.68806399999</v>
      </c>
      <c r="P16" s="91">
        <v>103.11</v>
      </c>
      <c r="Q16" s="82"/>
      <c r="R16" s="89">
        <v>165.86964089099999</v>
      </c>
      <c r="S16" s="90">
        <v>1.2509365542275481E-4</v>
      </c>
      <c r="T16" s="90">
        <v>7.5615409799479347E-3</v>
      </c>
      <c r="U16" s="90">
        <f>R16/'סכום נכסי הקרן'!$C$42</f>
        <v>1.384159300186893E-3</v>
      </c>
    </row>
    <row r="17" spans="2:61" s="141" customFormat="1" ht="20.25">
      <c r="B17" s="88" t="s">
        <v>298</v>
      </c>
      <c r="C17" s="82" t="s">
        <v>299</v>
      </c>
      <c r="D17" s="95" t="s">
        <v>125</v>
      </c>
      <c r="E17" s="95" t="s">
        <v>287</v>
      </c>
      <c r="F17" s="82" t="s">
        <v>300</v>
      </c>
      <c r="G17" s="95" t="s">
        <v>295</v>
      </c>
      <c r="H17" s="82" t="s">
        <v>290</v>
      </c>
      <c r="I17" s="82" t="s">
        <v>165</v>
      </c>
      <c r="J17" s="82"/>
      <c r="K17" s="89">
        <v>2.229999999999245</v>
      </c>
      <c r="L17" s="95" t="s">
        <v>169</v>
      </c>
      <c r="M17" s="96">
        <v>0.04</v>
      </c>
      <c r="N17" s="96">
        <v>-4.7000000000111484E-3</v>
      </c>
      <c r="O17" s="89">
        <v>242017.15002900001</v>
      </c>
      <c r="P17" s="91">
        <v>114.9</v>
      </c>
      <c r="Q17" s="82"/>
      <c r="R17" s="89">
        <v>278.07770222699997</v>
      </c>
      <c r="S17" s="90">
        <v>1.1682078356525283E-4</v>
      </c>
      <c r="T17" s="90">
        <v>1.2676798054810949E-2</v>
      </c>
      <c r="U17" s="90">
        <f>R17/'סכום נכסי הקרן'!$C$42</f>
        <v>2.3205201123274884E-3</v>
      </c>
      <c r="BI17" s="139"/>
    </row>
    <row r="18" spans="2:61" s="141" customFormat="1">
      <c r="B18" s="88" t="s">
        <v>301</v>
      </c>
      <c r="C18" s="82" t="s">
        <v>302</v>
      </c>
      <c r="D18" s="95" t="s">
        <v>125</v>
      </c>
      <c r="E18" s="95" t="s">
        <v>287</v>
      </c>
      <c r="F18" s="82" t="s">
        <v>300</v>
      </c>
      <c r="G18" s="95" t="s">
        <v>295</v>
      </c>
      <c r="H18" s="82" t="s">
        <v>290</v>
      </c>
      <c r="I18" s="82" t="s">
        <v>165</v>
      </c>
      <c r="J18" s="82"/>
      <c r="K18" s="89">
        <v>3.4299999999954336</v>
      </c>
      <c r="L18" s="95" t="s">
        <v>169</v>
      </c>
      <c r="M18" s="96">
        <v>9.8999999999999991E-3</v>
      </c>
      <c r="N18" s="96">
        <v>-2.2000000000113418E-3</v>
      </c>
      <c r="O18" s="89">
        <v>316979.21216400003</v>
      </c>
      <c r="P18" s="91">
        <v>105.7</v>
      </c>
      <c r="Q18" s="82"/>
      <c r="R18" s="89">
        <v>335.04703597099996</v>
      </c>
      <c r="S18" s="90">
        <v>1.051733457218185E-4</v>
      </c>
      <c r="T18" s="90">
        <v>1.5273873380901923E-2</v>
      </c>
      <c r="U18" s="90">
        <f>R18/'סכום נכסי הקרן'!$C$42</f>
        <v>2.7959213533480035E-3</v>
      </c>
    </row>
    <row r="19" spans="2:61" s="141" customFormat="1">
      <c r="B19" s="88" t="s">
        <v>303</v>
      </c>
      <c r="C19" s="82" t="s">
        <v>304</v>
      </c>
      <c r="D19" s="95" t="s">
        <v>125</v>
      </c>
      <c r="E19" s="95" t="s">
        <v>287</v>
      </c>
      <c r="F19" s="82" t="s">
        <v>300</v>
      </c>
      <c r="G19" s="95" t="s">
        <v>295</v>
      </c>
      <c r="H19" s="82" t="s">
        <v>290</v>
      </c>
      <c r="I19" s="82" t="s">
        <v>165</v>
      </c>
      <c r="J19" s="82"/>
      <c r="K19" s="89">
        <v>5.3800000000030961</v>
      </c>
      <c r="L19" s="95" t="s">
        <v>169</v>
      </c>
      <c r="M19" s="96">
        <v>8.6E-3</v>
      </c>
      <c r="N19" s="96">
        <v>3.7000000000140436E-3</v>
      </c>
      <c r="O19" s="89">
        <v>266631.95568299998</v>
      </c>
      <c r="P19" s="91">
        <v>104.15</v>
      </c>
      <c r="Q19" s="82"/>
      <c r="R19" s="89">
        <v>277.69717085300005</v>
      </c>
      <c r="S19" s="90">
        <v>1.065951782388797E-4</v>
      </c>
      <c r="T19" s="90">
        <v>1.2659450675488248E-2</v>
      </c>
      <c r="U19" s="90">
        <f>R19/'סכום נכסי הקרן'!$C$42</f>
        <v>2.3173446304399921E-3</v>
      </c>
      <c r="BI19" s="143"/>
    </row>
    <row r="20" spans="2:61" s="141" customFormat="1">
      <c r="B20" s="88" t="s">
        <v>305</v>
      </c>
      <c r="C20" s="82" t="s">
        <v>306</v>
      </c>
      <c r="D20" s="95" t="s">
        <v>125</v>
      </c>
      <c r="E20" s="95" t="s">
        <v>287</v>
      </c>
      <c r="F20" s="82" t="s">
        <v>300</v>
      </c>
      <c r="G20" s="95" t="s">
        <v>295</v>
      </c>
      <c r="H20" s="82" t="s">
        <v>290</v>
      </c>
      <c r="I20" s="82" t="s">
        <v>165</v>
      </c>
      <c r="J20" s="82"/>
      <c r="K20" s="89">
        <v>8.0800000003039383</v>
      </c>
      <c r="L20" s="95" t="s">
        <v>169</v>
      </c>
      <c r="M20" s="96">
        <v>1.2199999999999999E-2</v>
      </c>
      <c r="N20" s="96">
        <v>8.9000000000949812E-3</v>
      </c>
      <c r="O20" s="89">
        <v>10092.469999999999</v>
      </c>
      <c r="P20" s="91">
        <v>104.32</v>
      </c>
      <c r="Q20" s="82"/>
      <c r="R20" s="89">
        <v>10.528464309999999</v>
      </c>
      <c r="S20" s="90">
        <v>1.2590281035119409E-5</v>
      </c>
      <c r="T20" s="90">
        <v>4.7996374688180762E-4</v>
      </c>
      <c r="U20" s="90">
        <f>R20/'סכום נכסי הקרן'!$C$42</f>
        <v>8.7858584085009645E-5</v>
      </c>
    </row>
    <row r="21" spans="2:61" s="141" customFormat="1">
      <c r="B21" s="88" t="s">
        <v>307</v>
      </c>
      <c r="C21" s="82" t="s">
        <v>308</v>
      </c>
      <c r="D21" s="95" t="s">
        <v>125</v>
      </c>
      <c r="E21" s="95" t="s">
        <v>287</v>
      </c>
      <c r="F21" s="82" t="s">
        <v>300</v>
      </c>
      <c r="G21" s="95" t="s">
        <v>295</v>
      </c>
      <c r="H21" s="82" t="s">
        <v>290</v>
      </c>
      <c r="I21" s="82" t="s">
        <v>165</v>
      </c>
      <c r="J21" s="82"/>
      <c r="K21" s="89">
        <v>10.849999999973459</v>
      </c>
      <c r="L21" s="95" t="s">
        <v>169</v>
      </c>
      <c r="M21" s="96">
        <v>5.6000000000000008E-3</v>
      </c>
      <c r="N21" s="96">
        <v>4.49999999998992E-3</v>
      </c>
      <c r="O21" s="89">
        <v>145659.161502</v>
      </c>
      <c r="P21" s="91">
        <v>102.17</v>
      </c>
      <c r="Q21" s="82"/>
      <c r="R21" s="89">
        <v>148.819962707</v>
      </c>
      <c r="S21" s="90">
        <v>2.0751326206571339E-4</v>
      </c>
      <c r="T21" s="90">
        <v>6.7842930182913453E-3</v>
      </c>
      <c r="U21" s="90">
        <f>R21/'סכום נכסי הקרן'!$C$42</f>
        <v>1.2418820847976983E-3</v>
      </c>
    </row>
    <row r="22" spans="2:61" s="141" customFormat="1">
      <c r="B22" s="88" t="s">
        <v>309</v>
      </c>
      <c r="C22" s="82" t="s">
        <v>310</v>
      </c>
      <c r="D22" s="95" t="s">
        <v>125</v>
      </c>
      <c r="E22" s="95" t="s">
        <v>287</v>
      </c>
      <c r="F22" s="82" t="s">
        <v>300</v>
      </c>
      <c r="G22" s="95" t="s">
        <v>295</v>
      </c>
      <c r="H22" s="82" t="s">
        <v>290</v>
      </c>
      <c r="I22" s="82" t="s">
        <v>165</v>
      </c>
      <c r="J22" s="82"/>
      <c r="K22" s="89">
        <v>1.4499999999889845</v>
      </c>
      <c r="L22" s="95" t="s">
        <v>169</v>
      </c>
      <c r="M22" s="96">
        <v>4.0999999999999995E-3</v>
      </c>
      <c r="N22" s="96">
        <v>-8.8999999999779689E-3</v>
      </c>
      <c r="O22" s="89">
        <v>49031.515942999999</v>
      </c>
      <c r="P22" s="91">
        <v>101.83</v>
      </c>
      <c r="Q22" s="82"/>
      <c r="R22" s="89">
        <v>49.928794699000001</v>
      </c>
      <c r="S22" s="90">
        <v>3.9771287098461469E-5</v>
      </c>
      <c r="T22" s="90">
        <v>2.2761165043095042E-3</v>
      </c>
      <c r="U22" s="90">
        <f>R22/'סכום נכסי הקרן'!$C$42</f>
        <v>4.1664891271548374E-4</v>
      </c>
    </row>
    <row r="23" spans="2:61" s="141" customFormat="1">
      <c r="B23" s="88" t="s">
        <v>311</v>
      </c>
      <c r="C23" s="82" t="s">
        <v>312</v>
      </c>
      <c r="D23" s="95" t="s">
        <v>125</v>
      </c>
      <c r="E23" s="95" t="s">
        <v>287</v>
      </c>
      <c r="F23" s="82" t="s">
        <v>300</v>
      </c>
      <c r="G23" s="95" t="s">
        <v>295</v>
      </c>
      <c r="H23" s="82" t="s">
        <v>290</v>
      </c>
      <c r="I23" s="82" t="s">
        <v>165</v>
      </c>
      <c r="J23" s="82"/>
      <c r="K23" s="89">
        <v>0.84000000000023212</v>
      </c>
      <c r="L23" s="95" t="s">
        <v>169</v>
      </c>
      <c r="M23" s="96">
        <v>6.4000000000000003E-3</v>
      </c>
      <c r="N23" s="96">
        <v>-1.1399999999990716E-2</v>
      </c>
      <c r="O23" s="89">
        <v>339216.41256099998</v>
      </c>
      <c r="P23" s="91">
        <v>101.61</v>
      </c>
      <c r="Q23" s="82"/>
      <c r="R23" s="89">
        <v>344.67778633799998</v>
      </c>
      <c r="S23" s="90">
        <v>1.0768450239151517E-4</v>
      </c>
      <c r="T23" s="90">
        <v>1.571291281678986E-2</v>
      </c>
      <c r="U23" s="90">
        <f>R23/'סכום נכסי הקרן'!$C$42</f>
        <v>2.8762886382631583E-3</v>
      </c>
    </row>
    <row r="24" spans="2:61" s="141" customFormat="1">
      <c r="B24" s="88" t="s">
        <v>313</v>
      </c>
      <c r="C24" s="82" t="s">
        <v>314</v>
      </c>
      <c r="D24" s="95" t="s">
        <v>125</v>
      </c>
      <c r="E24" s="95" t="s">
        <v>287</v>
      </c>
      <c r="F24" s="82" t="s">
        <v>315</v>
      </c>
      <c r="G24" s="95" t="s">
        <v>295</v>
      </c>
      <c r="H24" s="82" t="s">
        <v>290</v>
      </c>
      <c r="I24" s="82" t="s">
        <v>165</v>
      </c>
      <c r="J24" s="82"/>
      <c r="K24" s="89">
        <v>3.1499999999983523</v>
      </c>
      <c r="L24" s="95" t="s">
        <v>169</v>
      </c>
      <c r="M24" s="96">
        <v>0.05</v>
      </c>
      <c r="N24" s="96">
        <v>-3.1000000000021327E-3</v>
      </c>
      <c r="O24" s="89">
        <v>420870.22465899994</v>
      </c>
      <c r="P24" s="91">
        <v>122.55</v>
      </c>
      <c r="Q24" s="82"/>
      <c r="R24" s="89">
        <v>515.77646721899998</v>
      </c>
      <c r="S24" s="90">
        <v>1.3354146778421294E-4</v>
      </c>
      <c r="T24" s="90">
        <v>2.3512831356113803E-2</v>
      </c>
      <c r="U24" s="90">
        <f>R24/'סכום נכסי הקרן'!$C$42</f>
        <v>4.3040835567243084E-3</v>
      </c>
    </row>
    <row r="25" spans="2:61" s="141" customFormat="1">
      <c r="B25" s="88" t="s">
        <v>316</v>
      </c>
      <c r="C25" s="82" t="s">
        <v>317</v>
      </c>
      <c r="D25" s="95" t="s">
        <v>125</v>
      </c>
      <c r="E25" s="95" t="s">
        <v>287</v>
      </c>
      <c r="F25" s="82" t="s">
        <v>315</v>
      </c>
      <c r="G25" s="95" t="s">
        <v>295</v>
      </c>
      <c r="H25" s="82" t="s">
        <v>290</v>
      </c>
      <c r="I25" s="82" t="s">
        <v>165</v>
      </c>
      <c r="J25" s="82"/>
      <c r="K25" s="89">
        <v>0.95999999998991614</v>
      </c>
      <c r="L25" s="95" t="s">
        <v>169</v>
      </c>
      <c r="M25" s="96">
        <v>1.6E-2</v>
      </c>
      <c r="N25" s="96">
        <v>-1.0499999999915967E-2</v>
      </c>
      <c r="O25" s="89">
        <v>23077.862889</v>
      </c>
      <c r="P25" s="91">
        <v>103.13</v>
      </c>
      <c r="Q25" s="82"/>
      <c r="R25" s="89">
        <v>23.800200243999999</v>
      </c>
      <c r="S25" s="90">
        <v>1.0993594654393387E-5</v>
      </c>
      <c r="T25" s="90">
        <v>1.0849857063007465E-3</v>
      </c>
      <c r="U25" s="90">
        <f>R25/'סכום נכסי הקרן'!$C$42</f>
        <v>1.9860939191211841E-4</v>
      </c>
    </row>
    <row r="26" spans="2:61" s="141" customFormat="1">
      <c r="B26" s="88" t="s">
        <v>318</v>
      </c>
      <c r="C26" s="82" t="s">
        <v>319</v>
      </c>
      <c r="D26" s="95" t="s">
        <v>125</v>
      </c>
      <c r="E26" s="95" t="s">
        <v>287</v>
      </c>
      <c r="F26" s="82" t="s">
        <v>315</v>
      </c>
      <c r="G26" s="95" t="s">
        <v>295</v>
      </c>
      <c r="H26" s="82" t="s">
        <v>290</v>
      </c>
      <c r="I26" s="82" t="s">
        <v>165</v>
      </c>
      <c r="J26" s="82"/>
      <c r="K26" s="89">
        <v>2.4800000000029376</v>
      </c>
      <c r="L26" s="95" t="s">
        <v>169</v>
      </c>
      <c r="M26" s="96">
        <v>6.9999999999999993E-3</v>
      </c>
      <c r="N26" s="96">
        <v>-3.3000000000237267E-3</v>
      </c>
      <c r="O26" s="89">
        <v>169815.390449</v>
      </c>
      <c r="P26" s="91">
        <v>104.24</v>
      </c>
      <c r="Q26" s="82"/>
      <c r="R26" s="89">
        <v>177.015561426</v>
      </c>
      <c r="S26" s="90">
        <v>5.9722986644037631E-5</v>
      </c>
      <c r="T26" s="90">
        <v>8.0696528588422162E-3</v>
      </c>
      <c r="U26" s="90">
        <f>R26/'סכום נכסי הקרן'!$C$42</f>
        <v>1.477170471398161E-3</v>
      </c>
    </row>
    <row r="27" spans="2:61" s="141" customFormat="1">
      <c r="B27" s="88" t="s">
        <v>320</v>
      </c>
      <c r="C27" s="82" t="s">
        <v>321</v>
      </c>
      <c r="D27" s="95" t="s">
        <v>125</v>
      </c>
      <c r="E27" s="95" t="s">
        <v>287</v>
      </c>
      <c r="F27" s="82" t="s">
        <v>315</v>
      </c>
      <c r="G27" s="95" t="s">
        <v>295</v>
      </c>
      <c r="H27" s="82" t="s">
        <v>290</v>
      </c>
      <c r="I27" s="82" t="s">
        <v>165</v>
      </c>
      <c r="J27" s="82"/>
      <c r="K27" s="89">
        <v>4.5300000000254768</v>
      </c>
      <c r="L27" s="95" t="s">
        <v>169</v>
      </c>
      <c r="M27" s="96">
        <v>6.0000000000000001E-3</v>
      </c>
      <c r="N27" s="96">
        <v>1.4000000000931401E-3</v>
      </c>
      <c r="O27" s="89">
        <v>35273.182650000002</v>
      </c>
      <c r="P27" s="91">
        <v>103.49</v>
      </c>
      <c r="Q27" s="82"/>
      <c r="R27" s="89">
        <v>36.504218319000003</v>
      </c>
      <c r="S27" s="90">
        <v>1.585921001103795E-5</v>
      </c>
      <c r="T27" s="90">
        <v>1.6641269690905913E-3</v>
      </c>
      <c r="U27" s="90">
        <f>R27/'סכום נכסי הקרן'!$C$42</f>
        <v>3.0462267242442804E-4</v>
      </c>
    </row>
    <row r="28" spans="2:61" s="141" customFormat="1">
      <c r="B28" s="88" t="s">
        <v>322</v>
      </c>
      <c r="C28" s="82" t="s">
        <v>323</v>
      </c>
      <c r="D28" s="95" t="s">
        <v>125</v>
      </c>
      <c r="E28" s="95" t="s">
        <v>287</v>
      </c>
      <c r="F28" s="82" t="s">
        <v>315</v>
      </c>
      <c r="G28" s="95" t="s">
        <v>295</v>
      </c>
      <c r="H28" s="82" t="s">
        <v>290</v>
      </c>
      <c r="I28" s="82" t="s">
        <v>165</v>
      </c>
      <c r="J28" s="82"/>
      <c r="K28" s="89">
        <v>5.93000000000354</v>
      </c>
      <c r="L28" s="95" t="s">
        <v>169</v>
      </c>
      <c r="M28" s="96">
        <v>1.7500000000000002E-2</v>
      </c>
      <c r="N28" s="96">
        <v>4.9000000000155057E-3</v>
      </c>
      <c r="O28" s="89">
        <v>317912.80499999999</v>
      </c>
      <c r="P28" s="91">
        <v>107.52</v>
      </c>
      <c r="Q28" s="82"/>
      <c r="R28" s="89">
        <v>341.81986290299994</v>
      </c>
      <c r="S28" s="90">
        <v>1.5881767526065981E-4</v>
      </c>
      <c r="T28" s="90">
        <v>1.5582627943348148E-2</v>
      </c>
      <c r="U28" s="90">
        <f>R28/'סכום נכסי הקרן'!$C$42</f>
        <v>2.8524396609546651E-3</v>
      </c>
    </row>
    <row r="29" spans="2:61" s="141" customFormat="1">
      <c r="B29" s="88" t="s">
        <v>324</v>
      </c>
      <c r="C29" s="82" t="s">
        <v>325</v>
      </c>
      <c r="D29" s="95" t="s">
        <v>125</v>
      </c>
      <c r="E29" s="95" t="s">
        <v>287</v>
      </c>
      <c r="F29" s="82" t="s">
        <v>326</v>
      </c>
      <c r="G29" s="95" t="s">
        <v>295</v>
      </c>
      <c r="H29" s="82" t="s">
        <v>327</v>
      </c>
      <c r="I29" s="82" t="s">
        <v>165</v>
      </c>
      <c r="J29" s="82"/>
      <c r="K29" s="89">
        <v>1.4999999999999998</v>
      </c>
      <c r="L29" s="95" t="s">
        <v>169</v>
      </c>
      <c r="M29" s="96">
        <v>8.0000000000000002E-3</v>
      </c>
      <c r="N29" s="96">
        <v>-5.400000000020372E-3</v>
      </c>
      <c r="O29" s="89">
        <v>94691.593586000003</v>
      </c>
      <c r="P29" s="91">
        <v>103.67</v>
      </c>
      <c r="Q29" s="82"/>
      <c r="R29" s="89">
        <v>98.166772970000011</v>
      </c>
      <c r="S29" s="90">
        <v>2.203700614699479E-4</v>
      </c>
      <c r="T29" s="90">
        <v>4.4751533354418487E-3</v>
      </c>
      <c r="U29" s="90">
        <f>R29/'סכום נכסי הקרן'!$C$42</f>
        <v>8.1918819529519776E-4</v>
      </c>
    </row>
    <row r="30" spans="2:61" s="141" customFormat="1">
      <c r="B30" s="88" t="s">
        <v>328</v>
      </c>
      <c r="C30" s="82" t="s">
        <v>329</v>
      </c>
      <c r="D30" s="95" t="s">
        <v>125</v>
      </c>
      <c r="E30" s="95" t="s">
        <v>287</v>
      </c>
      <c r="F30" s="82" t="s">
        <v>294</v>
      </c>
      <c r="G30" s="95" t="s">
        <v>295</v>
      </c>
      <c r="H30" s="82" t="s">
        <v>327</v>
      </c>
      <c r="I30" s="82" t="s">
        <v>165</v>
      </c>
      <c r="J30" s="82"/>
      <c r="K30" s="89">
        <v>1.5800000000032293</v>
      </c>
      <c r="L30" s="95" t="s">
        <v>169</v>
      </c>
      <c r="M30" s="96">
        <v>3.4000000000000002E-2</v>
      </c>
      <c r="N30" s="96">
        <v>-6.4000000000000003E-3</v>
      </c>
      <c r="O30" s="89">
        <v>138966.02557100001</v>
      </c>
      <c r="P30" s="91">
        <v>111.42</v>
      </c>
      <c r="Q30" s="82"/>
      <c r="R30" s="89">
        <v>154.835951075</v>
      </c>
      <c r="S30" s="90">
        <v>7.4283788314815762E-5</v>
      </c>
      <c r="T30" s="90">
        <v>7.0585453910291364E-3</v>
      </c>
      <c r="U30" s="90">
        <f>R30/'סכום נכסי הקרן'!$C$42</f>
        <v>1.29208467886285E-3</v>
      </c>
    </row>
    <row r="31" spans="2:61" s="141" customFormat="1">
      <c r="B31" s="88" t="s">
        <v>330</v>
      </c>
      <c r="C31" s="82" t="s">
        <v>331</v>
      </c>
      <c r="D31" s="95" t="s">
        <v>125</v>
      </c>
      <c r="E31" s="95" t="s">
        <v>287</v>
      </c>
      <c r="F31" s="82" t="s">
        <v>300</v>
      </c>
      <c r="G31" s="95" t="s">
        <v>295</v>
      </c>
      <c r="H31" s="82" t="s">
        <v>327</v>
      </c>
      <c r="I31" s="82" t="s">
        <v>165</v>
      </c>
      <c r="J31" s="82"/>
      <c r="K31" s="89">
        <v>0.46999999999789349</v>
      </c>
      <c r="L31" s="95" t="s">
        <v>169</v>
      </c>
      <c r="M31" s="96">
        <v>0.03</v>
      </c>
      <c r="N31" s="96">
        <v>-1.9500000000052666E-2</v>
      </c>
      <c r="O31" s="89">
        <v>102814.285172</v>
      </c>
      <c r="P31" s="91">
        <v>110.81</v>
      </c>
      <c r="Q31" s="82"/>
      <c r="R31" s="89">
        <v>113.928504592</v>
      </c>
      <c r="S31" s="90">
        <v>2.1419642744166666E-4</v>
      </c>
      <c r="T31" s="90">
        <v>5.1936873536894334E-3</v>
      </c>
      <c r="U31" s="90">
        <f>R31/'סכום נכסי הקרן'!$C$42</f>
        <v>9.5071767407412531E-4</v>
      </c>
    </row>
    <row r="32" spans="2:61" s="141" customFormat="1">
      <c r="B32" s="88" t="s">
        <v>332</v>
      </c>
      <c r="C32" s="82" t="s">
        <v>333</v>
      </c>
      <c r="D32" s="95" t="s">
        <v>125</v>
      </c>
      <c r="E32" s="95" t="s">
        <v>287</v>
      </c>
      <c r="F32" s="82" t="s">
        <v>334</v>
      </c>
      <c r="G32" s="95" t="s">
        <v>335</v>
      </c>
      <c r="H32" s="82" t="s">
        <v>327</v>
      </c>
      <c r="I32" s="82" t="s">
        <v>165</v>
      </c>
      <c r="J32" s="82"/>
      <c r="K32" s="89">
        <v>6.2199999999975715</v>
      </c>
      <c r="L32" s="95" t="s">
        <v>169</v>
      </c>
      <c r="M32" s="96">
        <v>8.3000000000000001E-3</v>
      </c>
      <c r="N32" s="96">
        <v>4.7000000000033126E-3</v>
      </c>
      <c r="O32" s="89">
        <v>262782.05526200001</v>
      </c>
      <c r="P32" s="91">
        <v>103.4</v>
      </c>
      <c r="Q32" s="82"/>
      <c r="R32" s="89">
        <v>271.71663595299998</v>
      </c>
      <c r="S32" s="90">
        <v>1.7159349628123404E-4</v>
      </c>
      <c r="T32" s="90">
        <v>1.2386814528900841E-2</v>
      </c>
      <c r="U32" s="90">
        <f>R32/'סכום נכסי הקרן'!$C$42</f>
        <v>2.2674378906806215E-3</v>
      </c>
    </row>
    <row r="33" spans="2:21" s="141" customFormat="1">
      <c r="B33" s="88" t="s">
        <v>336</v>
      </c>
      <c r="C33" s="82" t="s">
        <v>337</v>
      </c>
      <c r="D33" s="95" t="s">
        <v>125</v>
      </c>
      <c r="E33" s="95" t="s">
        <v>287</v>
      </c>
      <c r="F33" s="82" t="s">
        <v>334</v>
      </c>
      <c r="G33" s="95" t="s">
        <v>335</v>
      </c>
      <c r="H33" s="82" t="s">
        <v>327</v>
      </c>
      <c r="I33" s="82" t="s">
        <v>165</v>
      </c>
      <c r="J33" s="82"/>
      <c r="K33" s="89">
        <v>9.8699999998959846</v>
      </c>
      <c r="L33" s="95" t="s">
        <v>169</v>
      </c>
      <c r="M33" s="96">
        <v>1.6500000000000001E-2</v>
      </c>
      <c r="N33" s="96">
        <v>1.3999999999806034E-2</v>
      </c>
      <c r="O33" s="89">
        <v>39707.723967999998</v>
      </c>
      <c r="P33" s="91">
        <v>103.87</v>
      </c>
      <c r="Q33" s="82"/>
      <c r="R33" s="89">
        <v>41.244412867000001</v>
      </c>
      <c r="S33" s="90">
        <v>9.3901656481382948E-5</v>
      </c>
      <c r="T33" s="90">
        <v>1.8802194085212756E-3</v>
      </c>
      <c r="U33" s="90">
        <f>R33/'סכום נכסי הקרן'!$C$42</f>
        <v>3.4417894283693249E-4</v>
      </c>
    </row>
    <row r="34" spans="2:21" s="141" customFormat="1">
      <c r="B34" s="88" t="s">
        <v>338</v>
      </c>
      <c r="C34" s="82" t="s">
        <v>339</v>
      </c>
      <c r="D34" s="95" t="s">
        <v>125</v>
      </c>
      <c r="E34" s="95" t="s">
        <v>287</v>
      </c>
      <c r="F34" s="82" t="s">
        <v>340</v>
      </c>
      <c r="G34" s="95" t="s">
        <v>341</v>
      </c>
      <c r="H34" s="82" t="s">
        <v>327</v>
      </c>
      <c r="I34" s="82" t="s">
        <v>165</v>
      </c>
      <c r="J34" s="82"/>
      <c r="K34" s="89">
        <v>9.5399999999742615</v>
      </c>
      <c r="L34" s="95" t="s">
        <v>169</v>
      </c>
      <c r="M34" s="96">
        <v>2.6499999999999999E-2</v>
      </c>
      <c r="N34" s="96">
        <v>1.40999999997748E-2</v>
      </c>
      <c r="O34" s="89">
        <v>5467.1179410000004</v>
      </c>
      <c r="P34" s="91">
        <v>113.71</v>
      </c>
      <c r="Q34" s="82"/>
      <c r="R34" s="89">
        <v>6.2166598540000004</v>
      </c>
      <c r="S34" s="90">
        <v>4.6547202979569735E-6</v>
      </c>
      <c r="T34" s="90">
        <v>2.8340043417172885E-4</v>
      </c>
      <c r="U34" s="90">
        <f>R34/'סכום נכסי הקרן'!$C$42</f>
        <v>5.1877169967873778E-5</v>
      </c>
    </row>
    <row r="35" spans="2:21" s="141" customFormat="1">
      <c r="B35" s="88" t="s">
        <v>342</v>
      </c>
      <c r="C35" s="82" t="s">
        <v>343</v>
      </c>
      <c r="D35" s="95" t="s">
        <v>125</v>
      </c>
      <c r="E35" s="95" t="s">
        <v>287</v>
      </c>
      <c r="F35" s="82" t="s">
        <v>344</v>
      </c>
      <c r="G35" s="95" t="s">
        <v>345</v>
      </c>
      <c r="H35" s="82" t="s">
        <v>327</v>
      </c>
      <c r="I35" s="82" t="s">
        <v>291</v>
      </c>
      <c r="J35" s="82"/>
      <c r="K35" s="89">
        <v>3.4800000000011115</v>
      </c>
      <c r="L35" s="95" t="s">
        <v>169</v>
      </c>
      <c r="M35" s="96">
        <v>6.5000000000000006E-3</v>
      </c>
      <c r="N35" s="90">
        <v>-1E-4</v>
      </c>
      <c r="O35" s="89">
        <v>90251.363998000001</v>
      </c>
      <c r="P35" s="91">
        <v>102.25</v>
      </c>
      <c r="Q35" s="89">
        <v>15.384096735000002</v>
      </c>
      <c r="R35" s="89">
        <v>108.00455903099999</v>
      </c>
      <c r="S35" s="90">
        <v>1.1624570732755865E-4</v>
      </c>
      <c r="T35" s="90">
        <v>4.9236309595122839E-3</v>
      </c>
      <c r="U35" s="90">
        <f>R35/'סכום נכסי הקרן'!$C$42</f>
        <v>9.0128316455199162E-4</v>
      </c>
    </row>
    <row r="36" spans="2:21" s="141" customFormat="1">
      <c r="B36" s="88" t="s">
        <v>346</v>
      </c>
      <c r="C36" s="82" t="s">
        <v>347</v>
      </c>
      <c r="D36" s="95" t="s">
        <v>125</v>
      </c>
      <c r="E36" s="95" t="s">
        <v>287</v>
      </c>
      <c r="F36" s="82" t="s">
        <v>344</v>
      </c>
      <c r="G36" s="95" t="s">
        <v>345</v>
      </c>
      <c r="H36" s="82" t="s">
        <v>327</v>
      </c>
      <c r="I36" s="82" t="s">
        <v>291</v>
      </c>
      <c r="J36" s="82"/>
      <c r="K36" s="89">
        <v>4.1500000000007384</v>
      </c>
      <c r="L36" s="95" t="s">
        <v>169</v>
      </c>
      <c r="M36" s="96">
        <v>1.6399999999999998E-2</v>
      </c>
      <c r="N36" s="96">
        <v>3.0000000000147812E-3</v>
      </c>
      <c r="O36" s="89">
        <v>191414.771997</v>
      </c>
      <c r="P36" s="91">
        <v>106.03</v>
      </c>
      <c r="Q36" s="82"/>
      <c r="R36" s="89">
        <v>202.957082759</v>
      </c>
      <c r="S36" s="90">
        <v>1.7960837698352712E-4</v>
      </c>
      <c r="T36" s="90">
        <v>9.2522555074521385E-3</v>
      </c>
      <c r="U36" s="90">
        <f>R36/'סכום נכסי הקרן'!$C$42</f>
        <v>1.6936488927728403E-3</v>
      </c>
    </row>
    <row r="37" spans="2:21" s="141" customFormat="1">
      <c r="B37" s="88" t="s">
        <v>348</v>
      </c>
      <c r="C37" s="82" t="s">
        <v>349</v>
      </c>
      <c r="D37" s="95" t="s">
        <v>125</v>
      </c>
      <c r="E37" s="95" t="s">
        <v>287</v>
      </c>
      <c r="F37" s="82" t="s">
        <v>344</v>
      </c>
      <c r="G37" s="95" t="s">
        <v>345</v>
      </c>
      <c r="H37" s="82" t="s">
        <v>327</v>
      </c>
      <c r="I37" s="82" t="s">
        <v>165</v>
      </c>
      <c r="J37" s="82"/>
      <c r="K37" s="89">
        <v>5.5499999999966443</v>
      </c>
      <c r="L37" s="95" t="s">
        <v>169</v>
      </c>
      <c r="M37" s="96">
        <v>1.34E-2</v>
      </c>
      <c r="N37" s="96">
        <v>7.6999999999888148E-3</v>
      </c>
      <c r="O37" s="89">
        <v>639427.36858400004</v>
      </c>
      <c r="P37" s="91">
        <v>104.85</v>
      </c>
      <c r="Q37" s="82"/>
      <c r="R37" s="89">
        <v>670.43957877499997</v>
      </c>
      <c r="S37" s="90">
        <v>1.529308544768781E-4</v>
      </c>
      <c r="T37" s="90">
        <v>3.0563497468579049E-2</v>
      </c>
      <c r="U37" s="90">
        <f>R37/'סכום נכסי הקרן'!$C$42</f>
        <v>5.594725913614442E-3</v>
      </c>
    </row>
    <row r="38" spans="2:21" s="141" customFormat="1">
      <c r="B38" s="88" t="s">
        <v>350</v>
      </c>
      <c r="C38" s="82" t="s">
        <v>351</v>
      </c>
      <c r="D38" s="95" t="s">
        <v>125</v>
      </c>
      <c r="E38" s="95" t="s">
        <v>287</v>
      </c>
      <c r="F38" s="82" t="s">
        <v>344</v>
      </c>
      <c r="G38" s="95" t="s">
        <v>345</v>
      </c>
      <c r="H38" s="82" t="s">
        <v>327</v>
      </c>
      <c r="I38" s="82" t="s">
        <v>165</v>
      </c>
      <c r="J38" s="82"/>
      <c r="K38" s="89">
        <v>6.879999999977449</v>
      </c>
      <c r="L38" s="95" t="s">
        <v>169</v>
      </c>
      <c r="M38" s="96">
        <v>1.77E-2</v>
      </c>
      <c r="N38" s="96">
        <v>1.1899999999949886E-2</v>
      </c>
      <c r="O38" s="89">
        <v>152931.82530999999</v>
      </c>
      <c r="P38" s="91">
        <v>104.39</v>
      </c>
      <c r="Q38" s="82"/>
      <c r="R38" s="89">
        <v>159.64553202000002</v>
      </c>
      <c r="S38" s="90">
        <v>1.2577054432756366E-4</v>
      </c>
      <c r="T38" s="90">
        <v>7.2778009655672955E-3</v>
      </c>
      <c r="U38" s="90">
        <f>R38/'סכום נכסי הקרן'!$C$42</f>
        <v>1.3322199691984588E-3</v>
      </c>
    </row>
    <row r="39" spans="2:21" s="141" customFormat="1">
      <c r="B39" s="88" t="s">
        <v>352</v>
      </c>
      <c r="C39" s="82" t="s">
        <v>353</v>
      </c>
      <c r="D39" s="95" t="s">
        <v>125</v>
      </c>
      <c r="E39" s="95" t="s">
        <v>287</v>
      </c>
      <c r="F39" s="82" t="s">
        <v>344</v>
      </c>
      <c r="G39" s="95" t="s">
        <v>345</v>
      </c>
      <c r="H39" s="82" t="s">
        <v>327</v>
      </c>
      <c r="I39" s="82" t="s">
        <v>165</v>
      </c>
      <c r="J39" s="82"/>
      <c r="K39" s="89">
        <v>10.039999999672007</v>
      </c>
      <c r="L39" s="95" t="s">
        <v>169</v>
      </c>
      <c r="M39" s="96">
        <v>2.4799999999999999E-2</v>
      </c>
      <c r="N39" s="96">
        <v>1.8799999999285562E-2</v>
      </c>
      <c r="O39" s="89">
        <v>11544.994661000001</v>
      </c>
      <c r="P39" s="91">
        <v>106.69</v>
      </c>
      <c r="Q39" s="82"/>
      <c r="R39" s="89">
        <v>12.317354451</v>
      </c>
      <c r="S39" s="90">
        <v>4.383348454911669E-5</v>
      </c>
      <c r="T39" s="90">
        <v>5.6151433104618378E-4</v>
      </c>
      <c r="U39" s="90">
        <f>R39/'סכום נכסי הקרן'!$C$42</f>
        <v>1.0278662584344662E-4</v>
      </c>
    </row>
    <row r="40" spans="2:21" s="141" customFormat="1">
      <c r="B40" s="88" t="s">
        <v>354</v>
      </c>
      <c r="C40" s="82" t="s">
        <v>355</v>
      </c>
      <c r="D40" s="95" t="s">
        <v>125</v>
      </c>
      <c r="E40" s="95" t="s">
        <v>287</v>
      </c>
      <c r="F40" s="82" t="s">
        <v>315</v>
      </c>
      <c r="G40" s="95" t="s">
        <v>295</v>
      </c>
      <c r="H40" s="82" t="s">
        <v>327</v>
      </c>
      <c r="I40" s="82" t="s">
        <v>165</v>
      </c>
      <c r="J40" s="82"/>
      <c r="K40" s="89">
        <v>2.9600000000304667</v>
      </c>
      <c r="L40" s="95" t="s">
        <v>169</v>
      </c>
      <c r="M40" s="96">
        <v>4.2000000000000003E-2</v>
      </c>
      <c r="N40" s="96">
        <v>-3.2000000001015565E-3</v>
      </c>
      <c r="O40" s="89">
        <v>45852.156129000003</v>
      </c>
      <c r="P40" s="91">
        <v>120.26</v>
      </c>
      <c r="Q40" s="82"/>
      <c r="R40" s="89">
        <v>55.141801417000003</v>
      </c>
      <c r="S40" s="90">
        <v>4.5956293089139992E-5</v>
      </c>
      <c r="T40" s="90">
        <v>2.5137631508878517E-3</v>
      </c>
      <c r="U40" s="90">
        <f>R40/'סכום נכסי הקרן'!$C$42</f>
        <v>4.60150735543919E-4</v>
      </c>
    </row>
    <row r="41" spans="2:21" s="141" customFormat="1">
      <c r="B41" s="88" t="s">
        <v>356</v>
      </c>
      <c r="C41" s="82" t="s">
        <v>357</v>
      </c>
      <c r="D41" s="95" t="s">
        <v>125</v>
      </c>
      <c r="E41" s="95" t="s">
        <v>287</v>
      </c>
      <c r="F41" s="82" t="s">
        <v>315</v>
      </c>
      <c r="G41" s="95" t="s">
        <v>295</v>
      </c>
      <c r="H41" s="82" t="s">
        <v>327</v>
      </c>
      <c r="I41" s="82" t="s">
        <v>165</v>
      </c>
      <c r="J41" s="82"/>
      <c r="K41" s="89">
        <v>1.4899999999963744</v>
      </c>
      <c r="L41" s="95" t="s">
        <v>169</v>
      </c>
      <c r="M41" s="96">
        <v>4.0999999999999995E-2</v>
      </c>
      <c r="N41" s="96">
        <v>-4.3999999999798992E-3</v>
      </c>
      <c r="O41" s="89">
        <v>214879.330495</v>
      </c>
      <c r="P41" s="91">
        <v>129.65</v>
      </c>
      <c r="Q41" s="82"/>
      <c r="R41" s="89">
        <v>278.59104864900002</v>
      </c>
      <c r="S41" s="90">
        <v>1.379002607938993E-4</v>
      </c>
      <c r="T41" s="90">
        <v>1.2700200107085323E-2</v>
      </c>
      <c r="U41" s="90">
        <f>R41/'סכום נכסי הקרן'!$C$42</f>
        <v>2.3248039174916654E-3</v>
      </c>
    </row>
    <row r="42" spans="2:21" s="141" customFormat="1">
      <c r="B42" s="88" t="s">
        <v>358</v>
      </c>
      <c r="C42" s="82" t="s">
        <v>359</v>
      </c>
      <c r="D42" s="95" t="s">
        <v>125</v>
      </c>
      <c r="E42" s="95" t="s">
        <v>287</v>
      </c>
      <c r="F42" s="82" t="s">
        <v>315</v>
      </c>
      <c r="G42" s="95" t="s">
        <v>295</v>
      </c>
      <c r="H42" s="82" t="s">
        <v>327</v>
      </c>
      <c r="I42" s="82" t="s">
        <v>165</v>
      </c>
      <c r="J42" s="82"/>
      <c r="K42" s="89">
        <v>2.120000000001935</v>
      </c>
      <c r="L42" s="95" t="s">
        <v>169</v>
      </c>
      <c r="M42" s="96">
        <v>0.04</v>
      </c>
      <c r="N42" s="96">
        <v>-4.6000000000008803E-3</v>
      </c>
      <c r="O42" s="89">
        <v>193128.835124</v>
      </c>
      <c r="P42" s="91">
        <v>117.75</v>
      </c>
      <c r="Q42" s="82"/>
      <c r="R42" s="89">
        <v>227.40920546299998</v>
      </c>
      <c r="S42" s="90">
        <v>6.6489194149411385E-5</v>
      </c>
      <c r="T42" s="90">
        <v>1.0366960566677014E-2</v>
      </c>
      <c r="U42" s="90">
        <f>R42/'סכום נכסי הקרן'!$C$42</f>
        <v>1.8976984877936316E-3</v>
      </c>
    </row>
    <row r="43" spans="2:21" s="141" customFormat="1">
      <c r="B43" s="88" t="s">
        <v>360</v>
      </c>
      <c r="C43" s="82" t="s">
        <v>361</v>
      </c>
      <c r="D43" s="95" t="s">
        <v>125</v>
      </c>
      <c r="E43" s="95" t="s">
        <v>287</v>
      </c>
      <c r="F43" s="82" t="s">
        <v>362</v>
      </c>
      <c r="G43" s="95" t="s">
        <v>345</v>
      </c>
      <c r="H43" s="82" t="s">
        <v>363</v>
      </c>
      <c r="I43" s="82" t="s">
        <v>291</v>
      </c>
      <c r="J43" s="82"/>
      <c r="K43" s="89">
        <v>0.87999999999717582</v>
      </c>
      <c r="L43" s="95" t="s">
        <v>169</v>
      </c>
      <c r="M43" s="96">
        <v>1.6399999999999998E-2</v>
      </c>
      <c r="N43" s="96">
        <v>-6.5999999999199798E-3</v>
      </c>
      <c r="O43" s="89">
        <v>41664.610726999999</v>
      </c>
      <c r="P43" s="91">
        <v>101.98</v>
      </c>
      <c r="Q43" s="82"/>
      <c r="R43" s="89">
        <v>42.489570948999997</v>
      </c>
      <c r="S43" s="90">
        <v>8.4587211772067488E-5</v>
      </c>
      <c r="T43" s="90">
        <v>1.9369827427455509E-3</v>
      </c>
      <c r="U43" s="90">
        <f>R43/'סכום נכסי הקרן'!$C$42</f>
        <v>3.5456961547687481E-4</v>
      </c>
    </row>
    <row r="44" spans="2:21" s="141" customFormat="1">
      <c r="B44" s="88" t="s">
        <v>364</v>
      </c>
      <c r="C44" s="82" t="s">
        <v>365</v>
      </c>
      <c r="D44" s="95" t="s">
        <v>125</v>
      </c>
      <c r="E44" s="95" t="s">
        <v>287</v>
      </c>
      <c r="F44" s="82" t="s">
        <v>362</v>
      </c>
      <c r="G44" s="95" t="s">
        <v>345</v>
      </c>
      <c r="H44" s="82" t="s">
        <v>363</v>
      </c>
      <c r="I44" s="82" t="s">
        <v>291</v>
      </c>
      <c r="J44" s="82"/>
      <c r="K44" s="89">
        <v>5.2500000000029514</v>
      </c>
      <c r="L44" s="95" t="s">
        <v>169</v>
      </c>
      <c r="M44" s="96">
        <v>2.3399999999999997E-2</v>
      </c>
      <c r="N44" s="96">
        <v>8.1000000000070842E-3</v>
      </c>
      <c r="O44" s="89">
        <v>313289.71469499997</v>
      </c>
      <c r="P44" s="91">
        <v>108.15</v>
      </c>
      <c r="Q44" s="82"/>
      <c r="R44" s="89">
        <v>338.82282859599997</v>
      </c>
      <c r="S44" s="90">
        <v>1.3193307184479851E-4</v>
      </c>
      <c r="T44" s="90">
        <v>1.5446001387644789E-2</v>
      </c>
      <c r="U44" s="90">
        <f>R44/'סכום נכסי הקרן'!$C$42</f>
        <v>2.8274298225856339E-3</v>
      </c>
    </row>
    <row r="45" spans="2:21" s="141" customFormat="1">
      <c r="B45" s="88" t="s">
        <v>366</v>
      </c>
      <c r="C45" s="82" t="s">
        <v>367</v>
      </c>
      <c r="D45" s="95" t="s">
        <v>125</v>
      </c>
      <c r="E45" s="95" t="s">
        <v>287</v>
      </c>
      <c r="F45" s="82" t="s">
        <v>362</v>
      </c>
      <c r="G45" s="95" t="s">
        <v>345</v>
      </c>
      <c r="H45" s="82" t="s">
        <v>363</v>
      </c>
      <c r="I45" s="82" t="s">
        <v>291</v>
      </c>
      <c r="J45" s="82"/>
      <c r="K45" s="89">
        <v>2.0799999999939023</v>
      </c>
      <c r="L45" s="95" t="s">
        <v>169</v>
      </c>
      <c r="M45" s="96">
        <v>0.03</v>
      </c>
      <c r="N45" s="96">
        <v>-4.2999999999748916E-3</v>
      </c>
      <c r="O45" s="89">
        <v>102312.216397</v>
      </c>
      <c r="P45" s="91">
        <v>109</v>
      </c>
      <c r="Q45" s="82"/>
      <c r="R45" s="89">
        <v>111.52031449600001</v>
      </c>
      <c r="S45" s="90">
        <v>2.1262211852771074E-4</v>
      </c>
      <c r="T45" s="90">
        <v>5.0839045869299944E-3</v>
      </c>
      <c r="U45" s="90">
        <f>R45/'סכום נכסי הקרן'!$C$42</f>
        <v>9.3062165951660416E-4</v>
      </c>
    </row>
    <row r="46" spans="2:21" s="141" customFormat="1">
      <c r="B46" s="88" t="s">
        <v>368</v>
      </c>
      <c r="C46" s="82" t="s">
        <v>369</v>
      </c>
      <c r="D46" s="95" t="s">
        <v>125</v>
      </c>
      <c r="E46" s="95" t="s">
        <v>287</v>
      </c>
      <c r="F46" s="82" t="s">
        <v>370</v>
      </c>
      <c r="G46" s="95" t="s">
        <v>345</v>
      </c>
      <c r="H46" s="82" t="s">
        <v>363</v>
      </c>
      <c r="I46" s="82" t="s">
        <v>165</v>
      </c>
      <c r="J46" s="82"/>
      <c r="K46" s="89">
        <v>0.25999999996566231</v>
      </c>
      <c r="L46" s="95" t="s">
        <v>169</v>
      </c>
      <c r="M46" s="96">
        <v>4.9500000000000002E-2</v>
      </c>
      <c r="N46" s="96">
        <v>-2.5799999998479331E-2</v>
      </c>
      <c r="O46" s="89">
        <v>3243.558552</v>
      </c>
      <c r="P46" s="91">
        <v>125.7</v>
      </c>
      <c r="Q46" s="82"/>
      <c r="R46" s="89">
        <v>4.0771531889999997</v>
      </c>
      <c r="S46" s="90">
        <v>2.5146911614174647E-5</v>
      </c>
      <c r="T46" s="90">
        <v>1.8586620646516213E-4</v>
      </c>
      <c r="U46" s="90">
        <f>R46/'סכום נכסי הקרן'!$C$42</f>
        <v>3.4023281623606674E-5</v>
      </c>
    </row>
    <row r="47" spans="2:21" s="141" customFormat="1">
      <c r="B47" s="88" t="s">
        <v>371</v>
      </c>
      <c r="C47" s="82" t="s">
        <v>372</v>
      </c>
      <c r="D47" s="95" t="s">
        <v>125</v>
      </c>
      <c r="E47" s="95" t="s">
        <v>287</v>
      </c>
      <c r="F47" s="82" t="s">
        <v>370</v>
      </c>
      <c r="G47" s="95" t="s">
        <v>345</v>
      </c>
      <c r="H47" s="82" t="s">
        <v>363</v>
      </c>
      <c r="I47" s="82" t="s">
        <v>165</v>
      </c>
      <c r="J47" s="82"/>
      <c r="K47" s="89">
        <v>1.9700000000016742</v>
      </c>
      <c r="L47" s="95" t="s">
        <v>169</v>
      </c>
      <c r="M47" s="96">
        <v>4.8000000000000001E-2</v>
      </c>
      <c r="N47" s="96">
        <v>-4.7000000000025537E-3</v>
      </c>
      <c r="O47" s="89">
        <v>301749.23457899998</v>
      </c>
      <c r="P47" s="91">
        <v>116.78</v>
      </c>
      <c r="Q47" s="82"/>
      <c r="R47" s="89">
        <v>352.38275265300001</v>
      </c>
      <c r="S47" s="90">
        <v>2.2194852883168349E-4</v>
      </c>
      <c r="T47" s="90">
        <v>1.6064161051409703E-2</v>
      </c>
      <c r="U47" s="90">
        <f>R47/'סכום נכסי הקרן'!$C$42</f>
        <v>2.9405855205934359E-3</v>
      </c>
    </row>
    <row r="48" spans="2:21" s="141" customFormat="1">
      <c r="B48" s="88" t="s">
        <v>373</v>
      </c>
      <c r="C48" s="82" t="s">
        <v>374</v>
      </c>
      <c r="D48" s="95" t="s">
        <v>125</v>
      </c>
      <c r="E48" s="95" t="s">
        <v>287</v>
      </c>
      <c r="F48" s="82" t="s">
        <v>370</v>
      </c>
      <c r="G48" s="95" t="s">
        <v>345</v>
      </c>
      <c r="H48" s="82" t="s">
        <v>363</v>
      </c>
      <c r="I48" s="82" t="s">
        <v>165</v>
      </c>
      <c r="J48" s="82"/>
      <c r="K48" s="89">
        <v>5.9499999999921265</v>
      </c>
      <c r="L48" s="95" t="s">
        <v>169</v>
      </c>
      <c r="M48" s="96">
        <v>3.2000000000000001E-2</v>
      </c>
      <c r="N48" s="96">
        <v>1.019999999999293E-2</v>
      </c>
      <c r="O48" s="89">
        <v>268532.22707600001</v>
      </c>
      <c r="P48" s="91">
        <v>115.87</v>
      </c>
      <c r="Q48" s="82"/>
      <c r="R48" s="89">
        <v>311.14830401099999</v>
      </c>
      <c r="S48" s="90">
        <v>1.6278468872513361E-4</v>
      </c>
      <c r="T48" s="90">
        <v>1.4184395884516168E-2</v>
      </c>
      <c r="U48" s="90">
        <f>R48/'סכום נכסי הקרן'!$C$42</f>
        <v>2.5964897278412859E-3</v>
      </c>
    </row>
    <row r="49" spans="2:21" s="141" customFormat="1">
      <c r="B49" s="88" t="s">
        <v>375</v>
      </c>
      <c r="C49" s="82" t="s">
        <v>376</v>
      </c>
      <c r="D49" s="95" t="s">
        <v>125</v>
      </c>
      <c r="E49" s="95" t="s">
        <v>287</v>
      </c>
      <c r="F49" s="82" t="s">
        <v>370</v>
      </c>
      <c r="G49" s="95" t="s">
        <v>345</v>
      </c>
      <c r="H49" s="82" t="s">
        <v>363</v>
      </c>
      <c r="I49" s="82" t="s">
        <v>165</v>
      </c>
      <c r="J49" s="82"/>
      <c r="K49" s="89">
        <v>1.2400000000009721</v>
      </c>
      <c r="L49" s="95" t="s">
        <v>169</v>
      </c>
      <c r="M49" s="96">
        <v>4.9000000000000002E-2</v>
      </c>
      <c r="N49" s="96">
        <v>-1.0600000000063179E-2</v>
      </c>
      <c r="O49" s="89">
        <v>34929.069312</v>
      </c>
      <c r="P49" s="91">
        <v>117.82</v>
      </c>
      <c r="Q49" s="82"/>
      <c r="R49" s="89">
        <v>41.153428078999994</v>
      </c>
      <c r="S49" s="90">
        <v>1.7631706863553687E-4</v>
      </c>
      <c r="T49" s="90">
        <v>1.8760716621385241E-3</v>
      </c>
      <c r="U49" s="90">
        <f>R49/'סכום נכסי הקרן'!$C$42</f>
        <v>3.4341968731669837E-4</v>
      </c>
    </row>
    <row r="50" spans="2:21" s="141" customFormat="1">
      <c r="B50" s="88" t="s">
        <v>377</v>
      </c>
      <c r="C50" s="82" t="s">
        <v>378</v>
      </c>
      <c r="D50" s="95" t="s">
        <v>125</v>
      </c>
      <c r="E50" s="95" t="s">
        <v>287</v>
      </c>
      <c r="F50" s="82" t="s">
        <v>379</v>
      </c>
      <c r="G50" s="95" t="s">
        <v>380</v>
      </c>
      <c r="H50" s="82" t="s">
        <v>363</v>
      </c>
      <c r="I50" s="82" t="s">
        <v>165</v>
      </c>
      <c r="J50" s="82"/>
      <c r="K50" s="89">
        <v>2.1099999999947827</v>
      </c>
      <c r="L50" s="95" t="s">
        <v>169</v>
      </c>
      <c r="M50" s="96">
        <v>3.7000000000000005E-2</v>
      </c>
      <c r="N50" s="96">
        <v>-4.0000000000085531E-3</v>
      </c>
      <c r="O50" s="89">
        <v>204742.55573300002</v>
      </c>
      <c r="P50" s="91">
        <v>114.22</v>
      </c>
      <c r="Q50" s="82"/>
      <c r="R50" s="89">
        <v>233.85695300199998</v>
      </c>
      <c r="S50" s="90">
        <v>8.5309921207446147E-5</v>
      </c>
      <c r="T50" s="90">
        <v>1.0660895653185979E-2</v>
      </c>
      <c r="U50" s="90">
        <f>R50/'סכום נכסי הקרן'!$C$42</f>
        <v>1.9515040526542249E-3</v>
      </c>
    </row>
    <row r="51" spans="2:21" s="141" customFormat="1">
      <c r="B51" s="88" t="s">
        <v>381</v>
      </c>
      <c r="C51" s="82" t="s">
        <v>382</v>
      </c>
      <c r="D51" s="95" t="s">
        <v>125</v>
      </c>
      <c r="E51" s="95" t="s">
        <v>287</v>
      </c>
      <c r="F51" s="82" t="s">
        <v>379</v>
      </c>
      <c r="G51" s="95" t="s">
        <v>380</v>
      </c>
      <c r="H51" s="82" t="s">
        <v>363</v>
      </c>
      <c r="I51" s="82" t="s">
        <v>165</v>
      </c>
      <c r="J51" s="82"/>
      <c r="K51" s="89">
        <v>5.1599999999929409</v>
      </c>
      <c r="L51" s="95" t="s">
        <v>169</v>
      </c>
      <c r="M51" s="96">
        <v>2.2000000000000002E-2</v>
      </c>
      <c r="N51" s="96">
        <v>1.1099999999988236E-2</v>
      </c>
      <c r="O51" s="89">
        <v>175293.264302</v>
      </c>
      <c r="P51" s="91">
        <v>106.68</v>
      </c>
      <c r="Q51" s="82"/>
      <c r="R51" s="89">
        <v>187.00285350200002</v>
      </c>
      <c r="S51" s="90">
        <v>1.988164721995212E-4</v>
      </c>
      <c r="T51" s="90">
        <v>8.5249460511691386E-3</v>
      </c>
      <c r="U51" s="90">
        <f>R51/'סכום נכסי הקרן'!$C$42</f>
        <v>1.5605130477516157E-3</v>
      </c>
    </row>
    <row r="52" spans="2:21" s="141" customFormat="1">
      <c r="B52" s="88" t="s">
        <v>383</v>
      </c>
      <c r="C52" s="82" t="s">
        <v>384</v>
      </c>
      <c r="D52" s="95" t="s">
        <v>125</v>
      </c>
      <c r="E52" s="95" t="s">
        <v>287</v>
      </c>
      <c r="F52" s="82" t="s">
        <v>385</v>
      </c>
      <c r="G52" s="95" t="s">
        <v>345</v>
      </c>
      <c r="H52" s="82" t="s">
        <v>363</v>
      </c>
      <c r="I52" s="82" t="s">
        <v>291</v>
      </c>
      <c r="J52" s="82"/>
      <c r="K52" s="89">
        <v>6.5399999999876854</v>
      </c>
      <c r="L52" s="95" t="s">
        <v>169</v>
      </c>
      <c r="M52" s="96">
        <v>1.8200000000000001E-2</v>
      </c>
      <c r="N52" s="96">
        <v>1.3100000000052096E-2</v>
      </c>
      <c r="O52" s="89">
        <v>60843.887648000004</v>
      </c>
      <c r="P52" s="91">
        <v>104.11</v>
      </c>
      <c r="Q52" s="82"/>
      <c r="R52" s="89">
        <v>63.344570757</v>
      </c>
      <c r="S52" s="90">
        <v>2.313455804106464E-4</v>
      </c>
      <c r="T52" s="90">
        <v>2.8877048570390704E-3</v>
      </c>
      <c r="U52" s="90">
        <f>R52/'סכום נכסי הקרן'!$C$42</f>
        <v>5.2860171553193293E-4</v>
      </c>
    </row>
    <row r="53" spans="2:21" s="141" customFormat="1">
      <c r="B53" s="88" t="s">
        <v>386</v>
      </c>
      <c r="C53" s="82" t="s">
        <v>387</v>
      </c>
      <c r="D53" s="95" t="s">
        <v>125</v>
      </c>
      <c r="E53" s="95" t="s">
        <v>287</v>
      </c>
      <c r="F53" s="82" t="s">
        <v>326</v>
      </c>
      <c r="G53" s="95" t="s">
        <v>295</v>
      </c>
      <c r="H53" s="82" t="s">
        <v>363</v>
      </c>
      <c r="I53" s="82" t="s">
        <v>165</v>
      </c>
      <c r="J53" s="82"/>
      <c r="K53" s="89">
        <v>1.3199999999987344</v>
      </c>
      <c r="L53" s="95" t="s">
        <v>169</v>
      </c>
      <c r="M53" s="96">
        <v>3.1E-2</v>
      </c>
      <c r="N53" s="96">
        <v>-9.2999999998940267E-3</v>
      </c>
      <c r="O53" s="89">
        <v>56348.98161599999</v>
      </c>
      <c r="P53" s="91">
        <v>112.2</v>
      </c>
      <c r="Q53" s="82"/>
      <c r="R53" s="89">
        <v>63.223554019000005</v>
      </c>
      <c r="S53" s="90">
        <v>1.6378860980342683E-4</v>
      </c>
      <c r="T53" s="90">
        <v>2.8821880366086943E-3</v>
      </c>
      <c r="U53" s="90">
        <f>R53/'סכום נכסי הקרן'!$C$42</f>
        <v>5.2759184752666571E-4</v>
      </c>
    </row>
    <row r="54" spans="2:21" s="141" customFormat="1">
      <c r="B54" s="88" t="s">
        <v>388</v>
      </c>
      <c r="C54" s="82" t="s">
        <v>389</v>
      </c>
      <c r="D54" s="95" t="s">
        <v>125</v>
      </c>
      <c r="E54" s="95" t="s">
        <v>287</v>
      </c>
      <c r="F54" s="82" t="s">
        <v>326</v>
      </c>
      <c r="G54" s="95" t="s">
        <v>295</v>
      </c>
      <c r="H54" s="82" t="s">
        <v>363</v>
      </c>
      <c r="I54" s="82" t="s">
        <v>165</v>
      </c>
      <c r="J54" s="82"/>
      <c r="K54" s="89">
        <v>0.27000000000035379</v>
      </c>
      <c r="L54" s="95" t="s">
        <v>169</v>
      </c>
      <c r="M54" s="96">
        <v>2.7999999999999997E-2</v>
      </c>
      <c r="N54" s="96">
        <v>-2.2999999999964618E-2</v>
      </c>
      <c r="O54" s="89">
        <v>214273.591093</v>
      </c>
      <c r="P54" s="91">
        <v>105.52</v>
      </c>
      <c r="Q54" s="82"/>
      <c r="R54" s="89">
        <v>226.10148159599999</v>
      </c>
      <c r="S54" s="90">
        <v>2.1786110999122551E-4</v>
      </c>
      <c r="T54" s="90">
        <v>1.0307345030297607E-2</v>
      </c>
      <c r="U54" s="90">
        <f>R54/'סכום נכסי הקרן'!$C$42</f>
        <v>1.8867857122980007E-3</v>
      </c>
    </row>
    <row r="55" spans="2:21" s="141" customFormat="1">
      <c r="B55" s="88" t="s">
        <v>390</v>
      </c>
      <c r="C55" s="82" t="s">
        <v>391</v>
      </c>
      <c r="D55" s="95" t="s">
        <v>125</v>
      </c>
      <c r="E55" s="95" t="s">
        <v>287</v>
      </c>
      <c r="F55" s="82" t="s">
        <v>326</v>
      </c>
      <c r="G55" s="95" t="s">
        <v>295</v>
      </c>
      <c r="H55" s="82" t="s">
        <v>363</v>
      </c>
      <c r="I55" s="82" t="s">
        <v>165</v>
      </c>
      <c r="J55" s="82"/>
      <c r="K55" s="89">
        <v>1.4499999999171982</v>
      </c>
      <c r="L55" s="95" t="s">
        <v>169</v>
      </c>
      <c r="M55" s="96">
        <v>4.2000000000000003E-2</v>
      </c>
      <c r="N55" s="96">
        <v>-2.1999999993849014E-3</v>
      </c>
      <c r="O55" s="89">
        <v>3266.5908890000005</v>
      </c>
      <c r="P55" s="91">
        <v>129.4</v>
      </c>
      <c r="Q55" s="82"/>
      <c r="R55" s="89">
        <v>4.226968383</v>
      </c>
      <c r="S55" s="90">
        <v>6.2619155944484923E-5</v>
      </c>
      <c r="T55" s="90">
        <v>1.9269586934237478E-4</v>
      </c>
      <c r="U55" s="90">
        <f>R55/'סכום נכסי הקרן'!$C$42</f>
        <v>3.5273468776424321E-5</v>
      </c>
    </row>
    <row r="56" spans="2:21" s="141" customFormat="1">
      <c r="B56" s="88" t="s">
        <v>392</v>
      </c>
      <c r="C56" s="82" t="s">
        <v>393</v>
      </c>
      <c r="D56" s="95" t="s">
        <v>125</v>
      </c>
      <c r="E56" s="95" t="s">
        <v>287</v>
      </c>
      <c r="F56" s="82" t="s">
        <v>294</v>
      </c>
      <c r="G56" s="95" t="s">
        <v>295</v>
      </c>
      <c r="H56" s="82" t="s">
        <v>363</v>
      </c>
      <c r="I56" s="82" t="s">
        <v>165</v>
      </c>
      <c r="J56" s="82"/>
      <c r="K56" s="89">
        <v>1.7800000000000624</v>
      </c>
      <c r="L56" s="95" t="s">
        <v>169</v>
      </c>
      <c r="M56" s="96">
        <v>0.04</v>
      </c>
      <c r="N56" s="96">
        <v>-3.1999999999962453E-3</v>
      </c>
      <c r="O56" s="89">
        <v>271614.33951100003</v>
      </c>
      <c r="P56" s="91">
        <v>117.66</v>
      </c>
      <c r="Q56" s="82"/>
      <c r="R56" s="89">
        <v>319.581428641</v>
      </c>
      <c r="S56" s="90">
        <v>2.0119610511348907E-4</v>
      </c>
      <c r="T56" s="90">
        <v>1.4568838855129804E-2</v>
      </c>
      <c r="U56" s="90">
        <f>R56/'סכום נכסי הקרן'!$C$42</f>
        <v>2.6668629909866516E-3</v>
      </c>
    </row>
    <row r="57" spans="2:21" s="141" customFormat="1">
      <c r="B57" s="88" t="s">
        <v>394</v>
      </c>
      <c r="C57" s="82" t="s">
        <v>395</v>
      </c>
      <c r="D57" s="95" t="s">
        <v>125</v>
      </c>
      <c r="E57" s="95" t="s">
        <v>287</v>
      </c>
      <c r="F57" s="82" t="s">
        <v>396</v>
      </c>
      <c r="G57" s="95" t="s">
        <v>345</v>
      </c>
      <c r="H57" s="82" t="s">
        <v>363</v>
      </c>
      <c r="I57" s="82" t="s">
        <v>165</v>
      </c>
      <c r="J57" s="82"/>
      <c r="K57" s="89">
        <v>4.190000000000234</v>
      </c>
      <c r="L57" s="95" t="s">
        <v>169</v>
      </c>
      <c r="M57" s="96">
        <v>4.7500000000000001E-2</v>
      </c>
      <c r="N57" s="96">
        <v>4.5000000000117064E-3</v>
      </c>
      <c r="O57" s="89">
        <v>295588.612922</v>
      </c>
      <c r="P57" s="91">
        <v>144.5</v>
      </c>
      <c r="Q57" s="82"/>
      <c r="R57" s="89">
        <v>427.12554690999997</v>
      </c>
      <c r="S57" s="90">
        <v>1.5661983411328353E-4</v>
      </c>
      <c r="T57" s="90">
        <v>1.9471479585978186E-2</v>
      </c>
      <c r="U57" s="90">
        <f>R57/'סכום נכסי הקרן'!$C$42</f>
        <v>3.5643038408179747E-3</v>
      </c>
    </row>
    <row r="58" spans="2:21" s="141" customFormat="1">
      <c r="B58" s="88" t="s">
        <v>397</v>
      </c>
      <c r="C58" s="82" t="s">
        <v>398</v>
      </c>
      <c r="D58" s="95" t="s">
        <v>125</v>
      </c>
      <c r="E58" s="95" t="s">
        <v>287</v>
      </c>
      <c r="F58" s="82" t="s">
        <v>399</v>
      </c>
      <c r="G58" s="95" t="s">
        <v>295</v>
      </c>
      <c r="H58" s="82" t="s">
        <v>363</v>
      </c>
      <c r="I58" s="82" t="s">
        <v>165</v>
      </c>
      <c r="J58" s="82"/>
      <c r="K58" s="89">
        <v>1.6699999999947197</v>
      </c>
      <c r="L58" s="95" t="s">
        <v>169</v>
      </c>
      <c r="M58" s="96">
        <v>3.85E-2</v>
      </c>
      <c r="N58" s="96">
        <v>-8.4999999999390737E-3</v>
      </c>
      <c r="O58" s="89">
        <v>41767.504845000003</v>
      </c>
      <c r="P58" s="91">
        <v>117.89</v>
      </c>
      <c r="Q58" s="82"/>
      <c r="R58" s="89">
        <v>49.239713678000001</v>
      </c>
      <c r="S58" s="90">
        <v>9.8061208793401793E-5</v>
      </c>
      <c r="T58" s="90">
        <v>2.244703194732136E-3</v>
      </c>
      <c r="U58" s="90">
        <f>R58/'סכום נכסי הקרן'!$C$42</f>
        <v>4.1089862653486672E-4</v>
      </c>
    </row>
    <row r="59" spans="2:21" s="141" customFormat="1">
      <c r="B59" s="88" t="s">
        <v>400</v>
      </c>
      <c r="C59" s="82" t="s">
        <v>401</v>
      </c>
      <c r="D59" s="95" t="s">
        <v>125</v>
      </c>
      <c r="E59" s="95" t="s">
        <v>287</v>
      </c>
      <c r="F59" s="82" t="s">
        <v>399</v>
      </c>
      <c r="G59" s="95" t="s">
        <v>295</v>
      </c>
      <c r="H59" s="82" t="s">
        <v>363</v>
      </c>
      <c r="I59" s="82" t="s">
        <v>165</v>
      </c>
      <c r="J59" s="82"/>
      <c r="K59" s="89">
        <v>2.0400000000032463</v>
      </c>
      <c r="L59" s="95" t="s">
        <v>169</v>
      </c>
      <c r="M59" s="96">
        <v>4.7500000000000001E-2</v>
      </c>
      <c r="N59" s="96">
        <v>-7.600000000075751E-3</v>
      </c>
      <c r="O59" s="89">
        <v>27543.564017000004</v>
      </c>
      <c r="P59" s="91">
        <v>134.19999999999999</v>
      </c>
      <c r="Q59" s="82"/>
      <c r="R59" s="89">
        <v>36.963462571999997</v>
      </c>
      <c r="S59" s="90">
        <v>9.4899661992125126E-5</v>
      </c>
      <c r="T59" s="90">
        <v>1.6850626521981893E-3</v>
      </c>
      <c r="U59" s="90">
        <f>R59/'סכום נכסי הקרן'!$C$42</f>
        <v>3.0845500244234278E-4</v>
      </c>
    </row>
    <row r="60" spans="2:21" s="141" customFormat="1">
      <c r="B60" s="88" t="s">
        <v>402</v>
      </c>
      <c r="C60" s="82" t="s">
        <v>403</v>
      </c>
      <c r="D60" s="95" t="s">
        <v>125</v>
      </c>
      <c r="E60" s="95" t="s">
        <v>287</v>
      </c>
      <c r="F60" s="82" t="s">
        <v>404</v>
      </c>
      <c r="G60" s="95" t="s">
        <v>295</v>
      </c>
      <c r="H60" s="82" t="s">
        <v>363</v>
      </c>
      <c r="I60" s="82" t="s">
        <v>291</v>
      </c>
      <c r="J60" s="82"/>
      <c r="K60" s="89">
        <v>2.2800000000020093</v>
      </c>
      <c r="L60" s="95" t="s">
        <v>169</v>
      </c>
      <c r="M60" s="96">
        <v>3.5499999999999997E-2</v>
      </c>
      <c r="N60" s="96">
        <v>-4.7999999999866023E-3</v>
      </c>
      <c r="O60" s="89">
        <v>49467.055657999997</v>
      </c>
      <c r="P60" s="91">
        <v>120.71</v>
      </c>
      <c r="Q60" s="82"/>
      <c r="R60" s="89">
        <v>59.711680846</v>
      </c>
      <c r="S60" s="90">
        <v>1.3880935386601236E-4</v>
      </c>
      <c r="T60" s="90">
        <v>2.7220913922114845E-3</v>
      </c>
      <c r="U60" s="90">
        <f>R60/'סכום נכסי הקרן'!$C$42</f>
        <v>4.982857497539023E-4</v>
      </c>
    </row>
    <row r="61" spans="2:21" s="141" customFormat="1">
      <c r="B61" s="88" t="s">
        <v>405</v>
      </c>
      <c r="C61" s="82" t="s">
        <v>406</v>
      </c>
      <c r="D61" s="95" t="s">
        <v>125</v>
      </c>
      <c r="E61" s="95" t="s">
        <v>287</v>
      </c>
      <c r="F61" s="82" t="s">
        <v>404</v>
      </c>
      <c r="G61" s="95" t="s">
        <v>295</v>
      </c>
      <c r="H61" s="82" t="s">
        <v>363</v>
      </c>
      <c r="I61" s="82" t="s">
        <v>291</v>
      </c>
      <c r="J61" s="82"/>
      <c r="K61" s="89">
        <v>1.1800000000198125</v>
      </c>
      <c r="L61" s="95" t="s">
        <v>169</v>
      </c>
      <c r="M61" s="96">
        <v>4.6500000000000007E-2</v>
      </c>
      <c r="N61" s="96">
        <v>-1.0900000000099063E-2</v>
      </c>
      <c r="O61" s="89">
        <v>25544.234325999998</v>
      </c>
      <c r="P61" s="91">
        <v>130.41</v>
      </c>
      <c r="Q61" s="82"/>
      <c r="R61" s="89">
        <v>33.312234762999999</v>
      </c>
      <c r="S61" s="90">
        <v>1.1677724230831947E-4</v>
      </c>
      <c r="T61" s="90">
        <v>1.5186132130086392E-3</v>
      </c>
      <c r="U61" s="90">
        <f>R61/'סכום נכסי הקרן'!$C$42</f>
        <v>2.7798600943204578E-4</v>
      </c>
    </row>
    <row r="62" spans="2:21" s="141" customFormat="1">
      <c r="B62" s="88" t="s">
        <v>407</v>
      </c>
      <c r="C62" s="82" t="s">
        <v>408</v>
      </c>
      <c r="D62" s="95" t="s">
        <v>125</v>
      </c>
      <c r="E62" s="95" t="s">
        <v>287</v>
      </c>
      <c r="F62" s="82" t="s">
        <v>404</v>
      </c>
      <c r="G62" s="95" t="s">
        <v>295</v>
      </c>
      <c r="H62" s="82" t="s">
        <v>363</v>
      </c>
      <c r="I62" s="82" t="s">
        <v>291</v>
      </c>
      <c r="J62" s="82"/>
      <c r="K62" s="89">
        <v>5.6599999999829871</v>
      </c>
      <c r="L62" s="95" t="s">
        <v>169</v>
      </c>
      <c r="M62" s="96">
        <v>1.4999999999999999E-2</v>
      </c>
      <c r="N62" s="96">
        <v>4.9999999999602515E-3</v>
      </c>
      <c r="O62" s="89">
        <v>118748.799376</v>
      </c>
      <c r="P62" s="91">
        <v>105.93</v>
      </c>
      <c r="Q62" s="82"/>
      <c r="R62" s="89">
        <v>125.790603179</v>
      </c>
      <c r="S62" s="90">
        <v>2.3230504756649952E-4</v>
      </c>
      <c r="T62" s="90">
        <v>5.7344478213191066E-3</v>
      </c>
      <c r="U62" s="90">
        <f>R62/'סכום נכסי הקרן'!$C$42</f>
        <v>1.0497052524563533E-3</v>
      </c>
    </row>
    <row r="63" spans="2:21" s="141" customFormat="1">
      <c r="B63" s="88" t="s">
        <v>409</v>
      </c>
      <c r="C63" s="82" t="s">
        <v>410</v>
      </c>
      <c r="D63" s="95" t="s">
        <v>125</v>
      </c>
      <c r="E63" s="95" t="s">
        <v>287</v>
      </c>
      <c r="F63" s="82" t="s">
        <v>411</v>
      </c>
      <c r="G63" s="95" t="s">
        <v>412</v>
      </c>
      <c r="H63" s="82" t="s">
        <v>363</v>
      </c>
      <c r="I63" s="82" t="s">
        <v>291</v>
      </c>
      <c r="J63" s="82"/>
      <c r="K63" s="89">
        <v>1.7299999990068955</v>
      </c>
      <c r="L63" s="95" t="s">
        <v>169</v>
      </c>
      <c r="M63" s="96">
        <v>4.6500000000000007E-2</v>
      </c>
      <c r="N63" s="96">
        <v>-6.0999999947423875E-3</v>
      </c>
      <c r="O63" s="89">
        <v>642.61712999999997</v>
      </c>
      <c r="P63" s="91">
        <v>133.19</v>
      </c>
      <c r="Q63" s="82"/>
      <c r="R63" s="89">
        <v>0.85590174499999994</v>
      </c>
      <c r="S63" s="90">
        <v>8.4556894865159561E-6</v>
      </c>
      <c r="T63" s="90">
        <v>3.9018207821884848E-5</v>
      </c>
      <c r="U63" s="90">
        <f>R63/'סכום נכסי הקרן'!$C$42</f>
        <v>7.1423821383110134E-6</v>
      </c>
    </row>
    <row r="64" spans="2:21" s="141" customFormat="1">
      <c r="B64" s="88" t="s">
        <v>413</v>
      </c>
      <c r="C64" s="82" t="s">
        <v>414</v>
      </c>
      <c r="D64" s="95" t="s">
        <v>125</v>
      </c>
      <c r="E64" s="95" t="s">
        <v>287</v>
      </c>
      <c r="F64" s="82" t="s">
        <v>415</v>
      </c>
      <c r="G64" s="95" t="s">
        <v>345</v>
      </c>
      <c r="H64" s="82" t="s">
        <v>363</v>
      </c>
      <c r="I64" s="82" t="s">
        <v>291</v>
      </c>
      <c r="J64" s="82"/>
      <c r="K64" s="89">
        <v>1.9000000001099822</v>
      </c>
      <c r="L64" s="95" t="s">
        <v>169</v>
      </c>
      <c r="M64" s="96">
        <v>3.6400000000000002E-2</v>
      </c>
      <c r="N64" s="96">
        <v>-2.5000000000000001E-3</v>
      </c>
      <c r="O64" s="89">
        <v>6188.4521569999997</v>
      </c>
      <c r="P64" s="91">
        <v>117.54</v>
      </c>
      <c r="Q64" s="82"/>
      <c r="R64" s="89">
        <v>7.2739062679999993</v>
      </c>
      <c r="S64" s="90">
        <v>8.4196627986394553E-5</v>
      </c>
      <c r="T64" s="90">
        <v>3.3159739199005233E-4</v>
      </c>
      <c r="U64" s="90">
        <f>R64/'סכום נכסי הקרן'!$C$42</f>
        <v>6.0699745628292558E-5</v>
      </c>
    </row>
    <row r="65" spans="2:21" s="141" customFormat="1">
      <c r="B65" s="88" t="s">
        <v>416</v>
      </c>
      <c r="C65" s="82" t="s">
        <v>417</v>
      </c>
      <c r="D65" s="95" t="s">
        <v>125</v>
      </c>
      <c r="E65" s="95" t="s">
        <v>287</v>
      </c>
      <c r="F65" s="82" t="s">
        <v>418</v>
      </c>
      <c r="G65" s="95" t="s">
        <v>419</v>
      </c>
      <c r="H65" s="82" t="s">
        <v>363</v>
      </c>
      <c r="I65" s="82" t="s">
        <v>165</v>
      </c>
      <c r="J65" s="82"/>
      <c r="K65" s="89">
        <v>7.7400000000106619</v>
      </c>
      <c r="L65" s="95" t="s">
        <v>169</v>
      </c>
      <c r="M65" s="96">
        <v>3.85E-2</v>
      </c>
      <c r="N65" s="96">
        <v>1.1800000000013838E-2</v>
      </c>
      <c r="O65" s="89">
        <v>194711.86608500002</v>
      </c>
      <c r="P65" s="91">
        <v>122.99</v>
      </c>
      <c r="Q65" s="89">
        <v>5.8343362159999996</v>
      </c>
      <c r="R65" s="89">
        <v>245.75804958699999</v>
      </c>
      <c r="S65" s="90">
        <v>7.2283838714247276E-5</v>
      </c>
      <c r="T65" s="90">
        <v>1.120343393234541E-2</v>
      </c>
      <c r="U65" s="90">
        <f>R65/'סכום נכסי הקרן'!$C$42</f>
        <v>2.0508170639567292E-3</v>
      </c>
    </row>
    <row r="66" spans="2:21" s="141" customFormat="1">
      <c r="B66" s="88" t="s">
        <v>420</v>
      </c>
      <c r="C66" s="82" t="s">
        <v>421</v>
      </c>
      <c r="D66" s="95" t="s">
        <v>125</v>
      </c>
      <c r="E66" s="95" t="s">
        <v>287</v>
      </c>
      <c r="F66" s="82" t="s">
        <v>418</v>
      </c>
      <c r="G66" s="95" t="s">
        <v>419</v>
      </c>
      <c r="H66" s="82" t="s">
        <v>363</v>
      </c>
      <c r="I66" s="82" t="s">
        <v>165</v>
      </c>
      <c r="J66" s="82"/>
      <c r="K66" s="89">
        <v>5.7199999999972642</v>
      </c>
      <c r="L66" s="95" t="s">
        <v>169</v>
      </c>
      <c r="M66" s="96">
        <v>4.4999999999999998E-2</v>
      </c>
      <c r="N66" s="96">
        <v>7.4999999999999997E-3</v>
      </c>
      <c r="O66" s="89">
        <v>512175.80812399997</v>
      </c>
      <c r="P66" s="91">
        <v>125.6</v>
      </c>
      <c r="Q66" s="82"/>
      <c r="R66" s="89">
        <v>643.29279270800009</v>
      </c>
      <c r="S66" s="90">
        <v>1.7412156861094604E-4</v>
      </c>
      <c r="T66" s="90">
        <v>2.9325950113819946E-2</v>
      </c>
      <c r="U66" s="90">
        <f>R66/'סכום נכסי הקרן'!$C$42</f>
        <v>5.3681897240924889E-3</v>
      </c>
    </row>
    <row r="67" spans="2:21" s="141" customFormat="1">
      <c r="B67" s="88" t="s">
        <v>422</v>
      </c>
      <c r="C67" s="82" t="s">
        <v>423</v>
      </c>
      <c r="D67" s="95" t="s">
        <v>125</v>
      </c>
      <c r="E67" s="95" t="s">
        <v>287</v>
      </c>
      <c r="F67" s="82" t="s">
        <v>418</v>
      </c>
      <c r="G67" s="95" t="s">
        <v>419</v>
      </c>
      <c r="H67" s="82" t="s">
        <v>363</v>
      </c>
      <c r="I67" s="82" t="s">
        <v>165</v>
      </c>
      <c r="J67" s="82"/>
      <c r="K67" s="89">
        <v>10.32999999999446</v>
      </c>
      <c r="L67" s="95" t="s">
        <v>169</v>
      </c>
      <c r="M67" s="96">
        <v>2.3900000000000001E-2</v>
      </c>
      <c r="N67" s="96">
        <v>1.9599999999966953E-2</v>
      </c>
      <c r="O67" s="89">
        <v>197277.18400000001</v>
      </c>
      <c r="P67" s="91">
        <v>104.32</v>
      </c>
      <c r="Q67" s="82"/>
      <c r="R67" s="89">
        <v>205.79955615800003</v>
      </c>
      <c r="S67" s="90">
        <v>1.5919862426151297E-4</v>
      </c>
      <c r="T67" s="90">
        <v>9.3818360562222102E-3</v>
      </c>
      <c r="U67" s="90">
        <f>R67/'סכום נכסי הקרן'!$C$42</f>
        <v>1.7173689416595756E-3</v>
      </c>
    </row>
    <row r="68" spans="2:21" s="141" customFormat="1">
      <c r="B68" s="88" t="s">
        <v>424</v>
      </c>
      <c r="C68" s="82" t="s">
        <v>425</v>
      </c>
      <c r="D68" s="95" t="s">
        <v>125</v>
      </c>
      <c r="E68" s="95" t="s">
        <v>287</v>
      </c>
      <c r="F68" s="82" t="s">
        <v>426</v>
      </c>
      <c r="G68" s="95" t="s">
        <v>412</v>
      </c>
      <c r="H68" s="82" t="s">
        <v>363</v>
      </c>
      <c r="I68" s="82" t="s">
        <v>165</v>
      </c>
      <c r="J68" s="82"/>
      <c r="K68" s="89">
        <v>1.1400000001671058</v>
      </c>
      <c r="L68" s="95" t="s">
        <v>169</v>
      </c>
      <c r="M68" s="96">
        <v>4.8899999999999999E-2</v>
      </c>
      <c r="N68" s="96">
        <v>-7.1999999966578824E-3</v>
      </c>
      <c r="O68" s="89">
        <v>1272.466727</v>
      </c>
      <c r="P68" s="91">
        <v>131.68</v>
      </c>
      <c r="Q68" s="82"/>
      <c r="R68" s="89">
        <v>1.675584148</v>
      </c>
      <c r="S68" s="90">
        <v>2.2798421211496245E-5</v>
      </c>
      <c r="T68" s="90">
        <v>7.6385275402984334E-5</v>
      </c>
      <c r="U68" s="90">
        <f>R68/'סכום נכסי הקרן'!$C$42</f>
        <v>1.3982518857830205E-5</v>
      </c>
    </row>
    <row r="69" spans="2:21" s="141" customFormat="1">
      <c r="B69" s="88" t="s">
        <v>427</v>
      </c>
      <c r="C69" s="82" t="s">
        <v>428</v>
      </c>
      <c r="D69" s="95" t="s">
        <v>125</v>
      </c>
      <c r="E69" s="95" t="s">
        <v>287</v>
      </c>
      <c r="F69" s="82" t="s">
        <v>294</v>
      </c>
      <c r="G69" s="95" t="s">
        <v>295</v>
      </c>
      <c r="H69" s="82" t="s">
        <v>363</v>
      </c>
      <c r="I69" s="82" t="s">
        <v>291</v>
      </c>
      <c r="J69" s="82"/>
      <c r="K69" s="89">
        <v>4.1799999999958537</v>
      </c>
      <c r="L69" s="95" t="s">
        <v>169</v>
      </c>
      <c r="M69" s="96">
        <v>1.6399999999999998E-2</v>
      </c>
      <c r="N69" s="96">
        <v>1.2300000000023802E-2</v>
      </c>
      <c r="O69" s="89">
        <f>127669.7455/50000</f>
        <v>2.5533949100000002</v>
      </c>
      <c r="P69" s="91">
        <v>5100544</v>
      </c>
      <c r="Q69" s="82"/>
      <c r="R69" s="89">
        <v>130.23702920299999</v>
      </c>
      <c r="S69" s="90">
        <f>1039.99466845878%/50000</f>
        <v>2.0799893369175603E-4</v>
      </c>
      <c r="T69" s="90">
        <v>5.9371481612618283E-3</v>
      </c>
      <c r="U69" s="90">
        <f>R69/'סכום נכסי הקרן'!$C$42</f>
        <v>1.0868100650106714E-3</v>
      </c>
    </row>
    <row r="70" spans="2:21" s="141" customFormat="1">
      <c r="B70" s="88" t="s">
        <v>429</v>
      </c>
      <c r="C70" s="82" t="s">
        <v>430</v>
      </c>
      <c r="D70" s="95" t="s">
        <v>125</v>
      </c>
      <c r="E70" s="95" t="s">
        <v>287</v>
      </c>
      <c r="F70" s="82" t="s">
        <v>294</v>
      </c>
      <c r="G70" s="95" t="s">
        <v>295</v>
      </c>
      <c r="H70" s="82" t="s">
        <v>363</v>
      </c>
      <c r="I70" s="82" t="s">
        <v>291</v>
      </c>
      <c r="J70" s="82"/>
      <c r="K70" s="89">
        <v>8.2299999999584443</v>
      </c>
      <c r="L70" s="95" t="s">
        <v>169</v>
      </c>
      <c r="M70" s="96">
        <v>2.7799999999999998E-2</v>
      </c>
      <c r="N70" s="96">
        <v>2.7199999999756742E-2</v>
      </c>
      <c r="O70" s="89">
        <f>48746.6301/50000</f>
        <v>0.97493260200000009</v>
      </c>
      <c r="P70" s="91">
        <v>5060000</v>
      </c>
      <c r="Q70" s="82"/>
      <c r="R70" s="89">
        <v>49.331591135000004</v>
      </c>
      <c r="S70" s="90">
        <f>1165.62960545194%/50000</f>
        <v>2.33125921090388E-4</v>
      </c>
      <c r="T70" s="90">
        <v>2.2488916354407975E-3</v>
      </c>
      <c r="U70" s="90">
        <f>R70/'סכום נכסי הקרן'!$C$42</f>
        <v>4.1166533125491642E-4</v>
      </c>
    </row>
    <row r="71" spans="2:21" s="141" customFormat="1">
      <c r="B71" s="88" t="s">
        <v>431</v>
      </c>
      <c r="C71" s="82" t="s">
        <v>432</v>
      </c>
      <c r="D71" s="95" t="s">
        <v>125</v>
      </c>
      <c r="E71" s="95" t="s">
        <v>287</v>
      </c>
      <c r="F71" s="82" t="s">
        <v>294</v>
      </c>
      <c r="G71" s="95" t="s">
        <v>295</v>
      </c>
      <c r="H71" s="82" t="s">
        <v>363</v>
      </c>
      <c r="I71" s="82" t="s">
        <v>291</v>
      </c>
      <c r="J71" s="82"/>
      <c r="K71" s="89">
        <v>5.5699999999919987</v>
      </c>
      <c r="L71" s="95" t="s">
        <v>169</v>
      </c>
      <c r="M71" s="96">
        <v>2.4199999999999999E-2</v>
      </c>
      <c r="N71" s="96">
        <v>1.9799999999970907E-2</v>
      </c>
      <c r="O71" s="89">
        <f>53490.091/50000</f>
        <v>1.0698018199999999</v>
      </c>
      <c r="P71" s="91">
        <v>5140250</v>
      </c>
      <c r="Q71" s="82"/>
      <c r="R71" s="89">
        <v>54.990485791999994</v>
      </c>
      <c r="S71" s="90">
        <f>185.581275370364%/50000</f>
        <v>3.7116255074072807E-5</v>
      </c>
      <c r="T71" s="90">
        <v>2.506865087485786E-3</v>
      </c>
      <c r="U71" s="90">
        <f>R71/'סכום נכסי הקרן'!$C$42</f>
        <v>4.5888802750113138E-4</v>
      </c>
    </row>
    <row r="72" spans="2:21" s="141" customFormat="1">
      <c r="B72" s="88" t="s">
        <v>433</v>
      </c>
      <c r="C72" s="82" t="s">
        <v>434</v>
      </c>
      <c r="D72" s="95" t="s">
        <v>125</v>
      </c>
      <c r="E72" s="95" t="s">
        <v>287</v>
      </c>
      <c r="F72" s="82" t="s">
        <v>294</v>
      </c>
      <c r="G72" s="95" t="s">
        <v>295</v>
      </c>
      <c r="H72" s="82" t="s">
        <v>363</v>
      </c>
      <c r="I72" s="82" t="s">
        <v>165</v>
      </c>
      <c r="J72" s="82"/>
      <c r="K72" s="89">
        <v>1.3199999999984147</v>
      </c>
      <c r="L72" s="95" t="s">
        <v>169</v>
      </c>
      <c r="M72" s="96">
        <v>0.05</v>
      </c>
      <c r="N72" s="96">
        <v>-6.9000000000029741E-3</v>
      </c>
      <c r="O72" s="89">
        <v>168834.71786599996</v>
      </c>
      <c r="P72" s="91">
        <v>119.55</v>
      </c>
      <c r="Q72" s="82"/>
      <c r="R72" s="89">
        <v>201.84191122600001</v>
      </c>
      <c r="S72" s="90">
        <v>1.6883488670088666E-4</v>
      </c>
      <c r="T72" s="90">
        <v>9.2014179026851991E-3</v>
      </c>
      <c r="U72" s="90">
        <f>R72/'סכום נכסי הקרן'!$C$42</f>
        <v>1.684342939975125E-3</v>
      </c>
    </row>
    <row r="73" spans="2:21" s="141" customFormat="1">
      <c r="B73" s="88" t="s">
        <v>435</v>
      </c>
      <c r="C73" s="82" t="s">
        <v>436</v>
      </c>
      <c r="D73" s="95" t="s">
        <v>125</v>
      </c>
      <c r="E73" s="95" t="s">
        <v>287</v>
      </c>
      <c r="F73" s="82" t="s">
        <v>437</v>
      </c>
      <c r="G73" s="95" t="s">
        <v>345</v>
      </c>
      <c r="H73" s="82" t="s">
        <v>363</v>
      </c>
      <c r="I73" s="82" t="s">
        <v>291</v>
      </c>
      <c r="J73" s="82"/>
      <c r="K73" s="89">
        <v>1.2200000000089957</v>
      </c>
      <c r="L73" s="95" t="s">
        <v>169</v>
      </c>
      <c r="M73" s="96">
        <v>5.0999999999999997E-2</v>
      </c>
      <c r="N73" s="96">
        <v>-1.1500000000112445E-2</v>
      </c>
      <c r="O73" s="89">
        <v>51333.855662000002</v>
      </c>
      <c r="P73" s="91">
        <v>121.27</v>
      </c>
      <c r="Q73" s="82"/>
      <c r="R73" s="89">
        <v>62.252567602000006</v>
      </c>
      <c r="S73" s="90">
        <v>1.1269905685394928E-4</v>
      </c>
      <c r="T73" s="90">
        <v>2.837923434939103E-3</v>
      </c>
      <c r="U73" s="90">
        <f>R73/'סכום נכסי הקרן'!$C$42</f>
        <v>5.1948909965655432E-4</v>
      </c>
    </row>
    <row r="74" spans="2:21" s="141" customFormat="1">
      <c r="B74" s="88" t="s">
        <v>438</v>
      </c>
      <c r="C74" s="82" t="s">
        <v>439</v>
      </c>
      <c r="D74" s="95" t="s">
        <v>125</v>
      </c>
      <c r="E74" s="95" t="s">
        <v>287</v>
      </c>
      <c r="F74" s="82" t="s">
        <v>437</v>
      </c>
      <c r="G74" s="95" t="s">
        <v>345</v>
      </c>
      <c r="H74" s="82" t="s">
        <v>363</v>
      </c>
      <c r="I74" s="82" t="s">
        <v>291</v>
      </c>
      <c r="J74" s="82"/>
      <c r="K74" s="89">
        <v>2.5900000000069974</v>
      </c>
      <c r="L74" s="95" t="s">
        <v>169</v>
      </c>
      <c r="M74" s="96">
        <v>2.5499999999999998E-2</v>
      </c>
      <c r="N74" s="96">
        <v>-4.000000000020135E-3</v>
      </c>
      <c r="O74" s="89">
        <v>180854.49986700004</v>
      </c>
      <c r="P74" s="91">
        <v>109.84</v>
      </c>
      <c r="Q74" s="82"/>
      <c r="R74" s="89">
        <v>198.65058627900001</v>
      </c>
      <c r="S74" s="90">
        <v>2.0854062087800204E-4</v>
      </c>
      <c r="T74" s="90">
        <v>9.0559341707771492E-3</v>
      </c>
      <c r="U74" s="90">
        <f>R74/'סכום נכסי הקרן'!$C$42</f>
        <v>1.6577117729841065E-3</v>
      </c>
    </row>
    <row r="75" spans="2:21" s="141" customFormat="1">
      <c r="B75" s="88" t="s">
        <v>440</v>
      </c>
      <c r="C75" s="82" t="s">
        <v>441</v>
      </c>
      <c r="D75" s="95" t="s">
        <v>125</v>
      </c>
      <c r="E75" s="95" t="s">
        <v>287</v>
      </c>
      <c r="F75" s="82" t="s">
        <v>437</v>
      </c>
      <c r="G75" s="95" t="s">
        <v>345</v>
      </c>
      <c r="H75" s="82" t="s">
        <v>363</v>
      </c>
      <c r="I75" s="82" t="s">
        <v>291</v>
      </c>
      <c r="J75" s="82"/>
      <c r="K75" s="89">
        <v>6.829999999994393</v>
      </c>
      <c r="L75" s="95" t="s">
        <v>169</v>
      </c>
      <c r="M75" s="96">
        <v>2.35E-2</v>
      </c>
      <c r="N75" s="96">
        <v>1.3399999999987542E-2</v>
      </c>
      <c r="O75" s="89">
        <v>144975.34529599998</v>
      </c>
      <c r="P75" s="91">
        <v>108.37</v>
      </c>
      <c r="Q75" s="89">
        <v>3.286483611</v>
      </c>
      <c r="R75" s="89">
        <v>160.50565193</v>
      </c>
      <c r="S75" s="90">
        <v>1.8272974126952248E-4</v>
      </c>
      <c r="T75" s="90">
        <v>7.3170114679364899E-3</v>
      </c>
      <c r="U75" s="90">
        <f>R75/'סכום נכסי הקרן'!$C$42</f>
        <v>1.3393975513425278E-3</v>
      </c>
    </row>
    <row r="76" spans="2:21" s="141" customFormat="1">
      <c r="B76" s="88" t="s">
        <v>442</v>
      </c>
      <c r="C76" s="82" t="s">
        <v>443</v>
      </c>
      <c r="D76" s="95" t="s">
        <v>125</v>
      </c>
      <c r="E76" s="95" t="s">
        <v>287</v>
      </c>
      <c r="F76" s="82" t="s">
        <v>437</v>
      </c>
      <c r="G76" s="95" t="s">
        <v>345</v>
      </c>
      <c r="H76" s="82" t="s">
        <v>363</v>
      </c>
      <c r="I76" s="82" t="s">
        <v>291</v>
      </c>
      <c r="J76" s="82"/>
      <c r="K76" s="89">
        <v>5.5800000000089902</v>
      </c>
      <c r="L76" s="95" t="s">
        <v>169</v>
      </c>
      <c r="M76" s="96">
        <v>1.7600000000000001E-2</v>
      </c>
      <c r="N76" s="96">
        <v>1.0200000000011873E-2</v>
      </c>
      <c r="O76" s="89">
        <v>221822.29907899999</v>
      </c>
      <c r="P76" s="91">
        <v>106.3</v>
      </c>
      <c r="Q76" s="82"/>
      <c r="R76" s="89">
        <v>235.79709848600001</v>
      </c>
      <c r="S76" s="90">
        <v>1.6985174574046184E-4</v>
      </c>
      <c r="T76" s="90">
        <v>1.0749341552661747E-2</v>
      </c>
      <c r="U76" s="90">
        <f>R76/'סכום נכסי הקרן'!$C$42</f>
        <v>1.967694299410465E-3</v>
      </c>
    </row>
    <row r="77" spans="2:21" s="141" customFormat="1">
      <c r="B77" s="88" t="s">
        <v>444</v>
      </c>
      <c r="C77" s="82" t="s">
        <v>445</v>
      </c>
      <c r="D77" s="95" t="s">
        <v>125</v>
      </c>
      <c r="E77" s="95" t="s">
        <v>287</v>
      </c>
      <c r="F77" s="82" t="s">
        <v>437</v>
      </c>
      <c r="G77" s="95" t="s">
        <v>345</v>
      </c>
      <c r="H77" s="82" t="s">
        <v>363</v>
      </c>
      <c r="I77" s="82" t="s">
        <v>291</v>
      </c>
      <c r="J77" s="82"/>
      <c r="K77" s="89">
        <v>6.0899999999919867</v>
      </c>
      <c r="L77" s="95" t="s">
        <v>169</v>
      </c>
      <c r="M77" s="96">
        <v>2.1499999999999998E-2</v>
      </c>
      <c r="N77" s="96">
        <v>1.0799999999954219E-2</v>
      </c>
      <c r="O77" s="89">
        <v>159475.22698899999</v>
      </c>
      <c r="P77" s="91">
        <v>109.58</v>
      </c>
      <c r="Q77" s="82"/>
      <c r="R77" s="89">
        <v>174.75295126000003</v>
      </c>
      <c r="S77" s="90">
        <v>2.0126034823014771E-4</v>
      </c>
      <c r="T77" s="90">
        <v>7.966506680916273E-3</v>
      </c>
      <c r="U77" s="90">
        <f>R77/'סכום נכסי הקרן'!$C$42</f>
        <v>1.4582893012989001E-3</v>
      </c>
    </row>
    <row r="78" spans="2:21" s="141" customFormat="1">
      <c r="B78" s="88" t="s">
        <v>446</v>
      </c>
      <c r="C78" s="82" t="s">
        <v>447</v>
      </c>
      <c r="D78" s="95" t="s">
        <v>125</v>
      </c>
      <c r="E78" s="95" t="s">
        <v>287</v>
      </c>
      <c r="F78" s="82" t="s">
        <v>448</v>
      </c>
      <c r="G78" s="95" t="s">
        <v>412</v>
      </c>
      <c r="H78" s="82" t="s">
        <v>363</v>
      </c>
      <c r="I78" s="82" t="s">
        <v>165</v>
      </c>
      <c r="J78" s="82"/>
      <c r="K78" s="89">
        <v>0.28000000005303943</v>
      </c>
      <c r="L78" s="95" t="s">
        <v>169</v>
      </c>
      <c r="M78" s="96">
        <v>4.2800000000000005E-2</v>
      </c>
      <c r="N78" s="96">
        <v>-8.1999999996590321E-3</v>
      </c>
      <c r="O78" s="89">
        <v>4191.7541609999998</v>
      </c>
      <c r="P78" s="91">
        <v>125.94</v>
      </c>
      <c r="Q78" s="82"/>
      <c r="R78" s="89">
        <v>5.279095399</v>
      </c>
      <c r="S78" s="90">
        <v>5.8602691231991966E-5</v>
      </c>
      <c r="T78" s="90">
        <v>2.4065944787825865E-4</v>
      </c>
      <c r="U78" s="90">
        <f>R78/'סכום נכסי הקרן'!$C$42</f>
        <v>4.4053323765869244E-5</v>
      </c>
    </row>
    <row r="79" spans="2:21" s="141" customFormat="1">
      <c r="B79" s="88" t="s">
        <v>449</v>
      </c>
      <c r="C79" s="82" t="s">
        <v>450</v>
      </c>
      <c r="D79" s="95" t="s">
        <v>125</v>
      </c>
      <c r="E79" s="95" t="s">
        <v>287</v>
      </c>
      <c r="F79" s="82" t="s">
        <v>399</v>
      </c>
      <c r="G79" s="95" t="s">
        <v>295</v>
      </c>
      <c r="H79" s="82" t="s">
        <v>363</v>
      </c>
      <c r="I79" s="82" t="s">
        <v>165</v>
      </c>
      <c r="J79" s="82"/>
      <c r="K79" s="89">
        <v>0.66999999998857807</v>
      </c>
      <c r="L79" s="95" t="s">
        <v>169</v>
      </c>
      <c r="M79" s="96">
        <v>5.2499999999999998E-2</v>
      </c>
      <c r="N79" s="96">
        <v>-1.260000000043611E-2</v>
      </c>
      <c r="O79" s="89">
        <v>14684.146207000002</v>
      </c>
      <c r="P79" s="91">
        <v>131.16999999999999</v>
      </c>
      <c r="Q79" s="82"/>
      <c r="R79" s="89">
        <v>19.261195365999999</v>
      </c>
      <c r="S79" s="90">
        <v>1.2236788505833336E-4</v>
      </c>
      <c r="T79" s="90">
        <v>8.7806495088815762E-4</v>
      </c>
      <c r="U79" s="90">
        <f>R79/'סכום נכסי הקרן'!$C$42</f>
        <v>1.6073202157642204E-4</v>
      </c>
    </row>
    <row r="80" spans="2:21" s="141" customFormat="1">
      <c r="B80" s="88" t="s">
        <v>451</v>
      </c>
      <c r="C80" s="82" t="s">
        <v>452</v>
      </c>
      <c r="D80" s="95" t="s">
        <v>125</v>
      </c>
      <c r="E80" s="95" t="s">
        <v>287</v>
      </c>
      <c r="F80" s="82" t="s">
        <v>315</v>
      </c>
      <c r="G80" s="95" t="s">
        <v>295</v>
      </c>
      <c r="H80" s="82" t="s">
        <v>363</v>
      </c>
      <c r="I80" s="82" t="s">
        <v>291</v>
      </c>
      <c r="J80" s="82"/>
      <c r="K80" s="89">
        <v>1.210000000000214</v>
      </c>
      <c r="L80" s="95" t="s">
        <v>169</v>
      </c>
      <c r="M80" s="96">
        <v>6.5000000000000002E-2</v>
      </c>
      <c r="N80" s="96">
        <v>-8.4000000000085586E-3</v>
      </c>
      <c r="O80" s="89">
        <v>341334.19607900002</v>
      </c>
      <c r="P80" s="91">
        <v>121.44</v>
      </c>
      <c r="Q80" s="89">
        <v>6.1663189589999998</v>
      </c>
      <c r="R80" s="89">
        <v>420.682591371</v>
      </c>
      <c r="S80" s="90">
        <v>2.1672012449460318E-4</v>
      </c>
      <c r="T80" s="90">
        <v>1.9177762953576805E-2</v>
      </c>
      <c r="U80" s="90">
        <f>R80/'סכום נכסי הקרן'!$C$42</f>
        <v>3.5105382645371536E-3</v>
      </c>
    </row>
    <row r="81" spans="2:21" s="141" customFormat="1">
      <c r="B81" s="88" t="s">
        <v>453</v>
      </c>
      <c r="C81" s="82" t="s">
        <v>454</v>
      </c>
      <c r="D81" s="95" t="s">
        <v>125</v>
      </c>
      <c r="E81" s="95" t="s">
        <v>287</v>
      </c>
      <c r="F81" s="82" t="s">
        <v>455</v>
      </c>
      <c r="G81" s="95" t="s">
        <v>345</v>
      </c>
      <c r="H81" s="82" t="s">
        <v>363</v>
      </c>
      <c r="I81" s="82" t="s">
        <v>291</v>
      </c>
      <c r="J81" s="82"/>
      <c r="K81" s="89">
        <v>7.8299999999256436</v>
      </c>
      <c r="L81" s="95" t="s">
        <v>169</v>
      </c>
      <c r="M81" s="96">
        <v>3.5000000000000003E-2</v>
      </c>
      <c r="N81" s="96">
        <v>1.4799999999895437E-2</v>
      </c>
      <c r="O81" s="89">
        <v>28994.824419</v>
      </c>
      <c r="P81" s="91">
        <v>118.74</v>
      </c>
      <c r="Q81" s="82"/>
      <c r="R81" s="89">
        <v>34.428457232</v>
      </c>
      <c r="S81" s="90">
        <v>1.0704834028471819E-4</v>
      </c>
      <c r="T81" s="90">
        <v>1.5694987270589691E-3</v>
      </c>
      <c r="U81" s="90">
        <f>R81/'סכום נכסי הקרן'!$C$42</f>
        <v>2.8730073214588601E-4</v>
      </c>
    </row>
    <row r="82" spans="2:21" s="141" customFormat="1">
      <c r="B82" s="88" t="s">
        <v>456</v>
      </c>
      <c r="C82" s="82" t="s">
        <v>457</v>
      </c>
      <c r="D82" s="95" t="s">
        <v>125</v>
      </c>
      <c r="E82" s="95" t="s">
        <v>287</v>
      </c>
      <c r="F82" s="82" t="s">
        <v>455</v>
      </c>
      <c r="G82" s="95" t="s">
        <v>345</v>
      </c>
      <c r="H82" s="82" t="s">
        <v>363</v>
      </c>
      <c r="I82" s="82" t="s">
        <v>291</v>
      </c>
      <c r="J82" s="82"/>
      <c r="K82" s="89">
        <v>3.6800000000214239</v>
      </c>
      <c r="L82" s="95" t="s">
        <v>169</v>
      </c>
      <c r="M82" s="96">
        <v>0.04</v>
      </c>
      <c r="N82" s="96">
        <v>1.3999999999285866E-3</v>
      </c>
      <c r="O82" s="89">
        <v>48790.746406999991</v>
      </c>
      <c r="P82" s="91">
        <v>114.8</v>
      </c>
      <c r="Q82" s="82"/>
      <c r="R82" s="89">
        <v>56.011777959999996</v>
      </c>
      <c r="S82" s="90">
        <v>7.1348473812809742E-5</v>
      </c>
      <c r="T82" s="90">
        <v>2.5534229900612592E-3</v>
      </c>
      <c r="U82" s="90">
        <f>R82/'סכום נכסי הקרן'!$C$42</f>
        <v>4.6741056993235421E-4</v>
      </c>
    </row>
    <row r="83" spans="2:21" s="141" customFormat="1">
      <c r="B83" s="88" t="s">
        <v>458</v>
      </c>
      <c r="C83" s="82" t="s">
        <v>459</v>
      </c>
      <c r="D83" s="95" t="s">
        <v>125</v>
      </c>
      <c r="E83" s="95" t="s">
        <v>287</v>
      </c>
      <c r="F83" s="82" t="s">
        <v>455</v>
      </c>
      <c r="G83" s="95" t="s">
        <v>345</v>
      </c>
      <c r="H83" s="82" t="s">
        <v>363</v>
      </c>
      <c r="I83" s="82" t="s">
        <v>291</v>
      </c>
      <c r="J83" s="82"/>
      <c r="K83" s="89">
        <v>6.4299999999948421</v>
      </c>
      <c r="L83" s="95" t="s">
        <v>169</v>
      </c>
      <c r="M83" s="96">
        <v>0.04</v>
      </c>
      <c r="N83" s="96">
        <v>1.099999999998437E-2</v>
      </c>
      <c r="O83" s="89">
        <v>158910.30513600001</v>
      </c>
      <c r="P83" s="91">
        <v>120.78</v>
      </c>
      <c r="Q83" s="82"/>
      <c r="R83" s="89">
        <v>191.931864993</v>
      </c>
      <c r="S83" s="90">
        <v>1.5793082165457641E-4</v>
      </c>
      <c r="T83" s="90">
        <v>8.749646136004572E-3</v>
      </c>
      <c r="U83" s="90">
        <f>R83/'סכום נכסי הקרן'!$C$42</f>
        <v>1.6016449695387923E-3</v>
      </c>
    </row>
    <row r="84" spans="2:21" s="141" customFormat="1">
      <c r="B84" s="88" t="s">
        <v>460</v>
      </c>
      <c r="C84" s="82" t="s">
        <v>461</v>
      </c>
      <c r="D84" s="95" t="s">
        <v>125</v>
      </c>
      <c r="E84" s="95" t="s">
        <v>287</v>
      </c>
      <c r="F84" s="82" t="s">
        <v>462</v>
      </c>
      <c r="G84" s="95" t="s">
        <v>463</v>
      </c>
      <c r="H84" s="82" t="s">
        <v>464</v>
      </c>
      <c r="I84" s="82" t="s">
        <v>291</v>
      </c>
      <c r="J84" s="82"/>
      <c r="K84" s="89">
        <v>7.9199999999935207</v>
      </c>
      <c r="L84" s="95" t="s">
        <v>169</v>
      </c>
      <c r="M84" s="96">
        <v>5.1500000000000004E-2</v>
      </c>
      <c r="N84" s="96">
        <v>2.2299999999983798E-2</v>
      </c>
      <c r="O84" s="89">
        <v>360256.54559499992</v>
      </c>
      <c r="P84" s="91">
        <v>152.5</v>
      </c>
      <c r="Q84" s="82"/>
      <c r="R84" s="89">
        <v>549.39121304299999</v>
      </c>
      <c r="S84" s="90">
        <v>1.014515104651562E-4</v>
      </c>
      <c r="T84" s="90">
        <v>2.5045235216840444E-2</v>
      </c>
      <c r="U84" s="90">
        <f>R84/'סכום נכסי הקרן'!$C$42</f>
        <v>4.5845939792812833E-3</v>
      </c>
    </row>
    <row r="85" spans="2:21" s="141" customFormat="1">
      <c r="B85" s="88" t="s">
        <v>465</v>
      </c>
      <c r="C85" s="82" t="s">
        <v>466</v>
      </c>
      <c r="D85" s="95" t="s">
        <v>125</v>
      </c>
      <c r="E85" s="95" t="s">
        <v>287</v>
      </c>
      <c r="F85" s="82" t="s">
        <v>385</v>
      </c>
      <c r="G85" s="95" t="s">
        <v>345</v>
      </c>
      <c r="H85" s="82" t="s">
        <v>464</v>
      </c>
      <c r="I85" s="82" t="s">
        <v>165</v>
      </c>
      <c r="J85" s="82"/>
      <c r="K85" s="89">
        <v>2.5200000000228213</v>
      </c>
      <c r="L85" s="95" t="s">
        <v>169</v>
      </c>
      <c r="M85" s="96">
        <v>2.8500000000000001E-2</v>
      </c>
      <c r="N85" s="96">
        <v>-5.0000000007869552E-4</v>
      </c>
      <c r="O85" s="89">
        <v>46597.661696000003</v>
      </c>
      <c r="P85" s="91">
        <v>109.08</v>
      </c>
      <c r="Q85" s="82"/>
      <c r="R85" s="89">
        <v>50.82872909200001</v>
      </c>
      <c r="S85" s="90">
        <v>1.0159059745879821E-4</v>
      </c>
      <c r="T85" s="90">
        <v>2.3171420395152261E-3</v>
      </c>
      <c r="U85" s="90">
        <f>R85/'סכום נכסי הקרן'!$C$42</f>
        <v>4.2415874123466154E-4</v>
      </c>
    </row>
    <row r="86" spans="2:21" s="141" customFormat="1">
      <c r="B86" s="88" t="s">
        <v>467</v>
      </c>
      <c r="C86" s="82" t="s">
        <v>468</v>
      </c>
      <c r="D86" s="95" t="s">
        <v>125</v>
      </c>
      <c r="E86" s="95" t="s">
        <v>287</v>
      </c>
      <c r="F86" s="82" t="s">
        <v>385</v>
      </c>
      <c r="G86" s="95" t="s">
        <v>345</v>
      </c>
      <c r="H86" s="82" t="s">
        <v>464</v>
      </c>
      <c r="I86" s="82" t="s">
        <v>165</v>
      </c>
      <c r="J86" s="82"/>
      <c r="K86" s="89">
        <v>0.76999999999153601</v>
      </c>
      <c r="L86" s="95" t="s">
        <v>169</v>
      </c>
      <c r="M86" s="96">
        <v>3.7699999999999997E-2</v>
      </c>
      <c r="N86" s="96">
        <v>-1.5099999999855295E-2</v>
      </c>
      <c r="O86" s="89">
        <v>31990.547192000002</v>
      </c>
      <c r="P86" s="91">
        <v>114.49</v>
      </c>
      <c r="Q86" s="82"/>
      <c r="R86" s="89">
        <v>36.625978402999998</v>
      </c>
      <c r="S86" s="90">
        <v>9.3710051349505508E-5</v>
      </c>
      <c r="T86" s="90">
        <v>1.6696776766217717E-3</v>
      </c>
      <c r="U86" s="90">
        <f>R86/'סכום נכסי הקרן'!$C$42</f>
        <v>3.056387435496491E-4</v>
      </c>
    </row>
    <row r="87" spans="2:21" s="141" customFormat="1">
      <c r="B87" s="88" t="s">
        <v>469</v>
      </c>
      <c r="C87" s="82" t="s">
        <v>470</v>
      </c>
      <c r="D87" s="95" t="s">
        <v>125</v>
      </c>
      <c r="E87" s="95" t="s">
        <v>287</v>
      </c>
      <c r="F87" s="82" t="s">
        <v>385</v>
      </c>
      <c r="G87" s="95" t="s">
        <v>345</v>
      </c>
      <c r="H87" s="82" t="s">
        <v>464</v>
      </c>
      <c r="I87" s="82" t="s">
        <v>165</v>
      </c>
      <c r="J87" s="82"/>
      <c r="K87" s="89">
        <v>4.3899999999725523</v>
      </c>
      <c r="L87" s="95" t="s">
        <v>169</v>
      </c>
      <c r="M87" s="96">
        <v>2.5000000000000001E-2</v>
      </c>
      <c r="N87" s="96">
        <v>9.6999999999864989E-3</v>
      </c>
      <c r="O87" s="89">
        <v>41108.168111999999</v>
      </c>
      <c r="P87" s="91">
        <v>108.13</v>
      </c>
      <c r="Q87" s="82"/>
      <c r="R87" s="89">
        <v>44.450261098000013</v>
      </c>
      <c r="S87" s="90">
        <v>8.7829024193342441E-5</v>
      </c>
      <c r="T87" s="90">
        <v>2.0263652170247745E-3</v>
      </c>
      <c r="U87" s="90">
        <f>R87/'סכום נכסי הקרן'!$C$42</f>
        <v>3.7093130463195423E-4</v>
      </c>
    </row>
    <row r="88" spans="2:21" s="141" customFormat="1">
      <c r="B88" s="88" t="s">
        <v>471</v>
      </c>
      <c r="C88" s="82" t="s">
        <v>472</v>
      </c>
      <c r="D88" s="95" t="s">
        <v>125</v>
      </c>
      <c r="E88" s="95" t="s">
        <v>287</v>
      </c>
      <c r="F88" s="82" t="s">
        <v>385</v>
      </c>
      <c r="G88" s="95" t="s">
        <v>345</v>
      </c>
      <c r="H88" s="82" t="s">
        <v>464</v>
      </c>
      <c r="I88" s="82" t="s">
        <v>165</v>
      </c>
      <c r="J88" s="82"/>
      <c r="K88" s="89">
        <v>5.2600000000485725</v>
      </c>
      <c r="L88" s="95" t="s">
        <v>169</v>
      </c>
      <c r="M88" s="96">
        <v>1.34E-2</v>
      </c>
      <c r="N88" s="96">
        <v>8.8000000000660206E-3</v>
      </c>
      <c r="O88" s="89">
        <v>40740.380236999998</v>
      </c>
      <c r="P88" s="91">
        <v>104.1</v>
      </c>
      <c r="Q88" s="82"/>
      <c r="R88" s="89">
        <v>42.410732669000005</v>
      </c>
      <c r="S88" s="90">
        <v>1.1899709297254825E-4</v>
      </c>
      <c r="T88" s="90">
        <v>1.9333887222737739E-3</v>
      </c>
      <c r="U88" s="90">
        <f>R88/'סכום נכסי הקרן'!$C$42</f>
        <v>3.539117208923894E-4</v>
      </c>
    </row>
    <row r="89" spans="2:21" s="141" customFormat="1">
      <c r="B89" s="88" t="s">
        <v>473</v>
      </c>
      <c r="C89" s="82" t="s">
        <v>474</v>
      </c>
      <c r="D89" s="95" t="s">
        <v>125</v>
      </c>
      <c r="E89" s="95" t="s">
        <v>287</v>
      </c>
      <c r="F89" s="82" t="s">
        <v>385</v>
      </c>
      <c r="G89" s="95" t="s">
        <v>345</v>
      </c>
      <c r="H89" s="82" t="s">
        <v>464</v>
      </c>
      <c r="I89" s="82" t="s">
        <v>165</v>
      </c>
      <c r="J89" s="82"/>
      <c r="K89" s="89">
        <v>5.4600000000153726</v>
      </c>
      <c r="L89" s="95" t="s">
        <v>169</v>
      </c>
      <c r="M89" s="96">
        <v>1.95E-2</v>
      </c>
      <c r="N89" s="96">
        <v>1.4999999999999999E-2</v>
      </c>
      <c r="O89" s="89">
        <v>70076.789122000002</v>
      </c>
      <c r="P89" s="91">
        <v>103.97</v>
      </c>
      <c r="Q89" s="82"/>
      <c r="R89" s="89">
        <v>72.858840228000005</v>
      </c>
      <c r="S89" s="90">
        <v>1.0261750641447376E-4</v>
      </c>
      <c r="T89" s="90">
        <v>3.321434249065129E-3</v>
      </c>
      <c r="U89" s="90">
        <f>R89/'סכום נכסי הקרן'!$C$42</f>
        <v>6.0799698341837492E-4</v>
      </c>
    </row>
    <row r="90" spans="2:21" s="141" customFormat="1">
      <c r="B90" s="88" t="s">
        <v>475</v>
      </c>
      <c r="C90" s="82" t="s">
        <v>476</v>
      </c>
      <c r="D90" s="95" t="s">
        <v>125</v>
      </c>
      <c r="E90" s="95" t="s">
        <v>287</v>
      </c>
      <c r="F90" s="82" t="s">
        <v>385</v>
      </c>
      <c r="G90" s="95" t="s">
        <v>345</v>
      </c>
      <c r="H90" s="82" t="s">
        <v>464</v>
      </c>
      <c r="I90" s="82" t="s">
        <v>165</v>
      </c>
      <c r="J90" s="82"/>
      <c r="K90" s="89">
        <v>6.530000000048477</v>
      </c>
      <c r="L90" s="95" t="s">
        <v>169</v>
      </c>
      <c r="M90" s="96">
        <v>3.3500000000000002E-2</v>
      </c>
      <c r="N90" s="96">
        <v>2.1100000000048687E-2</v>
      </c>
      <c r="O90" s="89">
        <v>43602.775121999999</v>
      </c>
      <c r="P90" s="91">
        <v>108.34</v>
      </c>
      <c r="Q90" s="82"/>
      <c r="R90" s="89">
        <v>47.239248506999999</v>
      </c>
      <c r="S90" s="90">
        <v>1.6149175971111112E-4</v>
      </c>
      <c r="T90" s="90">
        <v>2.1535074865349055E-3</v>
      </c>
      <c r="U90" s="90">
        <f>R90/'סכום נכסי הקרן'!$C$42</f>
        <v>3.9420502030128708E-4</v>
      </c>
    </row>
    <row r="91" spans="2:21" s="141" customFormat="1">
      <c r="B91" s="88" t="s">
        <v>477</v>
      </c>
      <c r="C91" s="82" t="s">
        <v>478</v>
      </c>
      <c r="D91" s="95" t="s">
        <v>125</v>
      </c>
      <c r="E91" s="95" t="s">
        <v>287</v>
      </c>
      <c r="F91" s="82" t="s">
        <v>479</v>
      </c>
      <c r="G91" s="95" t="s">
        <v>345</v>
      </c>
      <c r="H91" s="82" t="s">
        <v>464</v>
      </c>
      <c r="I91" s="82" t="s">
        <v>291</v>
      </c>
      <c r="J91" s="82"/>
      <c r="K91" s="89">
        <v>0.77999999999999992</v>
      </c>
      <c r="L91" s="95" t="s">
        <v>169</v>
      </c>
      <c r="M91" s="96">
        <v>4.8000000000000001E-2</v>
      </c>
      <c r="N91" s="96">
        <v>-1.1299999999999999E-2</v>
      </c>
      <c r="O91" s="89">
        <v>0.18</v>
      </c>
      <c r="P91" s="91">
        <v>111.34</v>
      </c>
      <c r="Q91" s="82"/>
      <c r="R91" s="89">
        <v>2.0000000000000001E-4</v>
      </c>
      <c r="S91" s="90">
        <v>1.5734265734265734E-9</v>
      </c>
      <c r="T91" s="90">
        <v>9.1174502330018854E-9</v>
      </c>
      <c r="U91" s="90">
        <f>R91/'סכום נכסי הקרן'!$C$42</f>
        <v>1.6689724445674577E-9</v>
      </c>
    </row>
    <row r="92" spans="2:21" s="141" customFormat="1">
      <c r="B92" s="88" t="s">
        <v>480</v>
      </c>
      <c r="C92" s="82" t="s">
        <v>481</v>
      </c>
      <c r="D92" s="95" t="s">
        <v>125</v>
      </c>
      <c r="E92" s="95" t="s">
        <v>287</v>
      </c>
      <c r="F92" s="82" t="s">
        <v>479</v>
      </c>
      <c r="G92" s="95" t="s">
        <v>345</v>
      </c>
      <c r="H92" s="82" t="s">
        <v>464</v>
      </c>
      <c r="I92" s="82" t="s">
        <v>291</v>
      </c>
      <c r="J92" s="82"/>
      <c r="K92" s="89">
        <v>3.4299999999999997</v>
      </c>
      <c r="L92" s="95" t="s">
        <v>169</v>
      </c>
      <c r="M92" s="96">
        <v>3.2899999999999999E-2</v>
      </c>
      <c r="N92" s="96">
        <v>3.9000000000000003E-3</v>
      </c>
      <c r="O92" s="89">
        <v>0.27</v>
      </c>
      <c r="P92" s="91">
        <v>112.44</v>
      </c>
      <c r="Q92" s="82"/>
      <c r="R92" s="89">
        <v>2.9999999999999997E-4</v>
      </c>
      <c r="S92" s="90">
        <v>1.4210526315789475E-9</v>
      </c>
      <c r="T92" s="90">
        <v>1.3676175349502826E-8</v>
      </c>
      <c r="U92" s="90">
        <f>R92/'סכום נכסי הקרן'!$C$42</f>
        <v>2.5034586668511865E-9</v>
      </c>
    </row>
    <row r="93" spans="2:21" s="141" customFormat="1">
      <c r="B93" s="88" t="s">
        <v>482</v>
      </c>
      <c r="C93" s="82" t="s">
        <v>483</v>
      </c>
      <c r="D93" s="95" t="s">
        <v>125</v>
      </c>
      <c r="E93" s="95" t="s">
        <v>287</v>
      </c>
      <c r="F93" s="82" t="s">
        <v>484</v>
      </c>
      <c r="G93" s="95" t="s">
        <v>345</v>
      </c>
      <c r="H93" s="82" t="s">
        <v>464</v>
      </c>
      <c r="I93" s="82" t="s">
        <v>165</v>
      </c>
      <c r="J93" s="82"/>
      <c r="K93" s="89">
        <v>0.5</v>
      </c>
      <c r="L93" s="95" t="s">
        <v>169</v>
      </c>
      <c r="M93" s="96">
        <v>6.5000000000000002E-2</v>
      </c>
      <c r="N93" s="96">
        <v>-2.9300000000432983E-2</v>
      </c>
      <c r="O93" s="89">
        <v>4673.614466</v>
      </c>
      <c r="P93" s="91">
        <v>118.6</v>
      </c>
      <c r="Q93" s="82"/>
      <c r="R93" s="89">
        <v>5.5429067320000005</v>
      </c>
      <c r="S93" s="90">
        <v>2.5365672153143188E-5</v>
      </c>
      <c r="T93" s="90">
        <v>2.5268588137590563E-4</v>
      </c>
      <c r="U93" s="90">
        <f>R93/'סכום נכסי הקרן'!$C$42</f>
        <v>4.6254792992577292E-5</v>
      </c>
    </row>
    <row r="94" spans="2:21" s="141" customFormat="1">
      <c r="B94" s="88" t="s">
        <v>485</v>
      </c>
      <c r="C94" s="82" t="s">
        <v>486</v>
      </c>
      <c r="D94" s="95" t="s">
        <v>125</v>
      </c>
      <c r="E94" s="95" t="s">
        <v>287</v>
      </c>
      <c r="F94" s="82" t="s">
        <v>484</v>
      </c>
      <c r="G94" s="95" t="s">
        <v>345</v>
      </c>
      <c r="H94" s="82" t="s">
        <v>464</v>
      </c>
      <c r="I94" s="82" t="s">
        <v>165</v>
      </c>
      <c r="J94" s="82"/>
      <c r="K94" s="89">
        <v>6.010000000043723</v>
      </c>
      <c r="L94" s="95" t="s">
        <v>169</v>
      </c>
      <c r="M94" s="96">
        <v>0.04</v>
      </c>
      <c r="N94" s="96">
        <v>2.3000000000062165E-2</v>
      </c>
      <c r="O94" s="89">
        <v>43304.560308</v>
      </c>
      <c r="P94" s="91">
        <v>111.44</v>
      </c>
      <c r="Q94" s="82"/>
      <c r="R94" s="89">
        <v>48.258602488999998</v>
      </c>
      <c r="S94" s="90">
        <v>1.4640795749274546E-5</v>
      </c>
      <c r="T94" s="90">
        <v>2.1999770325383922E-3</v>
      </c>
      <c r="U94" s="90">
        <f>R94/'סכום נכסי הקרן'!$C$42</f>
        <v>4.0271138883737759E-4</v>
      </c>
    </row>
    <row r="95" spans="2:21" s="141" customFormat="1">
      <c r="B95" s="88" t="s">
        <v>487</v>
      </c>
      <c r="C95" s="82" t="s">
        <v>488</v>
      </c>
      <c r="D95" s="95" t="s">
        <v>125</v>
      </c>
      <c r="E95" s="95" t="s">
        <v>287</v>
      </c>
      <c r="F95" s="82" t="s">
        <v>484</v>
      </c>
      <c r="G95" s="95" t="s">
        <v>345</v>
      </c>
      <c r="H95" s="82" t="s">
        <v>464</v>
      </c>
      <c r="I95" s="82" t="s">
        <v>165</v>
      </c>
      <c r="J95" s="82"/>
      <c r="K95" s="89">
        <v>6.289999999993972</v>
      </c>
      <c r="L95" s="95" t="s">
        <v>169</v>
      </c>
      <c r="M95" s="96">
        <v>2.7799999999999998E-2</v>
      </c>
      <c r="N95" s="96">
        <v>2.4599999999954162E-2</v>
      </c>
      <c r="O95" s="89">
        <v>113120.517542</v>
      </c>
      <c r="P95" s="91">
        <v>104.14</v>
      </c>
      <c r="Q95" s="82"/>
      <c r="R95" s="89">
        <v>117.803709399</v>
      </c>
      <c r="S95" s="90">
        <v>6.2806001600124365E-5</v>
      </c>
      <c r="T95" s="90">
        <v>5.3703472885419951E-3</v>
      </c>
      <c r="U95" s="90">
        <f>R95/'סכום נכסי הקרן'!$C$42</f>
        <v>9.8305572427381718E-4</v>
      </c>
    </row>
    <row r="96" spans="2:21" s="141" customFormat="1">
      <c r="B96" s="88" t="s">
        <v>489</v>
      </c>
      <c r="C96" s="82" t="s">
        <v>490</v>
      </c>
      <c r="D96" s="95" t="s">
        <v>125</v>
      </c>
      <c r="E96" s="95" t="s">
        <v>287</v>
      </c>
      <c r="F96" s="82" t="s">
        <v>484</v>
      </c>
      <c r="G96" s="95" t="s">
        <v>345</v>
      </c>
      <c r="H96" s="82" t="s">
        <v>464</v>
      </c>
      <c r="I96" s="82" t="s">
        <v>165</v>
      </c>
      <c r="J96" s="82"/>
      <c r="K96" s="89">
        <v>1.5599999999758019</v>
      </c>
      <c r="L96" s="95" t="s">
        <v>169</v>
      </c>
      <c r="M96" s="96">
        <v>5.0999999999999997E-2</v>
      </c>
      <c r="N96" s="96">
        <v>-9.999999990925807E-5</v>
      </c>
      <c r="O96" s="89">
        <v>12887.189710000001</v>
      </c>
      <c r="P96" s="91">
        <v>128.27000000000001</v>
      </c>
      <c r="Q96" s="82"/>
      <c r="R96" s="89">
        <v>16.530398215000002</v>
      </c>
      <c r="S96" s="90">
        <v>1.0872149757560704E-5</v>
      </c>
      <c r="T96" s="90">
        <v>7.5357541528482859E-4</v>
      </c>
      <c r="U96" s="90">
        <f>R96/'סכום נכסי הקרן'!$C$42</f>
        <v>1.3794389559281046E-4</v>
      </c>
    </row>
    <row r="97" spans="2:21" s="141" customFormat="1">
      <c r="B97" s="88" t="s">
        <v>491</v>
      </c>
      <c r="C97" s="82" t="s">
        <v>492</v>
      </c>
      <c r="D97" s="95" t="s">
        <v>125</v>
      </c>
      <c r="E97" s="95" t="s">
        <v>287</v>
      </c>
      <c r="F97" s="82" t="s">
        <v>399</v>
      </c>
      <c r="G97" s="95" t="s">
        <v>295</v>
      </c>
      <c r="H97" s="82" t="s">
        <v>464</v>
      </c>
      <c r="I97" s="82" t="s">
        <v>291</v>
      </c>
      <c r="J97" s="82"/>
      <c r="K97" s="89">
        <v>1.0199999999994576</v>
      </c>
      <c r="L97" s="95" t="s">
        <v>169</v>
      </c>
      <c r="M97" s="96">
        <v>6.4000000000000001E-2</v>
      </c>
      <c r="N97" s="96">
        <v>-9.2999999999782996E-3</v>
      </c>
      <c r="O97" s="89">
        <v>298526.12185</v>
      </c>
      <c r="P97" s="91">
        <v>123.5</v>
      </c>
      <c r="Q97" s="82"/>
      <c r="R97" s="89">
        <v>368.67977466000002</v>
      </c>
      <c r="S97" s="90">
        <v>2.3844310821933727E-4</v>
      </c>
      <c r="T97" s="90">
        <v>1.6807097486884498E-2</v>
      </c>
      <c r="U97" s="90">
        <f>R97/'סכום נכסי הקרן'!$C$42</f>
        <v>3.0765819238843983E-3</v>
      </c>
    </row>
    <row r="98" spans="2:21" s="141" customFormat="1">
      <c r="B98" s="88" t="s">
        <v>493</v>
      </c>
      <c r="C98" s="82" t="s">
        <v>494</v>
      </c>
      <c r="D98" s="95" t="s">
        <v>125</v>
      </c>
      <c r="E98" s="95" t="s">
        <v>287</v>
      </c>
      <c r="F98" s="82" t="s">
        <v>411</v>
      </c>
      <c r="G98" s="95" t="s">
        <v>412</v>
      </c>
      <c r="H98" s="82" t="s">
        <v>464</v>
      </c>
      <c r="I98" s="82" t="s">
        <v>291</v>
      </c>
      <c r="J98" s="82"/>
      <c r="K98" s="89">
        <v>3.8699999999620354</v>
      </c>
      <c r="L98" s="95" t="s">
        <v>169</v>
      </c>
      <c r="M98" s="96">
        <v>3.85E-2</v>
      </c>
      <c r="N98" s="96">
        <v>-1.4999999999000915E-3</v>
      </c>
      <c r="O98" s="89">
        <v>32854.671212000001</v>
      </c>
      <c r="P98" s="91">
        <v>121.86</v>
      </c>
      <c r="Q98" s="82"/>
      <c r="R98" s="89">
        <v>40.036702196</v>
      </c>
      <c r="S98" s="90">
        <v>1.3715340901956227E-4</v>
      </c>
      <c r="T98" s="90">
        <v>1.8251631988277365E-3</v>
      </c>
      <c r="U98" s="90">
        <f>R98/'סכום נכסי הקרן'!$C$42</f>
        <v>3.3410076368238712E-4</v>
      </c>
    </row>
    <row r="99" spans="2:21" s="141" customFormat="1">
      <c r="B99" s="88" t="s">
        <v>495</v>
      </c>
      <c r="C99" s="82" t="s">
        <v>496</v>
      </c>
      <c r="D99" s="95" t="s">
        <v>125</v>
      </c>
      <c r="E99" s="95" t="s">
        <v>287</v>
      </c>
      <c r="F99" s="82" t="s">
        <v>411</v>
      </c>
      <c r="G99" s="95" t="s">
        <v>412</v>
      </c>
      <c r="H99" s="82" t="s">
        <v>464</v>
      </c>
      <c r="I99" s="82" t="s">
        <v>291</v>
      </c>
      <c r="J99" s="82"/>
      <c r="K99" s="89">
        <v>1.1399999999629209</v>
      </c>
      <c r="L99" s="95" t="s">
        <v>169</v>
      </c>
      <c r="M99" s="96">
        <v>3.9E-2</v>
      </c>
      <c r="N99" s="96">
        <v>-9.6999999996568217E-3</v>
      </c>
      <c r="O99" s="89">
        <v>21867.684010000001</v>
      </c>
      <c r="P99" s="91">
        <v>115.93</v>
      </c>
      <c r="Q99" s="82"/>
      <c r="R99" s="89">
        <v>25.351204970999998</v>
      </c>
      <c r="S99" s="90">
        <v>1.0986991576752541E-4</v>
      </c>
      <c r="T99" s="90">
        <v>1.1556917483486124E-3</v>
      </c>
      <c r="U99" s="90">
        <f>R99/'סכום נכסי הקרן'!$C$42</f>
        <v>2.1155231266590277E-4</v>
      </c>
    </row>
    <row r="100" spans="2:21" s="141" customFormat="1">
      <c r="B100" s="88" t="s">
        <v>497</v>
      </c>
      <c r="C100" s="82" t="s">
        <v>498</v>
      </c>
      <c r="D100" s="95" t="s">
        <v>125</v>
      </c>
      <c r="E100" s="95" t="s">
        <v>287</v>
      </c>
      <c r="F100" s="82" t="s">
        <v>411</v>
      </c>
      <c r="G100" s="95" t="s">
        <v>412</v>
      </c>
      <c r="H100" s="82" t="s">
        <v>464</v>
      </c>
      <c r="I100" s="82" t="s">
        <v>291</v>
      </c>
      <c r="J100" s="82"/>
      <c r="K100" s="89">
        <v>2.0800000000037913</v>
      </c>
      <c r="L100" s="95" t="s">
        <v>169</v>
      </c>
      <c r="M100" s="96">
        <v>3.9E-2</v>
      </c>
      <c r="N100" s="96">
        <v>-2.7999999998957591E-3</v>
      </c>
      <c r="O100" s="89">
        <v>35298.411769999999</v>
      </c>
      <c r="P100" s="91">
        <v>119.58</v>
      </c>
      <c r="Q100" s="82"/>
      <c r="R100" s="89">
        <v>42.209838872999995</v>
      </c>
      <c r="S100" s="90">
        <v>8.8459992030724306E-5</v>
      </c>
      <c r="T100" s="90">
        <v>1.9242305263380292E-3</v>
      </c>
      <c r="U100" s="90">
        <f>R100/'סכום נכסי הקרן'!$C$42</f>
        <v>3.5223528984334654E-4</v>
      </c>
    </row>
    <row r="101" spans="2:21" s="141" customFormat="1">
      <c r="B101" s="88" t="s">
        <v>499</v>
      </c>
      <c r="C101" s="82" t="s">
        <v>500</v>
      </c>
      <c r="D101" s="95" t="s">
        <v>125</v>
      </c>
      <c r="E101" s="95" t="s">
        <v>287</v>
      </c>
      <c r="F101" s="82" t="s">
        <v>411</v>
      </c>
      <c r="G101" s="95" t="s">
        <v>412</v>
      </c>
      <c r="H101" s="82" t="s">
        <v>464</v>
      </c>
      <c r="I101" s="82" t="s">
        <v>291</v>
      </c>
      <c r="J101" s="82"/>
      <c r="K101" s="89">
        <v>4.7299999999632929</v>
      </c>
      <c r="L101" s="95" t="s">
        <v>169</v>
      </c>
      <c r="M101" s="96">
        <v>3.85E-2</v>
      </c>
      <c r="N101" s="96">
        <v>3.2999999998776421E-3</v>
      </c>
      <c r="O101" s="89">
        <v>33171.142247000003</v>
      </c>
      <c r="P101" s="91">
        <v>123.19</v>
      </c>
      <c r="Q101" s="82"/>
      <c r="R101" s="89">
        <v>40.863529949999993</v>
      </c>
      <c r="S101" s="90">
        <v>1.3268456898800002E-4</v>
      </c>
      <c r="T101" s="90">
        <v>1.8628560033195347E-3</v>
      </c>
      <c r="U101" s="90">
        <f>R101/'סכום נכסי הקרן'!$C$42</f>
        <v>3.4100052737153505E-4</v>
      </c>
    </row>
    <row r="102" spans="2:21" s="141" customFormat="1">
      <c r="B102" s="88" t="s">
        <v>501</v>
      </c>
      <c r="C102" s="82" t="s">
        <v>502</v>
      </c>
      <c r="D102" s="95" t="s">
        <v>125</v>
      </c>
      <c r="E102" s="95" t="s">
        <v>287</v>
      </c>
      <c r="F102" s="82" t="s">
        <v>503</v>
      </c>
      <c r="G102" s="95" t="s">
        <v>345</v>
      </c>
      <c r="H102" s="82" t="s">
        <v>464</v>
      </c>
      <c r="I102" s="82" t="s">
        <v>165</v>
      </c>
      <c r="J102" s="82"/>
      <c r="K102" s="89">
        <v>5.8300000000389005</v>
      </c>
      <c r="L102" s="95" t="s">
        <v>169</v>
      </c>
      <c r="M102" s="96">
        <v>1.5800000000000002E-2</v>
      </c>
      <c r="N102" s="96">
        <v>9.4000000000507983E-3</v>
      </c>
      <c r="O102" s="89">
        <v>70968.409608999995</v>
      </c>
      <c r="P102" s="91">
        <v>105.41</v>
      </c>
      <c r="Q102" s="82"/>
      <c r="R102" s="89">
        <v>74.807796823000004</v>
      </c>
      <c r="S102" s="90">
        <v>1.4808408578719816E-4</v>
      </c>
      <c r="T102" s="90">
        <v>3.4102818228710953E-3</v>
      </c>
      <c r="U102" s="90">
        <f>R102/'סכום נכסי הקרן'!$C$42</f>
        <v>6.2426075768194005E-4</v>
      </c>
    </row>
    <row r="103" spans="2:21" s="141" customFormat="1">
      <c r="B103" s="88" t="s">
        <v>504</v>
      </c>
      <c r="C103" s="82" t="s">
        <v>505</v>
      </c>
      <c r="D103" s="95" t="s">
        <v>125</v>
      </c>
      <c r="E103" s="95" t="s">
        <v>287</v>
      </c>
      <c r="F103" s="82" t="s">
        <v>503</v>
      </c>
      <c r="G103" s="95" t="s">
        <v>345</v>
      </c>
      <c r="H103" s="82" t="s">
        <v>464</v>
      </c>
      <c r="I103" s="82" t="s">
        <v>165</v>
      </c>
      <c r="J103" s="82"/>
      <c r="K103" s="89">
        <v>7.0700000000334473</v>
      </c>
      <c r="L103" s="95" t="s">
        <v>169</v>
      </c>
      <c r="M103" s="96">
        <v>2.4E-2</v>
      </c>
      <c r="N103" s="96">
        <v>1.9900000000094852E-2</v>
      </c>
      <c r="O103" s="89">
        <v>96004.183044000005</v>
      </c>
      <c r="P103" s="91">
        <v>104.33</v>
      </c>
      <c r="Q103" s="82"/>
      <c r="R103" s="89">
        <v>100.16116149499999</v>
      </c>
      <c r="S103" s="90">
        <v>1.7638749613317121E-4</v>
      </c>
      <c r="T103" s="90">
        <v>4.5660720260516357E-3</v>
      </c>
      <c r="U103" s="90">
        <f>R103/'סכום נכסי הקרן'!$C$42</f>
        <v>8.3583109275513017E-4</v>
      </c>
    </row>
    <row r="104" spans="2:21" s="141" customFormat="1">
      <c r="B104" s="88" t="s">
        <v>506</v>
      </c>
      <c r="C104" s="82" t="s">
        <v>507</v>
      </c>
      <c r="D104" s="95" t="s">
        <v>125</v>
      </c>
      <c r="E104" s="95" t="s">
        <v>287</v>
      </c>
      <c r="F104" s="82" t="s">
        <v>503</v>
      </c>
      <c r="G104" s="95" t="s">
        <v>345</v>
      </c>
      <c r="H104" s="82" t="s">
        <v>464</v>
      </c>
      <c r="I104" s="82" t="s">
        <v>165</v>
      </c>
      <c r="J104" s="82"/>
      <c r="K104" s="89">
        <v>3.0599999997959264</v>
      </c>
      <c r="L104" s="95" t="s">
        <v>169</v>
      </c>
      <c r="M104" s="96">
        <v>3.4799999999999998E-2</v>
      </c>
      <c r="N104" s="96">
        <v>2.8000000001943558E-3</v>
      </c>
      <c r="O104" s="89">
        <v>1863.0227679999998</v>
      </c>
      <c r="P104" s="91">
        <v>110.47</v>
      </c>
      <c r="Q104" s="82"/>
      <c r="R104" s="89">
        <v>2.058081257</v>
      </c>
      <c r="S104" s="90">
        <v>4.0060763457818941E-6</v>
      </c>
      <c r="T104" s="90">
        <v>9.382226718085731E-5</v>
      </c>
      <c r="U104" s="90">
        <f>R104/'סכום נכסי הקרן'!$C$42</f>
        <v>1.7174404533068781E-5</v>
      </c>
    </row>
    <row r="105" spans="2:21" s="141" customFormat="1">
      <c r="B105" s="88" t="s">
        <v>508</v>
      </c>
      <c r="C105" s="82" t="s">
        <v>509</v>
      </c>
      <c r="D105" s="95" t="s">
        <v>125</v>
      </c>
      <c r="E105" s="95" t="s">
        <v>287</v>
      </c>
      <c r="F105" s="82" t="s">
        <v>426</v>
      </c>
      <c r="G105" s="95" t="s">
        <v>412</v>
      </c>
      <c r="H105" s="82" t="s">
        <v>464</v>
      </c>
      <c r="I105" s="82" t="s">
        <v>165</v>
      </c>
      <c r="J105" s="82"/>
      <c r="K105" s="89">
        <v>2.249999999998078</v>
      </c>
      <c r="L105" s="95" t="s">
        <v>169</v>
      </c>
      <c r="M105" s="96">
        <v>3.7499999999999999E-2</v>
      </c>
      <c r="N105" s="96">
        <v>-3.8999999999976935E-3</v>
      </c>
      <c r="O105" s="89">
        <v>109568.65186499999</v>
      </c>
      <c r="P105" s="91">
        <v>118.72</v>
      </c>
      <c r="Q105" s="82"/>
      <c r="R105" s="89">
        <v>130.07989677699999</v>
      </c>
      <c r="S105" s="90">
        <v>1.4143341589569156E-4</v>
      </c>
      <c r="T105" s="90">
        <v>5.9299849258915988E-3</v>
      </c>
      <c r="U105" s="90">
        <f>R105/'סכום נכסי הקרן'!$C$42</f>
        <v>1.0854988165649611E-3</v>
      </c>
    </row>
    <row r="106" spans="2:21" s="141" customFormat="1">
      <c r="B106" s="88" t="s">
        <v>510</v>
      </c>
      <c r="C106" s="82" t="s">
        <v>511</v>
      </c>
      <c r="D106" s="95" t="s">
        <v>125</v>
      </c>
      <c r="E106" s="95" t="s">
        <v>287</v>
      </c>
      <c r="F106" s="82" t="s">
        <v>426</v>
      </c>
      <c r="G106" s="95" t="s">
        <v>412</v>
      </c>
      <c r="H106" s="82" t="s">
        <v>464</v>
      </c>
      <c r="I106" s="82" t="s">
        <v>165</v>
      </c>
      <c r="J106" s="82"/>
      <c r="K106" s="89">
        <v>5.9099999999689716</v>
      </c>
      <c r="L106" s="95" t="s">
        <v>169</v>
      </c>
      <c r="M106" s="96">
        <v>2.4799999999999999E-2</v>
      </c>
      <c r="N106" s="96">
        <v>9.5999999999495968E-3</v>
      </c>
      <c r="O106" s="89">
        <v>57759.808853000002</v>
      </c>
      <c r="P106" s="91">
        <v>109.92</v>
      </c>
      <c r="Q106" s="82"/>
      <c r="R106" s="89">
        <v>63.489584767000011</v>
      </c>
      <c r="S106" s="90">
        <v>1.3639123861107253E-4</v>
      </c>
      <c r="T106" s="90">
        <v>2.8943156471353862E-3</v>
      </c>
      <c r="U106" s="90">
        <f>R106/'סכום נכסי הקרן'!$C$42</f>
        <v>5.298118374657642E-4</v>
      </c>
    </row>
    <row r="107" spans="2:21" s="141" customFormat="1">
      <c r="B107" s="88" t="s">
        <v>512</v>
      </c>
      <c r="C107" s="82" t="s">
        <v>513</v>
      </c>
      <c r="D107" s="95" t="s">
        <v>125</v>
      </c>
      <c r="E107" s="95" t="s">
        <v>287</v>
      </c>
      <c r="F107" s="82" t="s">
        <v>514</v>
      </c>
      <c r="G107" s="95" t="s">
        <v>345</v>
      </c>
      <c r="H107" s="82" t="s">
        <v>464</v>
      </c>
      <c r="I107" s="82" t="s">
        <v>291</v>
      </c>
      <c r="J107" s="82"/>
      <c r="K107" s="89">
        <v>4.4600000000079492</v>
      </c>
      <c r="L107" s="95" t="s">
        <v>169</v>
      </c>
      <c r="M107" s="96">
        <v>2.8500000000000001E-2</v>
      </c>
      <c r="N107" s="96">
        <v>6.1000000000072272E-3</v>
      </c>
      <c r="O107" s="89">
        <v>145748.84069099999</v>
      </c>
      <c r="P107" s="91">
        <v>113.92</v>
      </c>
      <c r="Q107" s="82"/>
      <c r="R107" s="89">
        <v>166.03708690799999</v>
      </c>
      <c r="S107" s="90">
        <v>2.1339508153879941E-4</v>
      </c>
      <c r="T107" s="90">
        <v>7.5691743835814944E-3</v>
      </c>
      <c r="U107" s="90">
        <f>R107/'סכום נכסי הקרן'!$C$42</f>
        <v>1.3855566141285209E-3</v>
      </c>
    </row>
    <row r="108" spans="2:21" s="141" customFormat="1">
      <c r="B108" s="88" t="s">
        <v>515</v>
      </c>
      <c r="C108" s="82" t="s">
        <v>516</v>
      </c>
      <c r="D108" s="95" t="s">
        <v>125</v>
      </c>
      <c r="E108" s="95" t="s">
        <v>287</v>
      </c>
      <c r="F108" s="82" t="s">
        <v>517</v>
      </c>
      <c r="G108" s="95" t="s">
        <v>345</v>
      </c>
      <c r="H108" s="82" t="s">
        <v>464</v>
      </c>
      <c r="I108" s="82" t="s">
        <v>291</v>
      </c>
      <c r="J108" s="82"/>
      <c r="K108" s="89">
        <v>6.5099999999651441</v>
      </c>
      <c r="L108" s="95" t="s">
        <v>169</v>
      </c>
      <c r="M108" s="96">
        <v>1.3999999999999999E-2</v>
      </c>
      <c r="N108" s="96">
        <v>1.3499999999999998E-2</v>
      </c>
      <c r="O108" s="89">
        <v>56906.879999999997</v>
      </c>
      <c r="P108" s="91">
        <v>100.83</v>
      </c>
      <c r="Q108" s="82"/>
      <c r="R108" s="89">
        <v>57.379207000000001</v>
      </c>
      <c r="S108" s="90">
        <v>2.2439621451104101E-4</v>
      </c>
      <c r="T108" s="90">
        <v>2.6157603211580671E-3</v>
      </c>
      <c r="U108" s="90">
        <f>R108/'סכום נכסי הקרן'!$C$42</f>
        <v>4.7882157687066093E-4</v>
      </c>
    </row>
    <row r="109" spans="2:21" s="141" customFormat="1">
      <c r="B109" s="88" t="s">
        <v>518</v>
      </c>
      <c r="C109" s="82" t="s">
        <v>519</v>
      </c>
      <c r="D109" s="95" t="s">
        <v>125</v>
      </c>
      <c r="E109" s="95" t="s">
        <v>287</v>
      </c>
      <c r="F109" s="82" t="s">
        <v>300</v>
      </c>
      <c r="G109" s="95" t="s">
        <v>295</v>
      </c>
      <c r="H109" s="82" t="s">
        <v>464</v>
      </c>
      <c r="I109" s="82" t="s">
        <v>165</v>
      </c>
      <c r="J109" s="82"/>
      <c r="K109" s="89">
        <v>4.390000000016677</v>
      </c>
      <c r="L109" s="95" t="s">
        <v>169</v>
      </c>
      <c r="M109" s="96">
        <v>1.8200000000000001E-2</v>
      </c>
      <c r="N109" s="96">
        <v>1.5100000000041693E-2</v>
      </c>
      <c r="O109" s="89">
        <f>94213.20745/50000</f>
        <v>1.8842641490000001</v>
      </c>
      <c r="P109" s="91">
        <v>5091667</v>
      </c>
      <c r="Q109" s="82"/>
      <c r="R109" s="89">
        <v>95.94045946</v>
      </c>
      <c r="S109" s="90">
        <f>662.959731545986%/50000</f>
        <v>1.325919463091972E-4</v>
      </c>
      <c r="T109" s="90">
        <v>4.373661822289425E-3</v>
      </c>
      <c r="U109" s="90">
        <f>R109/'סכום נכסי הקרן'!$C$42</f>
        <v>8.0060991578940631E-4</v>
      </c>
    </row>
    <row r="110" spans="2:21" s="141" customFormat="1">
      <c r="B110" s="88" t="s">
        <v>520</v>
      </c>
      <c r="C110" s="82" t="s">
        <v>521</v>
      </c>
      <c r="D110" s="95" t="s">
        <v>125</v>
      </c>
      <c r="E110" s="95" t="s">
        <v>287</v>
      </c>
      <c r="F110" s="82" t="s">
        <v>300</v>
      </c>
      <c r="G110" s="95" t="s">
        <v>295</v>
      </c>
      <c r="H110" s="82" t="s">
        <v>464</v>
      </c>
      <c r="I110" s="82" t="s">
        <v>165</v>
      </c>
      <c r="J110" s="82"/>
      <c r="K110" s="89">
        <v>3.6500000000159973</v>
      </c>
      <c r="L110" s="95" t="s">
        <v>169</v>
      </c>
      <c r="M110" s="96">
        <v>1.06E-2</v>
      </c>
      <c r="N110" s="96">
        <v>1.3300000000031993E-2</v>
      </c>
      <c r="O110" s="89">
        <f>118536.06015/50000</f>
        <v>2.370721203</v>
      </c>
      <c r="P110" s="91">
        <v>5010002</v>
      </c>
      <c r="Q110" s="82"/>
      <c r="R110" s="89">
        <v>118.773185114</v>
      </c>
      <c r="S110" s="90">
        <f>872.936594373665%/50000</f>
        <v>1.7458731887473299E-4</v>
      </c>
      <c r="T110" s="90">
        <v>5.4145430214600767E-3</v>
      </c>
      <c r="U110" s="90">
        <f>R110/'סכום נכסי הקרן'!$C$42</f>
        <v>9.9114586554387867E-4</v>
      </c>
    </row>
    <row r="111" spans="2:21" s="141" customFormat="1">
      <c r="B111" s="88" t="s">
        <v>522</v>
      </c>
      <c r="C111" s="82" t="s">
        <v>523</v>
      </c>
      <c r="D111" s="95" t="s">
        <v>125</v>
      </c>
      <c r="E111" s="95" t="s">
        <v>287</v>
      </c>
      <c r="F111" s="82" t="s">
        <v>437</v>
      </c>
      <c r="G111" s="95" t="s">
        <v>345</v>
      </c>
      <c r="H111" s="82" t="s">
        <v>464</v>
      </c>
      <c r="I111" s="82" t="s">
        <v>291</v>
      </c>
      <c r="J111" s="82"/>
      <c r="K111" s="89">
        <v>2.4600000000022333</v>
      </c>
      <c r="L111" s="95" t="s">
        <v>169</v>
      </c>
      <c r="M111" s="96">
        <v>4.9000000000000002E-2</v>
      </c>
      <c r="N111" s="96">
        <v>-9.9999999966498158E-5</v>
      </c>
      <c r="O111" s="89">
        <v>75723.762130000003</v>
      </c>
      <c r="P111" s="91">
        <v>115.73</v>
      </c>
      <c r="Q111" s="89">
        <v>1.91219421</v>
      </c>
      <c r="R111" s="89">
        <v>89.547303230000011</v>
      </c>
      <c r="S111" s="90">
        <v>1.1386804522740967E-4</v>
      </c>
      <c r="T111" s="90">
        <v>4.0822154034952703E-3</v>
      </c>
      <c r="U111" s="90">
        <f>R111/'סכום נכסי הקרן'!$C$42</f>
        <v>7.4725990788098253E-4</v>
      </c>
    </row>
    <row r="112" spans="2:21" s="141" customFormat="1">
      <c r="B112" s="88" t="s">
        <v>524</v>
      </c>
      <c r="C112" s="82" t="s">
        <v>525</v>
      </c>
      <c r="D112" s="95" t="s">
        <v>125</v>
      </c>
      <c r="E112" s="95" t="s">
        <v>287</v>
      </c>
      <c r="F112" s="82" t="s">
        <v>437</v>
      </c>
      <c r="G112" s="95" t="s">
        <v>345</v>
      </c>
      <c r="H112" s="82" t="s">
        <v>464</v>
      </c>
      <c r="I112" s="82" t="s">
        <v>291</v>
      </c>
      <c r="J112" s="82"/>
      <c r="K112" s="89">
        <v>2.0900000000158356</v>
      </c>
      <c r="L112" s="95" t="s">
        <v>169</v>
      </c>
      <c r="M112" s="96">
        <v>5.8499999999999996E-2</v>
      </c>
      <c r="N112" s="96">
        <v>-1.8000000000092246E-3</v>
      </c>
      <c r="O112" s="89">
        <v>52175.931463000001</v>
      </c>
      <c r="P112" s="91">
        <v>124.66</v>
      </c>
      <c r="Q112" s="82"/>
      <c r="R112" s="89">
        <v>65.042517932999999</v>
      </c>
      <c r="S112" s="90">
        <v>4.9214353133478188E-5</v>
      </c>
      <c r="T112" s="90">
        <v>2.9651096014163009E-3</v>
      </c>
      <c r="U112" s="90">
        <f>R112/'סכום נכסי הקרן'!$C$42</f>
        <v>5.4277085077730856E-4</v>
      </c>
    </row>
    <row r="113" spans="2:21" s="141" customFormat="1">
      <c r="B113" s="88" t="s">
        <v>526</v>
      </c>
      <c r="C113" s="82" t="s">
        <v>527</v>
      </c>
      <c r="D113" s="95" t="s">
        <v>125</v>
      </c>
      <c r="E113" s="95" t="s">
        <v>287</v>
      </c>
      <c r="F113" s="82" t="s">
        <v>437</v>
      </c>
      <c r="G113" s="95" t="s">
        <v>345</v>
      </c>
      <c r="H113" s="82" t="s">
        <v>464</v>
      </c>
      <c r="I113" s="82" t="s">
        <v>291</v>
      </c>
      <c r="J113" s="82"/>
      <c r="K113" s="89">
        <v>6.9999999999328946</v>
      </c>
      <c r="L113" s="95" t="s">
        <v>169</v>
      </c>
      <c r="M113" s="96">
        <v>2.2499999999999999E-2</v>
      </c>
      <c r="N113" s="96">
        <v>1.9899999999749469E-2</v>
      </c>
      <c r="O113" s="89">
        <v>43085.351212000001</v>
      </c>
      <c r="P113" s="91">
        <v>103.76</v>
      </c>
      <c r="Q113" s="82"/>
      <c r="R113" s="89">
        <v>44.705361087999997</v>
      </c>
      <c r="S113" s="90">
        <v>2.3262657784365047E-4</v>
      </c>
      <c r="T113" s="90">
        <v>2.0379945243410949E-3</v>
      </c>
      <c r="U113" s="90">
        <f>R113/'סכום נכסי הקרן'!$C$42</f>
        <v>3.7306007890155129E-4</v>
      </c>
    </row>
    <row r="114" spans="2:21" s="141" customFormat="1">
      <c r="B114" s="88" t="s">
        <v>528</v>
      </c>
      <c r="C114" s="82" t="s">
        <v>529</v>
      </c>
      <c r="D114" s="95" t="s">
        <v>125</v>
      </c>
      <c r="E114" s="95" t="s">
        <v>287</v>
      </c>
      <c r="F114" s="82" t="s">
        <v>448</v>
      </c>
      <c r="G114" s="95" t="s">
        <v>412</v>
      </c>
      <c r="H114" s="82" t="s">
        <v>464</v>
      </c>
      <c r="I114" s="82" t="s">
        <v>165</v>
      </c>
      <c r="J114" s="82"/>
      <c r="K114" s="89">
        <v>1.7200000000053959</v>
      </c>
      <c r="L114" s="95" t="s">
        <v>169</v>
      </c>
      <c r="M114" s="96">
        <v>4.0500000000000001E-2</v>
      </c>
      <c r="N114" s="96">
        <v>-1.0699999999986507E-2</v>
      </c>
      <c r="O114" s="89">
        <v>16453.255438</v>
      </c>
      <c r="P114" s="91">
        <v>135.16</v>
      </c>
      <c r="Q114" s="82"/>
      <c r="R114" s="89">
        <v>22.238220829000003</v>
      </c>
      <c r="S114" s="90">
        <v>1.1311593318336693E-4</v>
      </c>
      <c r="T114" s="90">
        <v>1.0137793583945673E-3</v>
      </c>
      <c r="U114" s="90">
        <f>R114/'סכום נכסי הקרן'!$C$42</f>
        <v>1.8557488889903544E-4</v>
      </c>
    </row>
    <row r="115" spans="2:21" s="141" customFormat="1">
      <c r="B115" s="88" t="s">
        <v>530</v>
      </c>
      <c r="C115" s="82" t="s">
        <v>531</v>
      </c>
      <c r="D115" s="95" t="s">
        <v>125</v>
      </c>
      <c r="E115" s="95" t="s">
        <v>287</v>
      </c>
      <c r="F115" s="82" t="s">
        <v>532</v>
      </c>
      <c r="G115" s="95" t="s">
        <v>345</v>
      </c>
      <c r="H115" s="82" t="s">
        <v>464</v>
      </c>
      <c r="I115" s="82" t="s">
        <v>165</v>
      </c>
      <c r="J115" s="82"/>
      <c r="K115" s="89">
        <v>6.5200000000177036</v>
      </c>
      <c r="L115" s="95" t="s">
        <v>169</v>
      </c>
      <c r="M115" s="96">
        <v>1.9599999999999999E-2</v>
      </c>
      <c r="N115" s="96">
        <v>1.4400000000022131E-2</v>
      </c>
      <c r="O115" s="89">
        <v>51643.818370000001</v>
      </c>
      <c r="P115" s="91">
        <v>105</v>
      </c>
      <c r="Q115" s="82"/>
      <c r="R115" s="89">
        <v>54.226010977000001</v>
      </c>
      <c r="S115" s="90">
        <v>8.0180735456361401E-5</v>
      </c>
      <c r="T115" s="90">
        <v>2.4720147820850571E-3</v>
      </c>
      <c r="U115" s="90">
        <f>R115/'סכום נכסי הקרן'!$C$42</f>
        <v>4.5250859049712744E-4</v>
      </c>
    </row>
    <row r="116" spans="2:21" s="141" customFormat="1">
      <c r="B116" s="88" t="s">
        <v>533</v>
      </c>
      <c r="C116" s="82" t="s">
        <v>534</v>
      </c>
      <c r="D116" s="95" t="s">
        <v>125</v>
      </c>
      <c r="E116" s="95" t="s">
        <v>287</v>
      </c>
      <c r="F116" s="82" t="s">
        <v>532</v>
      </c>
      <c r="G116" s="95" t="s">
        <v>345</v>
      </c>
      <c r="H116" s="82" t="s">
        <v>464</v>
      </c>
      <c r="I116" s="82" t="s">
        <v>165</v>
      </c>
      <c r="J116" s="82"/>
      <c r="K116" s="89">
        <v>3.7500000000224172</v>
      </c>
      <c r="L116" s="95" t="s">
        <v>169</v>
      </c>
      <c r="M116" s="96">
        <v>2.75E-2</v>
      </c>
      <c r="N116" s="96">
        <v>4.6000000000896686E-3</v>
      </c>
      <c r="O116" s="89">
        <v>20201.350463999999</v>
      </c>
      <c r="P116" s="91">
        <v>110.41</v>
      </c>
      <c r="Q116" s="82"/>
      <c r="R116" s="89">
        <v>22.304311730000002</v>
      </c>
      <c r="S116" s="90">
        <v>4.4486530434145284E-5</v>
      </c>
      <c r="T116" s="90">
        <v>1.016792260898176E-3</v>
      </c>
      <c r="U116" s="90">
        <f>R116/'סכום נכסי הקרן'!$C$42</f>
        <v>1.8612640836206362E-4</v>
      </c>
    </row>
    <row r="117" spans="2:21" s="141" customFormat="1">
      <c r="B117" s="88" t="s">
        <v>535</v>
      </c>
      <c r="C117" s="82" t="s">
        <v>536</v>
      </c>
      <c r="D117" s="95" t="s">
        <v>125</v>
      </c>
      <c r="E117" s="95" t="s">
        <v>287</v>
      </c>
      <c r="F117" s="82" t="s">
        <v>315</v>
      </c>
      <c r="G117" s="95" t="s">
        <v>295</v>
      </c>
      <c r="H117" s="82" t="s">
        <v>464</v>
      </c>
      <c r="I117" s="82" t="s">
        <v>165</v>
      </c>
      <c r="J117" s="82"/>
      <c r="K117" s="89">
        <v>3.9499999999930715</v>
      </c>
      <c r="L117" s="95" t="s">
        <v>169</v>
      </c>
      <c r="M117" s="96">
        <v>1.4199999999999999E-2</v>
      </c>
      <c r="N117" s="96">
        <v>1.5699999999969086E-2</v>
      </c>
      <c r="O117" s="89">
        <f>185045.43745/50000</f>
        <v>3.7009087489999999</v>
      </c>
      <c r="P117" s="91">
        <v>5070000</v>
      </c>
      <c r="Q117" s="82"/>
      <c r="R117" s="89">
        <v>187.63608769400003</v>
      </c>
      <c r="S117" s="90">
        <f>873.144139338461%/50000</f>
        <v>1.7462882786769217E-4</v>
      </c>
      <c r="T117" s="90">
        <v>8.5538134573261131E-3</v>
      </c>
      <c r="U117" s="90">
        <f>R117/'סכום נכסי הקרן'!$C$42</f>
        <v>1.5657972998386455E-3</v>
      </c>
    </row>
    <row r="118" spans="2:21" s="141" customFormat="1">
      <c r="B118" s="88" t="s">
        <v>537</v>
      </c>
      <c r="C118" s="82" t="s">
        <v>538</v>
      </c>
      <c r="D118" s="95" t="s">
        <v>125</v>
      </c>
      <c r="E118" s="95" t="s">
        <v>287</v>
      </c>
      <c r="F118" s="82" t="s">
        <v>315</v>
      </c>
      <c r="G118" s="95" t="s">
        <v>295</v>
      </c>
      <c r="H118" s="82" t="s">
        <v>464</v>
      </c>
      <c r="I118" s="82" t="s">
        <v>165</v>
      </c>
      <c r="J118" s="82"/>
      <c r="K118" s="89">
        <v>4.5999999999887606</v>
      </c>
      <c r="L118" s="95" t="s">
        <v>169</v>
      </c>
      <c r="M118" s="96">
        <v>1.5900000000000001E-2</v>
      </c>
      <c r="N118" s="96">
        <v>1.6799999999980331E-2</v>
      </c>
      <c r="O118" s="89">
        <f>142354.28935/50000</f>
        <v>2.8470857870000001</v>
      </c>
      <c r="P118" s="91">
        <v>5000000</v>
      </c>
      <c r="Q118" s="82"/>
      <c r="R118" s="89">
        <v>142.35429214600001</v>
      </c>
      <c r="S118" s="90">
        <f>950.930456579826%/50000</f>
        <v>1.9018609131596519E-4</v>
      </c>
      <c r="T118" s="90">
        <v>6.4895408704768315E-3</v>
      </c>
      <c r="U118" s="90">
        <f>R118/'סכום נכסי הקרן'!$C$42</f>
        <v>1.1879269547878984E-3</v>
      </c>
    </row>
    <row r="119" spans="2:21" s="141" customFormat="1">
      <c r="B119" s="88" t="s">
        <v>539</v>
      </c>
      <c r="C119" s="82" t="s">
        <v>540</v>
      </c>
      <c r="D119" s="95" t="s">
        <v>125</v>
      </c>
      <c r="E119" s="95" t="s">
        <v>287</v>
      </c>
      <c r="F119" s="82" t="s">
        <v>541</v>
      </c>
      <c r="G119" s="95" t="s">
        <v>542</v>
      </c>
      <c r="H119" s="82" t="s">
        <v>464</v>
      </c>
      <c r="I119" s="82" t="s">
        <v>291</v>
      </c>
      <c r="J119" s="82"/>
      <c r="K119" s="89">
        <v>4.9499999999884725</v>
      </c>
      <c r="L119" s="95" t="s">
        <v>169</v>
      </c>
      <c r="M119" s="96">
        <v>1.9400000000000001E-2</v>
      </c>
      <c r="N119" s="96">
        <v>6.8999999999648102E-3</v>
      </c>
      <c r="O119" s="89">
        <v>76453.358049000002</v>
      </c>
      <c r="P119" s="91">
        <v>107.79</v>
      </c>
      <c r="Q119" s="82"/>
      <c r="R119" s="89">
        <v>82.409070741000008</v>
      </c>
      <c r="S119" s="90">
        <v>1.2695292416723533E-4</v>
      </c>
      <c r="T119" s="90">
        <v>3.7568030061449968E-3</v>
      </c>
      <c r="U119" s="90">
        <f>R119/'סכום נכסי הקרן'!$C$42</f>
        <v>6.8769234124569669E-4</v>
      </c>
    </row>
    <row r="120" spans="2:21" s="141" customFormat="1">
      <c r="B120" s="88" t="s">
        <v>543</v>
      </c>
      <c r="C120" s="82" t="s">
        <v>544</v>
      </c>
      <c r="D120" s="95" t="s">
        <v>125</v>
      </c>
      <c r="E120" s="95" t="s">
        <v>287</v>
      </c>
      <c r="F120" s="82" t="s">
        <v>541</v>
      </c>
      <c r="G120" s="95" t="s">
        <v>542</v>
      </c>
      <c r="H120" s="82" t="s">
        <v>464</v>
      </c>
      <c r="I120" s="82" t="s">
        <v>291</v>
      </c>
      <c r="J120" s="82"/>
      <c r="K120" s="89">
        <v>6.399999999993411</v>
      </c>
      <c r="L120" s="95" t="s">
        <v>169</v>
      </c>
      <c r="M120" s="96">
        <v>1.23E-2</v>
      </c>
      <c r="N120" s="96">
        <v>1.1300000000003294E-2</v>
      </c>
      <c r="O120" s="89">
        <v>149287.87007400001</v>
      </c>
      <c r="P120" s="91">
        <v>101.66</v>
      </c>
      <c r="Q120" s="82"/>
      <c r="R120" s="89">
        <v>151.76605381499999</v>
      </c>
      <c r="S120" s="90">
        <v>1.408933060086959E-4</v>
      </c>
      <c r="T120" s="90">
        <v>6.9185972135867415E-3</v>
      </c>
      <c r="U120" s="90">
        <f>R120/'סכום נכסי הקרן'!$C$42</f>
        <v>1.2664668091898843E-3</v>
      </c>
    </row>
    <row r="121" spans="2:21" s="141" customFormat="1">
      <c r="B121" s="88" t="s">
        <v>545</v>
      </c>
      <c r="C121" s="82" t="s">
        <v>546</v>
      </c>
      <c r="D121" s="95" t="s">
        <v>125</v>
      </c>
      <c r="E121" s="95" t="s">
        <v>287</v>
      </c>
      <c r="F121" s="82" t="s">
        <v>547</v>
      </c>
      <c r="G121" s="95" t="s">
        <v>412</v>
      </c>
      <c r="H121" s="82" t="s">
        <v>464</v>
      </c>
      <c r="I121" s="82" t="s">
        <v>165</v>
      </c>
      <c r="J121" s="82"/>
      <c r="K121" s="89">
        <v>0.50000000000562694</v>
      </c>
      <c r="L121" s="95" t="s">
        <v>169</v>
      </c>
      <c r="M121" s="96">
        <v>3.6000000000000004E-2</v>
      </c>
      <c r="N121" s="96">
        <v>-1.7800000000101283E-2</v>
      </c>
      <c r="O121" s="89">
        <v>81147.032693000001</v>
      </c>
      <c r="P121" s="91">
        <v>109.5</v>
      </c>
      <c r="Q121" s="82"/>
      <c r="R121" s="89">
        <v>88.856000595000026</v>
      </c>
      <c r="S121" s="90">
        <v>1.9614377318762812E-4</v>
      </c>
      <c r="T121" s="90">
        <v>4.0507008166424932E-3</v>
      </c>
      <c r="U121" s="90">
        <f>R121/'סכום נכסי הקרן'!$C$42</f>
        <v>7.4149108263762335E-4</v>
      </c>
    </row>
    <row r="122" spans="2:21" s="141" customFormat="1">
      <c r="B122" s="88" t="s">
        <v>548</v>
      </c>
      <c r="C122" s="82" t="s">
        <v>549</v>
      </c>
      <c r="D122" s="95" t="s">
        <v>125</v>
      </c>
      <c r="E122" s="95" t="s">
        <v>287</v>
      </c>
      <c r="F122" s="82" t="s">
        <v>547</v>
      </c>
      <c r="G122" s="95" t="s">
        <v>412</v>
      </c>
      <c r="H122" s="82" t="s">
        <v>464</v>
      </c>
      <c r="I122" s="82" t="s">
        <v>165</v>
      </c>
      <c r="J122" s="82"/>
      <c r="K122" s="89">
        <v>6.9900000000866518</v>
      </c>
      <c r="L122" s="95" t="s">
        <v>169</v>
      </c>
      <c r="M122" s="96">
        <v>2.2499999999999999E-2</v>
      </c>
      <c r="N122" s="96">
        <v>1.1200000000176241E-2</v>
      </c>
      <c r="O122" s="89">
        <v>30787.001458999999</v>
      </c>
      <c r="P122" s="91">
        <v>110.58</v>
      </c>
      <c r="Q122" s="82"/>
      <c r="R122" s="89">
        <v>34.044265995000003</v>
      </c>
      <c r="S122" s="90">
        <v>7.5252474359144986E-5</v>
      </c>
      <c r="T122" s="90">
        <v>1.5519845046424547E-3</v>
      </c>
      <c r="U122" s="90">
        <f>R122/'סכום נכסי הקרן'!$C$42</f>
        <v>2.8409470920589966E-4</v>
      </c>
    </row>
    <row r="123" spans="2:21" s="141" customFormat="1">
      <c r="B123" s="88" t="s">
        <v>550</v>
      </c>
      <c r="C123" s="82" t="s">
        <v>551</v>
      </c>
      <c r="D123" s="95" t="s">
        <v>125</v>
      </c>
      <c r="E123" s="95" t="s">
        <v>287</v>
      </c>
      <c r="F123" s="82" t="s">
        <v>552</v>
      </c>
      <c r="G123" s="95" t="s">
        <v>341</v>
      </c>
      <c r="H123" s="82" t="s">
        <v>464</v>
      </c>
      <c r="I123" s="82" t="s">
        <v>291</v>
      </c>
      <c r="J123" s="82"/>
      <c r="K123" s="89">
        <v>3.6100000000217904</v>
      </c>
      <c r="L123" s="95" t="s">
        <v>169</v>
      </c>
      <c r="M123" s="96">
        <v>1.8000000000000002E-2</v>
      </c>
      <c r="N123" s="96">
        <v>8.3000000000174948E-3</v>
      </c>
      <c r="O123" s="89">
        <v>60396.433212999997</v>
      </c>
      <c r="P123" s="91">
        <v>104.1</v>
      </c>
      <c r="Q123" s="82"/>
      <c r="R123" s="89">
        <v>62.872686482999995</v>
      </c>
      <c r="S123" s="90">
        <v>7.4824523420908857E-5</v>
      </c>
      <c r="T123" s="90">
        <v>2.8661929501194142E-3</v>
      </c>
      <c r="U123" s="90">
        <f>R123/'סכום נכסי הקרן'!$C$42</f>
        <v>5.2466390628027931E-4</v>
      </c>
    </row>
    <row r="124" spans="2:21" s="141" customFormat="1">
      <c r="B124" s="88" t="s">
        <v>553</v>
      </c>
      <c r="C124" s="82" t="s">
        <v>554</v>
      </c>
      <c r="D124" s="95" t="s">
        <v>125</v>
      </c>
      <c r="E124" s="95" t="s">
        <v>287</v>
      </c>
      <c r="F124" s="82" t="s">
        <v>555</v>
      </c>
      <c r="G124" s="95" t="s">
        <v>295</v>
      </c>
      <c r="H124" s="82" t="s">
        <v>556</v>
      </c>
      <c r="I124" s="82" t="s">
        <v>165</v>
      </c>
      <c r="J124" s="82"/>
      <c r="K124" s="89">
        <v>1.2400000000775975</v>
      </c>
      <c r="L124" s="95" t="s">
        <v>169</v>
      </c>
      <c r="M124" s="96">
        <v>4.1500000000000002E-2</v>
      </c>
      <c r="N124" s="96">
        <v>-7.6000000007162838E-3</v>
      </c>
      <c r="O124" s="89">
        <v>5912.5272089999999</v>
      </c>
      <c r="P124" s="91">
        <v>113.34</v>
      </c>
      <c r="Q124" s="82"/>
      <c r="R124" s="89">
        <v>6.7012584520000003</v>
      </c>
      <c r="S124" s="90">
        <v>1.9649802120340981E-5</v>
      </c>
      <c r="T124" s="90">
        <v>3.0549195217296631E-4</v>
      </c>
      <c r="U124" s="90">
        <f>R124/'סכום נכסי הקרן'!$C$42</f>
        <v>5.5921078501563887E-5</v>
      </c>
    </row>
    <row r="125" spans="2:21" s="141" customFormat="1">
      <c r="B125" s="88" t="s">
        <v>557</v>
      </c>
      <c r="C125" s="82" t="s">
        <v>558</v>
      </c>
      <c r="D125" s="95" t="s">
        <v>125</v>
      </c>
      <c r="E125" s="95" t="s">
        <v>287</v>
      </c>
      <c r="F125" s="82" t="s">
        <v>559</v>
      </c>
      <c r="G125" s="95" t="s">
        <v>341</v>
      </c>
      <c r="H125" s="82" t="s">
        <v>556</v>
      </c>
      <c r="I125" s="82" t="s">
        <v>291</v>
      </c>
      <c r="J125" s="82"/>
      <c r="K125" s="89">
        <v>2.010000000021559</v>
      </c>
      <c r="L125" s="95" t="s">
        <v>169</v>
      </c>
      <c r="M125" s="96">
        <v>2.8500000000000001E-2</v>
      </c>
      <c r="N125" s="96">
        <v>1.8800000000060515E-2</v>
      </c>
      <c r="O125" s="89">
        <v>25351.670752999999</v>
      </c>
      <c r="P125" s="91">
        <v>104.29</v>
      </c>
      <c r="Q125" s="82"/>
      <c r="R125" s="89">
        <v>26.439256842999999</v>
      </c>
      <c r="S125" s="90">
        <v>8.6929940912795425E-5</v>
      </c>
      <c r="T125" s="90">
        <v>1.2052930423180352E-3</v>
      </c>
      <c r="U125" s="90">
        <f>R125/'סכום נכסי הקרן'!$C$42</f>
        <v>2.2063195562904296E-4</v>
      </c>
    </row>
    <row r="126" spans="2:21" s="141" customFormat="1">
      <c r="B126" s="88" t="s">
        <v>560</v>
      </c>
      <c r="C126" s="82" t="s">
        <v>561</v>
      </c>
      <c r="D126" s="95" t="s">
        <v>125</v>
      </c>
      <c r="E126" s="95" t="s">
        <v>287</v>
      </c>
      <c r="F126" s="82" t="s">
        <v>326</v>
      </c>
      <c r="G126" s="95" t="s">
        <v>295</v>
      </c>
      <c r="H126" s="82" t="s">
        <v>556</v>
      </c>
      <c r="I126" s="82" t="s">
        <v>165</v>
      </c>
      <c r="J126" s="82"/>
      <c r="K126" s="89">
        <v>2.1599999999973107</v>
      </c>
      <c r="L126" s="95" t="s">
        <v>169</v>
      </c>
      <c r="M126" s="96">
        <v>2.7999999999999997E-2</v>
      </c>
      <c r="N126" s="96">
        <v>8.9000000000044825E-3</v>
      </c>
      <c r="O126" s="89">
        <f>165667.89505/50000</f>
        <v>3.3133579009999998</v>
      </c>
      <c r="P126" s="91">
        <v>5387000</v>
      </c>
      <c r="Q126" s="82"/>
      <c r="R126" s="89">
        <v>178.49059022799997</v>
      </c>
      <c r="S126" s="90">
        <f>936.664754056652%/50000</f>
        <v>1.873329508113304E-4</v>
      </c>
      <c r="T126" s="90">
        <v>8.1368953673146126E-3</v>
      </c>
      <c r="U126" s="90">
        <f>R126/'סכום נכסי הקרן'!$C$42</f>
        <v>1.4894793835255674E-3</v>
      </c>
    </row>
    <row r="127" spans="2:21" s="141" customFormat="1">
      <c r="B127" s="88" t="s">
        <v>562</v>
      </c>
      <c r="C127" s="82" t="s">
        <v>563</v>
      </c>
      <c r="D127" s="95" t="s">
        <v>125</v>
      </c>
      <c r="E127" s="95" t="s">
        <v>287</v>
      </c>
      <c r="F127" s="82" t="s">
        <v>326</v>
      </c>
      <c r="G127" s="95" t="s">
        <v>295</v>
      </c>
      <c r="H127" s="82" t="s">
        <v>556</v>
      </c>
      <c r="I127" s="82" t="s">
        <v>165</v>
      </c>
      <c r="J127" s="82"/>
      <c r="K127" s="89">
        <v>3.4200000000862616</v>
      </c>
      <c r="L127" s="95" t="s">
        <v>169</v>
      </c>
      <c r="M127" s="96">
        <v>1.49E-2</v>
      </c>
      <c r="N127" s="96">
        <v>1.8000000000221183E-2</v>
      </c>
      <c r="O127" s="89">
        <f>8982.2983/50000</f>
        <v>0.17964596600000002</v>
      </c>
      <c r="P127" s="91">
        <v>5033372</v>
      </c>
      <c r="Q127" s="82"/>
      <c r="R127" s="89">
        <v>9.0422496910000003</v>
      </c>
      <c r="S127" s="90">
        <f>148.516836970899%/50000</f>
        <v>2.97033673941798E-5</v>
      </c>
      <c r="T127" s="90">
        <v>4.1221130776034591E-4</v>
      </c>
      <c r="U127" s="90">
        <f>R127/'סכום נכסי הקרן'!$C$42</f>
        <v>7.5456327855888045E-5</v>
      </c>
    </row>
    <row r="128" spans="2:21" s="141" customFormat="1">
      <c r="B128" s="88" t="s">
        <v>564</v>
      </c>
      <c r="C128" s="82" t="s">
        <v>565</v>
      </c>
      <c r="D128" s="95" t="s">
        <v>125</v>
      </c>
      <c r="E128" s="95" t="s">
        <v>287</v>
      </c>
      <c r="F128" s="82" t="s">
        <v>326</v>
      </c>
      <c r="G128" s="95" t="s">
        <v>295</v>
      </c>
      <c r="H128" s="82" t="s">
        <v>556</v>
      </c>
      <c r="I128" s="82" t="s">
        <v>165</v>
      </c>
      <c r="J128" s="82"/>
      <c r="K128" s="89">
        <v>4.9700000000038624</v>
      </c>
      <c r="L128" s="95" t="s">
        <v>169</v>
      </c>
      <c r="M128" s="96">
        <v>2.2000000000000002E-2</v>
      </c>
      <c r="N128" s="96">
        <v>1.9900000000012876E-2</v>
      </c>
      <c r="O128" s="89">
        <f>37846.7625/50000</f>
        <v>0.75693524999999995</v>
      </c>
      <c r="P128" s="91">
        <v>5130000</v>
      </c>
      <c r="Q128" s="82"/>
      <c r="R128" s="89">
        <v>38.830780505</v>
      </c>
      <c r="S128" s="90">
        <f>751.822854588796%/50000</f>
        <v>1.5036457091775919E-4</v>
      </c>
      <c r="T128" s="90">
        <v>1.7701885438147866E-3</v>
      </c>
      <c r="U128" s="90">
        <f>R128/'סכום נכסי הקרן'!$C$42</f>
        <v>3.2403751331946116E-4</v>
      </c>
    </row>
    <row r="129" spans="2:21" s="141" customFormat="1">
      <c r="B129" s="88" t="s">
        <v>566</v>
      </c>
      <c r="C129" s="82" t="s">
        <v>567</v>
      </c>
      <c r="D129" s="95" t="s">
        <v>125</v>
      </c>
      <c r="E129" s="95" t="s">
        <v>287</v>
      </c>
      <c r="F129" s="82" t="s">
        <v>568</v>
      </c>
      <c r="G129" s="95" t="s">
        <v>345</v>
      </c>
      <c r="H129" s="82" t="s">
        <v>556</v>
      </c>
      <c r="I129" s="82" t="s">
        <v>165</v>
      </c>
      <c r="J129" s="82"/>
      <c r="K129" s="89">
        <v>5.2199999999010087</v>
      </c>
      <c r="L129" s="95" t="s">
        <v>169</v>
      </c>
      <c r="M129" s="96">
        <v>2.5000000000000001E-2</v>
      </c>
      <c r="N129" s="96">
        <v>1.5499999999920168E-2</v>
      </c>
      <c r="O129" s="89">
        <v>17565.138441999999</v>
      </c>
      <c r="P129" s="91">
        <v>106.97</v>
      </c>
      <c r="Q129" s="82"/>
      <c r="R129" s="89">
        <v>18.789429112999997</v>
      </c>
      <c r="S129" s="90">
        <v>7.3464812054401153E-5</v>
      </c>
      <c r="T129" s="90">
        <v>8.565584242214712E-4</v>
      </c>
      <c r="U129" s="90">
        <f>R129/'סכום נכסי הקרן'!$C$42</f>
        <v>1.567951971937528E-4</v>
      </c>
    </row>
    <row r="130" spans="2:21" s="141" customFormat="1">
      <c r="B130" s="88" t="s">
        <v>569</v>
      </c>
      <c r="C130" s="82" t="s">
        <v>570</v>
      </c>
      <c r="D130" s="95" t="s">
        <v>125</v>
      </c>
      <c r="E130" s="95" t="s">
        <v>287</v>
      </c>
      <c r="F130" s="82" t="s">
        <v>568</v>
      </c>
      <c r="G130" s="95" t="s">
        <v>345</v>
      </c>
      <c r="H130" s="82" t="s">
        <v>556</v>
      </c>
      <c r="I130" s="82" t="s">
        <v>165</v>
      </c>
      <c r="J130" s="82"/>
      <c r="K130" s="89">
        <v>7.1899999999675615</v>
      </c>
      <c r="L130" s="95" t="s">
        <v>169</v>
      </c>
      <c r="M130" s="96">
        <v>1.9E-2</v>
      </c>
      <c r="N130" s="96">
        <v>2.5199999999927912E-2</v>
      </c>
      <c r="O130" s="89">
        <v>57335.010319000001</v>
      </c>
      <c r="P130" s="91">
        <v>96.78</v>
      </c>
      <c r="Q130" s="82"/>
      <c r="R130" s="89">
        <v>55.488824220000005</v>
      </c>
      <c r="S130" s="90">
        <v>2.3142620970072623E-4</v>
      </c>
      <c r="T130" s="90">
        <v>2.5295829665681986E-3</v>
      </c>
      <c r="U130" s="90">
        <f>R130/'סכום נכסי הקרן'!$C$42</f>
        <v>4.6304659302313678E-4</v>
      </c>
    </row>
    <row r="131" spans="2:21" s="141" customFormat="1">
      <c r="B131" s="88" t="s">
        <v>571</v>
      </c>
      <c r="C131" s="82" t="s">
        <v>572</v>
      </c>
      <c r="D131" s="95" t="s">
        <v>125</v>
      </c>
      <c r="E131" s="95" t="s">
        <v>287</v>
      </c>
      <c r="F131" s="82" t="s">
        <v>573</v>
      </c>
      <c r="G131" s="95" t="s">
        <v>345</v>
      </c>
      <c r="H131" s="82" t="s">
        <v>556</v>
      </c>
      <c r="I131" s="82" t="s">
        <v>165</v>
      </c>
      <c r="J131" s="82"/>
      <c r="K131" s="89">
        <v>1.2399999999834685</v>
      </c>
      <c r="L131" s="95" t="s">
        <v>169</v>
      </c>
      <c r="M131" s="96">
        <v>4.5999999999999999E-2</v>
      </c>
      <c r="N131" s="96">
        <v>-5.0000000000000001E-3</v>
      </c>
      <c r="O131" s="89">
        <v>20102.637201000001</v>
      </c>
      <c r="P131" s="91">
        <v>132.4</v>
      </c>
      <c r="Q131" s="82"/>
      <c r="R131" s="89">
        <v>26.615891806</v>
      </c>
      <c r="S131" s="90">
        <v>6.9777861610144525E-5</v>
      </c>
      <c r="T131" s="90">
        <v>1.2133453447408383E-3</v>
      </c>
      <c r="U131" s="90">
        <f>R131/'סכום נכסי הקרן'!$C$42</f>
        <v>2.2210595005901394E-4</v>
      </c>
    </row>
    <row r="132" spans="2:21" s="141" customFormat="1">
      <c r="B132" s="88" t="s">
        <v>574</v>
      </c>
      <c r="C132" s="82" t="s">
        <v>575</v>
      </c>
      <c r="D132" s="95" t="s">
        <v>125</v>
      </c>
      <c r="E132" s="95" t="s">
        <v>287</v>
      </c>
      <c r="F132" s="82" t="s">
        <v>576</v>
      </c>
      <c r="G132" s="95" t="s">
        <v>295</v>
      </c>
      <c r="H132" s="82" t="s">
        <v>556</v>
      </c>
      <c r="I132" s="82" t="s">
        <v>291</v>
      </c>
      <c r="J132" s="82"/>
      <c r="K132" s="89">
        <v>1.749999999974384</v>
      </c>
      <c r="L132" s="95" t="s">
        <v>169</v>
      </c>
      <c r="M132" s="96">
        <v>0.02</v>
      </c>
      <c r="N132" s="96">
        <v>-5.899999999907782E-3</v>
      </c>
      <c r="O132" s="89">
        <v>45614.201381999999</v>
      </c>
      <c r="P132" s="91">
        <v>106.98</v>
      </c>
      <c r="Q132" s="82"/>
      <c r="R132" s="89">
        <v>48.798073055000003</v>
      </c>
      <c r="S132" s="90">
        <v>1.068908646184692E-4</v>
      </c>
      <c r="T132" s="90">
        <v>2.224570012726764E-3</v>
      </c>
      <c r="U132" s="90">
        <f>R132/'סכום נכסי הקרן'!$C$42</f>
        <v>4.0721319638392374E-4</v>
      </c>
    </row>
    <row r="133" spans="2:21" s="141" customFormat="1">
      <c r="B133" s="88" t="s">
        <v>577</v>
      </c>
      <c r="C133" s="82" t="s">
        <v>578</v>
      </c>
      <c r="D133" s="95" t="s">
        <v>125</v>
      </c>
      <c r="E133" s="95" t="s">
        <v>287</v>
      </c>
      <c r="F133" s="82" t="s">
        <v>514</v>
      </c>
      <c r="G133" s="95" t="s">
        <v>345</v>
      </c>
      <c r="H133" s="82" t="s">
        <v>556</v>
      </c>
      <c r="I133" s="82" t="s">
        <v>291</v>
      </c>
      <c r="J133" s="82"/>
      <c r="K133" s="89">
        <v>6.6999999998950752</v>
      </c>
      <c r="L133" s="95" t="s">
        <v>169</v>
      </c>
      <c r="M133" s="96">
        <v>2.81E-2</v>
      </c>
      <c r="N133" s="96">
        <v>2.0199999999603615E-2</v>
      </c>
      <c r="O133" s="89">
        <v>7985.7339339999999</v>
      </c>
      <c r="P133" s="91">
        <v>107.41</v>
      </c>
      <c r="Q133" s="82"/>
      <c r="R133" s="89">
        <v>8.5774771669999996</v>
      </c>
      <c r="S133" s="90">
        <v>1.5253894178074996E-5</v>
      </c>
      <c r="T133" s="90">
        <v>3.910236059741625E-4</v>
      </c>
      <c r="U133" s="90">
        <f>R133/'סכום נכסי הקרן'!$C$42</f>
        <v>7.1577865178147707E-5</v>
      </c>
    </row>
    <row r="134" spans="2:21" s="141" customFormat="1">
      <c r="B134" s="88" t="s">
        <v>579</v>
      </c>
      <c r="C134" s="82" t="s">
        <v>580</v>
      </c>
      <c r="D134" s="95" t="s">
        <v>125</v>
      </c>
      <c r="E134" s="95" t="s">
        <v>287</v>
      </c>
      <c r="F134" s="82" t="s">
        <v>514</v>
      </c>
      <c r="G134" s="95" t="s">
        <v>345</v>
      </c>
      <c r="H134" s="82" t="s">
        <v>556</v>
      </c>
      <c r="I134" s="82" t="s">
        <v>291</v>
      </c>
      <c r="J134" s="82"/>
      <c r="K134" s="89">
        <v>4.7900000000418554</v>
      </c>
      <c r="L134" s="95" t="s">
        <v>169</v>
      </c>
      <c r="M134" s="96">
        <v>3.7000000000000005E-2</v>
      </c>
      <c r="N134" s="96">
        <v>1.3399999999999999E-2</v>
      </c>
      <c r="O134" s="89">
        <v>31793.414485000001</v>
      </c>
      <c r="P134" s="91">
        <v>112.72</v>
      </c>
      <c r="Q134" s="82"/>
      <c r="R134" s="89">
        <v>35.837537450000006</v>
      </c>
      <c r="S134" s="90">
        <v>4.6984714021910983E-5</v>
      </c>
      <c r="T134" s="90">
        <v>1.6337348208685818E-3</v>
      </c>
      <c r="U134" s="90">
        <f>R134/'סכום נכסי הקרן'!$C$42</f>
        <v>2.9905931242602164E-4</v>
      </c>
    </row>
    <row r="135" spans="2:21" s="141" customFormat="1">
      <c r="B135" s="88" t="s">
        <v>581</v>
      </c>
      <c r="C135" s="82" t="s">
        <v>582</v>
      </c>
      <c r="D135" s="95" t="s">
        <v>125</v>
      </c>
      <c r="E135" s="95" t="s">
        <v>287</v>
      </c>
      <c r="F135" s="82" t="s">
        <v>300</v>
      </c>
      <c r="G135" s="95" t="s">
        <v>295</v>
      </c>
      <c r="H135" s="82" t="s">
        <v>556</v>
      </c>
      <c r="I135" s="82" t="s">
        <v>291</v>
      </c>
      <c r="J135" s="82"/>
      <c r="K135" s="89">
        <v>2.6200000000013661</v>
      </c>
      <c r="L135" s="95" t="s">
        <v>169</v>
      </c>
      <c r="M135" s="96">
        <v>4.4999999999999998E-2</v>
      </c>
      <c r="N135" s="96">
        <v>-4.0000000001490232E-4</v>
      </c>
      <c r="O135" s="89">
        <v>235095.298109</v>
      </c>
      <c r="P135" s="91">
        <v>135.65</v>
      </c>
      <c r="Q135" s="89">
        <v>3.18900111</v>
      </c>
      <c r="R135" s="89">
        <v>322.09576853800002</v>
      </c>
      <c r="S135" s="90">
        <v>1.381301213135396E-4</v>
      </c>
      <c r="T135" s="90">
        <v>1.4683460699528549E-2</v>
      </c>
      <c r="U135" s="90">
        <f>R135/'סכום נכסי הקרן'!$C$42</f>
        <v>2.6878448110084995E-3</v>
      </c>
    </row>
    <row r="136" spans="2:21" s="141" customFormat="1">
      <c r="B136" s="88" t="s">
        <v>583</v>
      </c>
      <c r="C136" s="82" t="s">
        <v>584</v>
      </c>
      <c r="D136" s="95" t="s">
        <v>125</v>
      </c>
      <c r="E136" s="95" t="s">
        <v>287</v>
      </c>
      <c r="F136" s="82" t="s">
        <v>585</v>
      </c>
      <c r="G136" s="95" t="s">
        <v>345</v>
      </c>
      <c r="H136" s="82" t="s">
        <v>556</v>
      </c>
      <c r="I136" s="82" t="s">
        <v>165</v>
      </c>
      <c r="J136" s="82"/>
      <c r="K136" s="89">
        <v>2.6299997559526127</v>
      </c>
      <c r="L136" s="95" t="s">
        <v>169</v>
      </c>
      <c r="M136" s="96">
        <v>4.9500000000000002E-2</v>
      </c>
      <c r="N136" s="96">
        <v>1.6000010553400537E-3</v>
      </c>
      <c r="O136" s="89">
        <v>2.6043050000000001</v>
      </c>
      <c r="P136" s="91">
        <v>116.43</v>
      </c>
      <c r="Q136" s="82"/>
      <c r="R136" s="89">
        <v>3.0321980000000003E-3</v>
      </c>
      <c r="S136" s="90">
        <v>4.2118691655472571E-9</v>
      </c>
      <c r="T136" s="90">
        <v>1.3822957180803928E-7</v>
      </c>
      <c r="U136" s="90">
        <f>R136/'סכום נכסי הקרן'!$C$42</f>
        <v>2.5303274542362783E-8</v>
      </c>
    </row>
    <row r="137" spans="2:21" s="141" customFormat="1">
      <c r="B137" s="88" t="s">
        <v>586</v>
      </c>
      <c r="C137" s="82" t="s">
        <v>587</v>
      </c>
      <c r="D137" s="95" t="s">
        <v>125</v>
      </c>
      <c r="E137" s="95" t="s">
        <v>287</v>
      </c>
      <c r="F137" s="82" t="s">
        <v>588</v>
      </c>
      <c r="G137" s="95" t="s">
        <v>380</v>
      </c>
      <c r="H137" s="82" t="s">
        <v>556</v>
      </c>
      <c r="I137" s="82" t="s">
        <v>291</v>
      </c>
      <c r="J137" s="82"/>
      <c r="K137" s="89">
        <v>0.75000000000000011</v>
      </c>
      <c r="L137" s="95" t="s">
        <v>169</v>
      </c>
      <c r="M137" s="96">
        <v>4.5999999999999999E-2</v>
      </c>
      <c r="N137" s="96">
        <v>-3.6999999985666606E-3</v>
      </c>
      <c r="O137" s="89">
        <v>3349.234211</v>
      </c>
      <c r="P137" s="91">
        <v>108.32</v>
      </c>
      <c r="Q137" s="82"/>
      <c r="R137" s="89">
        <v>3.6278903959999997</v>
      </c>
      <c r="S137" s="90">
        <v>1.5618470620768642E-5</v>
      </c>
      <c r="T137" s="90">
        <v>1.653855506815775E-4</v>
      </c>
      <c r="U137" s="90">
        <f>R137/'סכום נכסי הקרן'!$C$42</f>
        <v>3.0274245514174609E-5</v>
      </c>
    </row>
    <row r="138" spans="2:21" s="141" customFormat="1">
      <c r="B138" s="88" t="s">
        <v>589</v>
      </c>
      <c r="C138" s="82" t="s">
        <v>590</v>
      </c>
      <c r="D138" s="95" t="s">
        <v>125</v>
      </c>
      <c r="E138" s="95" t="s">
        <v>287</v>
      </c>
      <c r="F138" s="82" t="s">
        <v>588</v>
      </c>
      <c r="G138" s="95" t="s">
        <v>380</v>
      </c>
      <c r="H138" s="82" t="s">
        <v>556</v>
      </c>
      <c r="I138" s="82" t="s">
        <v>291</v>
      </c>
      <c r="J138" s="82"/>
      <c r="K138" s="89">
        <v>2.8399999999985912</v>
      </c>
      <c r="L138" s="95" t="s">
        <v>169</v>
      </c>
      <c r="M138" s="96">
        <v>1.9799999999999998E-2</v>
      </c>
      <c r="N138" s="96">
        <v>1.7800000000024647E-2</v>
      </c>
      <c r="O138" s="89">
        <v>112307.215226</v>
      </c>
      <c r="P138" s="91">
        <v>101.15</v>
      </c>
      <c r="Q138" s="82"/>
      <c r="R138" s="89">
        <v>113.59874287400001</v>
      </c>
      <c r="S138" s="90">
        <v>1.3439200950514317E-4</v>
      </c>
      <c r="T138" s="90">
        <v>5.178654423426363E-3</v>
      </c>
      <c r="U138" s="90">
        <f>R138/'סכום נכסי הקרן'!$C$42</f>
        <v>9.4796585797104929E-4</v>
      </c>
    </row>
    <row r="139" spans="2:21" s="141" customFormat="1">
      <c r="B139" s="88" t="s">
        <v>591</v>
      </c>
      <c r="C139" s="82" t="s">
        <v>592</v>
      </c>
      <c r="D139" s="95" t="s">
        <v>125</v>
      </c>
      <c r="E139" s="95" t="s">
        <v>287</v>
      </c>
      <c r="F139" s="82" t="s">
        <v>593</v>
      </c>
      <c r="G139" s="95" t="s">
        <v>345</v>
      </c>
      <c r="H139" s="82" t="s">
        <v>556</v>
      </c>
      <c r="I139" s="82" t="s">
        <v>165</v>
      </c>
      <c r="J139" s="82"/>
      <c r="K139" s="89">
        <v>0.74999999998710598</v>
      </c>
      <c r="L139" s="95" t="s">
        <v>169</v>
      </c>
      <c r="M139" s="96">
        <v>4.4999999999999998E-2</v>
      </c>
      <c r="N139" s="96">
        <v>-1.3399999999896849E-2</v>
      </c>
      <c r="O139" s="89">
        <v>34045.353741999999</v>
      </c>
      <c r="P139" s="91">
        <v>113.9</v>
      </c>
      <c r="Q139" s="82"/>
      <c r="R139" s="89">
        <v>38.777659110000002</v>
      </c>
      <c r="S139" s="90">
        <v>9.7972240984172656E-5</v>
      </c>
      <c r="T139" s="90">
        <v>1.767766885438686E-3</v>
      </c>
      <c r="U139" s="90">
        <f>R139/'סכום נכסי הקרן'!$C$42</f>
        <v>3.2359422259710125E-4</v>
      </c>
    </row>
    <row r="140" spans="2:21" s="141" customFormat="1">
      <c r="B140" s="88" t="s">
        <v>594</v>
      </c>
      <c r="C140" s="82" t="s">
        <v>595</v>
      </c>
      <c r="D140" s="95" t="s">
        <v>125</v>
      </c>
      <c r="E140" s="95" t="s">
        <v>287</v>
      </c>
      <c r="F140" s="82" t="s">
        <v>593</v>
      </c>
      <c r="G140" s="95" t="s">
        <v>345</v>
      </c>
      <c r="H140" s="82" t="s">
        <v>556</v>
      </c>
      <c r="I140" s="82" t="s">
        <v>165</v>
      </c>
      <c r="J140" s="82"/>
      <c r="K140" s="89">
        <v>2.9300000095407261</v>
      </c>
      <c r="L140" s="95" t="s">
        <v>169</v>
      </c>
      <c r="M140" s="96">
        <v>3.3000000000000002E-2</v>
      </c>
      <c r="N140" s="96">
        <v>3.9000000363456242E-3</v>
      </c>
      <c r="O140" s="89">
        <v>80.258533</v>
      </c>
      <c r="P140" s="91">
        <v>109.7</v>
      </c>
      <c r="Q140" s="82"/>
      <c r="R140" s="89">
        <v>8.8043611999999993E-2</v>
      </c>
      <c r="S140" s="90">
        <v>1.3375961253335144E-7</v>
      </c>
      <c r="T140" s="90">
        <v>4.0136662537186377E-6</v>
      </c>
      <c r="U140" s="90">
        <f>R140/'סכום נכסי הקרן'!$C$42</f>
        <v>7.3471181174094366E-7</v>
      </c>
    </row>
    <row r="141" spans="2:21" s="141" customFormat="1">
      <c r="B141" s="88" t="s">
        <v>596</v>
      </c>
      <c r="C141" s="82" t="s">
        <v>597</v>
      </c>
      <c r="D141" s="95" t="s">
        <v>125</v>
      </c>
      <c r="E141" s="95" t="s">
        <v>287</v>
      </c>
      <c r="F141" s="82" t="s">
        <v>593</v>
      </c>
      <c r="G141" s="95" t="s">
        <v>345</v>
      </c>
      <c r="H141" s="82" t="s">
        <v>556</v>
      </c>
      <c r="I141" s="82" t="s">
        <v>165</v>
      </c>
      <c r="J141" s="82"/>
      <c r="K141" s="89">
        <v>5.0499999998077021</v>
      </c>
      <c r="L141" s="95" t="s">
        <v>169</v>
      </c>
      <c r="M141" s="96">
        <v>1.6E-2</v>
      </c>
      <c r="N141" s="96">
        <v>8.9999999996655689E-3</v>
      </c>
      <c r="O141" s="89">
        <v>11326.322482</v>
      </c>
      <c r="P141" s="91">
        <v>105.6</v>
      </c>
      <c r="Q141" s="82"/>
      <c r="R141" s="89">
        <v>11.960597206000001</v>
      </c>
      <c r="S141" s="90">
        <v>7.0345382466103362E-5</v>
      </c>
      <c r="T141" s="90">
        <v>5.4525074891343208E-4</v>
      </c>
      <c r="U141" s="90">
        <f>R141/'סכום נכסי הקרן'!$C$42</f>
        <v>9.9809535786922634E-5</v>
      </c>
    </row>
    <row r="142" spans="2:21" s="141" customFormat="1">
      <c r="B142" s="88" t="s">
        <v>598</v>
      </c>
      <c r="C142" s="82" t="s">
        <v>599</v>
      </c>
      <c r="D142" s="95" t="s">
        <v>125</v>
      </c>
      <c r="E142" s="95" t="s">
        <v>287</v>
      </c>
      <c r="F142" s="82" t="s">
        <v>555</v>
      </c>
      <c r="G142" s="95" t="s">
        <v>295</v>
      </c>
      <c r="H142" s="82" t="s">
        <v>600</v>
      </c>
      <c r="I142" s="82" t="s">
        <v>165</v>
      </c>
      <c r="J142" s="82"/>
      <c r="K142" s="89">
        <v>1.4000000000000001</v>
      </c>
      <c r="L142" s="95" t="s">
        <v>169</v>
      </c>
      <c r="M142" s="96">
        <v>5.2999999999999999E-2</v>
      </c>
      <c r="N142" s="96">
        <v>-5.199999999874888E-3</v>
      </c>
      <c r="O142" s="89">
        <v>40445.908595000001</v>
      </c>
      <c r="P142" s="91">
        <v>118.57</v>
      </c>
      <c r="Q142" s="82"/>
      <c r="R142" s="89">
        <v>47.956715029999991</v>
      </c>
      <c r="S142" s="90">
        <v>1.5555759711314356E-4</v>
      </c>
      <c r="T142" s="90">
        <v>2.1862148131213924E-3</v>
      </c>
      <c r="U142" s="90">
        <f>R142/'סכום נכסי הקרן'!$C$42</f>
        <v>4.0019217958522013E-4</v>
      </c>
    </row>
    <row r="143" spans="2:21" s="141" customFormat="1">
      <c r="B143" s="88" t="s">
        <v>601</v>
      </c>
      <c r="C143" s="82" t="s">
        <v>602</v>
      </c>
      <c r="D143" s="95" t="s">
        <v>125</v>
      </c>
      <c r="E143" s="95" t="s">
        <v>287</v>
      </c>
      <c r="F143" s="82" t="s">
        <v>603</v>
      </c>
      <c r="G143" s="95" t="s">
        <v>345</v>
      </c>
      <c r="H143" s="82" t="s">
        <v>600</v>
      </c>
      <c r="I143" s="82" t="s">
        <v>165</v>
      </c>
      <c r="J143" s="82"/>
      <c r="K143" s="89">
        <v>1.6899999991805874</v>
      </c>
      <c r="L143" s="95" t="s">
        <v>169</v>
      </c>
      <c r="M143" s="96">
        <v>5.3499999999999999E-2</v>
      </c>
      <c r="N143" s="96">
        <v>6.4999999968484148E-3</v>
      </c>
      <c r="O143" s="89">
        <v>569.40437999999995</v>
      </c>
      <c r="P143" s="91">
        <v>111.45</v>
      </c>
      <c r="Q143" s="82"/>
      <c r="R143" s="89">
        <v>0.63460120800000008</v>
      </c>
      <c r="S143" s="90">
        <v>3.2315088416755872E-6</v>
      </c>
      <c r="T143" s="90">
        <v>2.8929724658714393E-5</v>
      </c>
      <c r="U143" s="90">
        <f>R143/'סכום נכסי הקרן'!$C$42</f>
        <v>5.2956596472061092E-6</v>
      </c>
    </row>
    <row r="144" spans="2:21" s="141" customFormat="1">
      <c r="B144" s="88" t="s">
        <v>604</v>
      </c>
      <c r="C144" s="82" t="s">
        <v>605</v>
      </c>
      <c r="D144" s="95" t="s">
        <v>125</v>
      </c>
      <c r="E144" s="95" t="s">
        <v>287</v>
      </c>
      <c r="F144" s="82" t="s">
        <v>606</v>
      </c>
      <c r="G144" s="95" t="s">
        <v>345</v>
      </c>
      <c r="H144" s="82" t="s">
        <v>600</v>
      </c>
      <c r="I144" s="82" t="s">
        <v>291</v>
      </c>
      <c r="J144" s="82"/>
      <c r="K144" s="89">
        <v>0.65999999986875957</v>
      </c>
      <c r="L144" s="95" t="s">
        <v>169</v>
      </c>
      <c r="M144" s="96">
        <v>4.8499999999999995E-2</v>
      </c>
      <c r="N144" s="96">
        <v>-6.8000000026248088E-3</v>
      </c>
      <c r="O144" s="89">
        <v>1553.3141680000001</v>
      </c>
      <c r="P144" s="91">
        <v>127.54</v>
      </c>
      <c r="Q144" s="82"/>
      <c r="R144" s="89">
        <v>1.9810968609999999</v>
      </c>
      <c r="S144" s="90">
        <v>1.1420491057667227E-5</v>
      </c>
      <c r="T144" s="90">
        <v>9.031276018461877E-5</v>
      </c>
      <c r="U144" s="90">
        <f>R144/'סכום נכסי הקרן'!$C$42</f>
        <v>1.6531980355140432E-5</v>
      </c>
    </row>
    <row r="145" spans="2:21" s="141" customFormat="1">
      <c r="B145" s="88" t="s">
        <v>607</v>
      </c>
      <c r="C145" s="82" t="s">
        <v>608</v>
      </c>
      <c r="D145" s="95" t="s">
        <v>125</v>
      </c>
      <c r="E145" s="95" t="s">
        <v>287</v>
      </c>
      <c r="F145" s="82" t="s">
        <v>609</v>
      </c>
      <c r="G145" s="95" t="s">
        <v>345</v>
      </c>
      <c r="H145" s="82" t="s">
        <v>600</v>
      </c>
      <c r="I145" s="82" t="s">
        <v>291</v>
      </c>
      <c r="J145" s="82"/>
      <c r="K145" s="89">
        <v>1.230000000314891</v>
      </c>
      <c r="L145" s="95" t="s">
        <v>169</v>
      </c>
      <c r="M145" s="96">
        <v>4.2500000000000003E-2</v>
      </c>
      <c r="N145" s="96">
        <v>-3.0000000028626451E-3</v>
      </c>
      <c r="O145" s="89">
        <v>608.10741299999995</v>
      </c>
      <c r="P145" s="91">
        <v>114.89</v>
      </c>
      <c r="Q145" s="82"/>
      <c r="R145" s="89">
        <v>0.69865458599999997</v>
      </c>
      <c r="S145" s="90">
        <v>4.7401193101781671E-6</v>
      </c>
      <c r="T145" s="90">
        <v>3.1849742089567679E-5</v>
      </c>
      <c r="U145" s="90">
        <f>R145/'סכום נכסי הקרן'!$C$42</f>
        <v>5.8301762615234256E-6</v>
      </c>
    </row>
    <row r="146" spans="2:21" s="141" customFormat="1">
      <c r="B146" s="88" t="s">
        <v>610</v>
      </c>
      <c r="C146" s="82" t="s">
        <v>611</v>
      </c>
      <c r="D146" s="95" t="s">
        <v>125</v>
      </c>
      <c r="E146" s="95" t="s">
        <v>287</v>
      </c>
      <c r="F146" s="82" t="s">
        <v>399</v>
      </c>
      <c r="G146" s="95" t="s">
        <v>295</v>
      </c>
      <c r="H146" s="82" t="s">
        <v>600</v>
      </c>
      <c r="I146" s="82" t="s">
        <v>291</v>
      </c>
      <c r="J146" s="82"/>
      <c r="K146" s="89">
        <v>2.5999999999980474</v>
      </c>
      <c r="L146" s="95" t="s">
        <v>169</v>
      </c>
      <c r="M146" s="96">
        <v>5.0999999999999997E-2</v>
      </c>
      <c r="N146" s="96">
        <v>4.0000000000520788E-4</v>
      </c>
      <c r="O146" s="89">
        <v>220804.606845</v>
      </c>
      <c r="P146" s="91">
        <v>137.6</v>
      </c>
      <c r="Q146" s="89">
        <v>3.401103955</v>
      </c>
      <c r="R146" s="89">
        <v>307.22825407099998</v>
      </c>
      <c r="S146" s="90">
        <v>1.9246552338208627E-4</v>
      </c>
      <c r="T146" s="90">
        <v>1.4005691583322006E-2</v>
      </c>
      <c r="U146" s="90">
        <f>R146/'סכום נכסי הקרן'!$C$42</f>
        <v>2.563777451185344E-3</v>
      </c>
    </row>
    <row r="147" spans="2:21" s="141" customFormat="1">
      <c r="B147" s="88" t="s">
        <v>612</v>
      </c>
      <c r="C147" s="82" t="s">
        <v>613</v>
      </c>
      <c r="D147" s="95" t="s">
        <v>125</v>
      </c>
      <c r="E147" s="95" t="s">
        <v>287</v>
      </c>
      <c r="F147" s="82" t="s">
        <v>614</v>
      </c>
      <c r="G147" s="95" t="s">
        <v>345</v>
      </c>
      <c r="H147" s="82" t="s">
        <v>600</v>
      </c>
      <c r="I147" s="82" t="s">
        <v>291</v>
      </c>
      <c r="J147" s="82"/>
      <c r="K147" s="89">
        <v>1.229999999994642</v>
      </c>
      <c r="L147" s="95" t="s">
        <v>169</v>
      </c>
      <c r="M147" s="96">
        <v>5.4000000000000006E-2</v>
      </c>
      <c r="N147" s="96">
        <v>-5.7999999999166548E-3</v>
      </c>
      <c r="O147" s="89">
        <v>12807.845869999997</v>
      </c>
      <c r="P147" s="91">
        <v>131.15</v>
      </c>
      <c r="Q147" s="82"/>
      <c r="R147" s="89">
        <v>16.797489982999998</v>
      </c>
      <c r="S147" s="90">
        <v>1.2569936936197241E-4</v>
      </c>
      <c r="T147" s="90">
        <v>7.6575139479675091E-4</v>
      </c>
      <c r="U147" s="90">
        <f>R147/'סכום נכסי הקרן'!$C$42</f>
        <v>1.4017273959762445E-4</v>
      </c>
    </row>
    <row r="148" spans="2:21" s="141" customFormat="1">
      <c r="B148" s="88" t="s">
        <v>615</v>
      </c>
      <c r="C148" s="82" t="s">
        <v>616</v>
      </c>
      <c r="D148" s="95" t="s">
        <v>125</v>
      </c>
      <c r="E148" s="95" t="s">
        <v>287</v>
      </c>
      <c r="F148" s="82" t="s">
        <v>617</v>
      </c>
      <c r="G148" s="95" t="s">
        <v>345</v>
      </c>
      <c r="H148" s="82" t="s">
        <v>600</v>
      </c>
      <c r="I148" s="82" t="s">
        <v>165</v>
      </c>
      <c r="J148" s="82"/>
      <c r="K148" s="89">
        <v>6.6699999999881712</v>
      </c>
      <c r="L148" s="95" t="s">
        <v>169</v>
      </c>
      <c r="M148" s="96">
        <v>2.6000000000000002E-2</v>
      </c>
      <c r="N148" s="96">
        <v>1.7599999999942838E-2</v>
      </c>
      <c r="O148" s="89">
        <v>117794.39625600001</v>
      </c>
      <c r="P148" s="91">
        <v>106.93</v>
      </c>
      <c r="Q148" s="82"/>
      <c r="R148" s="89">
        <v>125.95754864700001</v>
      </c>
      <c r="S148" s="90">
        <v>1.9222009473735744E-4</v>
      </c>
      <c r="T148" s="90">
        <v>5.7420584062996827E-3</v>
      </c>
      <c r="U148" s="90">
        <f>R148/'סכום נכסי הקרן'!$C$42</f>
        <v>1.0510983893855404E-3</v>
      </c>
    </row>
    <row r="149" spans="2:21" s="141" customFormat="1">
      <c r="B149" s="88" t="s">
        <v>618</v>
      </c>
      <c r="C149" s="82" t="s">
        <v>619</v>
      </c>
      <c r="D149" s="95" t="s">
        <v>125</v>
      </c>
      <c r="E149" s="95" t="s">
        <v>287</v>
      </c>
      <c r="F149" s="82" t="s">
        <v>617</v>
      </c>
      <c r="G149" s="95" t="s">
        <v>345</v>
      </c>
      <c r="H149" s="82" t="s">
        <v>600</v>
      </c>
      <c r="I149" s="82" t="s">
        <v>165</v>
      </c>
      <c r="J149" s="82"/>
      <c r="K149" s="89">
        <v>3.4700000005490903</v>
      </c>
      <c r="L149" s="95" t="s">
        <v>169</v>
      </c>
      <c r="M149" s="96">
        <v>4.4000000000000004E-2</v>
      </c>
      <c r="N149" s="96">
        <v>7.4000000003542508E-3</v>
      </c>
      <c r="O149" s="89">
        <v>1974.3637150000002</v>
      </c>
      <c r="P149" s="91">
        <v>114.38</v>
      </c>
      <c r="Q149" s="82"/>
      <c r="R149" s="89">
        <v>2.2582773080000003</v>
      </c>
      <c r="S149" s="90">
        <v>1.4463779193283714E-5</v>
      </c>
      <c r="T149" s="90">
        <v>1.0294865484003737E-4</v>
      </c>
      <c r="U149" s="90">
        <f>R149/'סכום נכסי הקרן'!$C$42</f>
        <v>1.8845012996219891E-5</v>
      </c>
    </row>
    <row r="150" spans="2:21" s="141" customFormat="1">
      <c r="B150" s="88" t="s">
        <v>620</v>
      </c>
      <c r="C150" s="82" t="s">
        <v>621</v>
      </c>
      <c r="D150" s="95" t="s">
        <v>125</v>
      </c>
      <c r="E150" s="95" t="s">
        <v>287</v>
      </c>
      <c r="F150" s="82" t="s">
        <v>517</v>
      </c>
      <c r="G150" s="95" t="s">
        <v>345</v>
      </c>
      <c r="H150" s="82" t="s">
        <v>600</v>
      </c>
      <c r="I150" s="82" t="s">
        <v>291</v>
      </c>
      <c r="J150" s="82"/>
      <c r="K150" s="89">
        <v>4.430000000374851</v>
      </c>
      <c r="L150" s="95" t="s">
        <v>169</v>
      </c>
      <c r="M150" s="96">
        <v>2.0499999999999997E-2</v>
      </c>
      <c r="N150" s="96">
        <v>1.2300000001071003E-2</v>
      </c>
      <c r="O150" s="89">
        <v>4245.3196390000003</v>
      </c>
      <c r="P150" s="91">
        <v>105.57</v>
      </c>
      <c r="Q150" s="82"/>
      <c r="R150" s="89">
        <v>4.4817841239999998</v>
      </c>
      <c r="S150" s="90">
        <v>9.097223978434025E-6</v>
      </c>
      <c r="T150" s="90">
        <v>2.0431221852813973E-4</v>
      </c>
      <c r="U150" s="90">
        <f>R150/'סכום נכסי הקרן'!$C$42</f>
        <v>3.7399871027279511E-5</v>
      </c>
    </row>
    <row r="151" spans="2:21" s="141" customFormat="1">
      <c r="B151" s="88" t="s">
        <v>622</v>
      </c>
      <c r="C151" s="82" t="s">
        <v>623</v>
      </c>
      <c r="D151" s="95" t="s">
        <v>125</v>
      </c>
      <c r="E151" s="95" t="s">
        <v>287</v>
      </c>
      <c r="F151" s="82" t="s">
        <v>517</v>
      </c>
      <c r="G151" s="95" t="s">
        <v>345</v>
      </c>
      <c r="H151" s="82" t="s">
        <v>600</v>
      </c>
      <c r="I151" s="82" t="s">
        <v>291</v>
      </c>
      <c r="J151" s="82"/>
      <c r="K151" s="89">
        <v>5.6699999999762927</v>
      </c>
      <c r="L151" s="95" t="s">
        <v>169</v>
      </c>
      <c r="M151" s="96">
        <v>2.0499999999999997E-2</v>
      </c>
      <c r="N151" s="96">
        <v>1.6099999999977709E-2</v>
      </c>
      <c r="O151" s="89">
        <v>47422.400000000001</v>
      </c>
      <c r="P151" s="91">
        <v>104.07</v>
      </c>
      <c r="Q151" s="82"/>
      <c r="R151" s="89">
        <v>49.352491851000003</v>
      </c>
      <c r="S151" s="90">
        <v>9.4510422126516387E-5</v>
      </c>
      <c r="T151" s="90">
        <v>2.2498444416306183E-3</v>
      </c>
      <c r="U151" s="90">
        <f>R151/'סכום נכסי הקרן'!$C$42</f>
        <v>4.1183974485029505E-4</v>
      </c>
    </row>
    <row r="152" spans="2:21" s="141" customFormat="1">
      <c r="B152" s="88" t="s">
        <v>624</v>
      </c>
      <c r="C152" s="82" t="s">
        <v>625</v>
      </c>
      <c r="D152" s="95" t="s">
        <v>125</v>
      </c>
      <c r="E152" s="95" t="s">
        <v>287</v>
      </c>
      <c r="F152" s="82" t="s">
        <v>626</v>
      </c>
      <c r="G152" s="95" t="s">
        <v>345</v>
      </c>
      <c r="H152" s="82" t="s">
        <v>600</v>
      </c>
      <c r="I152" s="82" t="s">
        <v>165</v>
      </c>
      <c r="J152" s="82"/>
      <c r="K152" s="89">
        <v>3.8699994846640711</v>
      </c>
      <c r="L152" s="95" t="s">
        <v>169</v>
      </c>
      <c r="M152" s="96">
        <v>4.3400000000000001E-2</v>
      </c>
      <c r="N152" s="96">
        <v>1.7699997189076753E-2</v>
      </c>
      <c r="O152" s="89">
        <v>2.175853</v>
      </c>
      <c r="P152" s="91">
        <v>110.2</v>
      </c>
      <c r="Q152" s="89">
        <v>1.5307999999999999E-4</v>
      </c>
      <c r="R152" s="89">
        <v>2.5614359999999998E-3</v>
      </c>
      <c r="S152" s="90">
        <v>1.4821015925953463E-9</v>
      </c>
      <c r="T152" s="90">
        <v>1.1676882627509708E-7</v>
      </c>
      <c r="U152" s="90">
        <f>R152/'סכום נכסי הקרן'!$C$42</f>
        <v>2.1374830512615452E-8</v>
      </c>
    </row>
    <row r="153" spans="2:21" s="141" customFormat="1">
      <c r="B153" s="88" t="s">
        <v>627</v>
      </c>
      <c r="C153" s="82" t="s">
        <v>628</v>
      </c>
      <c r="D153" s="95" t="s">
        <v>125</v>
      </c>
      <c r="E153" s="95" t="s">
        <v>287</v>
      </c>
      <c r="F153" s="82" t="s">
        <v>629</v>
      </c>
      <c r="G153" s="95" t="s">
        <v>345</v>
      </c>
      <c r="H153" s="82" t="s">
        <v>630</v>
      </c>
      <c r="I153" s="82" t="s">
        <v>165</v>
      </c>
      <c r="J153" s="82"/>
      <c r="K153" s="89">
        <v>3.9002433090024331</v>
      </c>
      <c r="L153" s="95" t="s">
        <v>169</v>
      </c>
      <c r="M153" s="96">
        <v>4.6500000000000007E-2</v>
      </c>
      <c r="N153" s="96">
        <v>1.8702351987023521E-2</v>
      </c>
      <c r="O153" s="89">
        <v>1.091E-3</v>
      </c>
      <c r="P153" s="91">
        <v>113.01</v>
      </c>
      <c r="Q153" s="82"/>
      <c r="R153" s="89">
        <v>1.2329999999999999E-6</v>
      </c>
      <c r="S153" s="90">
        <v>1.5224204671360912E-12</v>
      </c>
      <c r="T153" s="90">
        <v>5.6209080686456619E-11</v>
      </c>
      <c r="U153" s="90">
        <f>R153/'סכום נכסי הקרן'!$C$42</f>
        <v>1.0289215120758375E-11</v>
      </c>
    </row>
    <row r="154" spans="2:21" s="141" customFormat="1">
      <c r="B154" s="88" t="s">
        <v>631</v>
      </c>
      <c r="C154" s="82" t="s">
        <v>632</v>
      </c>
      <c r="D154" s="95" t="s">
        <v>125</v>
      </c>
      <c r="E154" s="95" t="s">
        <v>287</v>
      </c>
      <c r="F154" s="82" t="s">
        <v>629</v>
      </c>
      <c r="G154" s="95" t="s">
        <v>345</v>
      </c>
      <c r="H154" s="82" t="s">
        <v>630</v>
      </c>
      <c r="I154" s="82" t="s">
        <v>165</v>
      </c>
      <c r="J154" s="82"/>
      <c r="K154" s="89">
        <v>0.7400000000081296</v>
      </c>
      <c r="L154" s="95" t="s">
        <v>169</v>
      </c>
      <c r="M154" s="96">
        <v>5.5999999999999994E-2</v>
      </c>
      <c r="N154" s="96">
        <v>-6.2999999999593537E-3</v>
      </c>
      <c r="O154" s="89">
        <v>8758.1633490000004</v>
      </c>
      <c r="P154" s="91">
        <v>112.36</v>
      </c>
      <c r="Q154" s="82"/>
      <c r="R154" s="89">
        <v>9.8406720080000003</v>
      </c>
      <c r="S154" s="90">
        <v>1.3834212657168132E-4</v>
      </c>
      <c r="T154" s="90">
        <v>4.4860918646117369E-4</v>
      </c>
      <c r="U154" s="90">
        <f>R154/'סכום נכסי הקרן'!$C$42</f>
        <v>8.2119052086891567E-5</v>
      </c>
    </row>
    <row r="155" spans="2:21" s="141" customFormat="1">
      <c r="B155" s="88" t="s">
        <v>633</v>
      </c>
      <c r="C155" s="82" t="s">
        <v>634</v>
      </c>
      <c r="D155" s="95" t="s">
        <v>125</v>
      </c>
      <c r="E155" s="95" t="s">
        <v>287</v>
      </c>
      <c r="F155" s="82" t="s">
        <v>635</v>
      </c>
      <c r="G155" s="95" t="s">
        <v>341</v>
      </c>
      <c r="H155" s="82" t="s">
        <v>630</v>
      </c>
      <c r="I155" s="82" t="s">
        <v>165</v>
      </c>
      <c r="J155" s="82"/>
      <c r="K155" s="89">
        <v>3.9999999801386438E-2</v>
      </c>
      <c r="L155" s="95" t="s">
        <v>169</v>
      </c>
      <c r="M155" s="96">
        <v>4.2000000000000003E-2</v>
      </c>
      <c r="N155" s="96">
        <v>2.0599999994538126E-2</v>
      </c>
      <c r="O155" s="89">
        <v>1962.9249960000002</v>
      </c>
      <c r="P155" s="91">
        <v>102.6</v>
      </c>
      <c r="Q155" s="82"/>
      <c r="R155" s="89">
        <v>2.0139611350000002</v>
      </c>
      <c r="S155" s="90">
        <v>4.3774244894970918E-5</v>
      </c>
      <c r="T155" s="90">
        <v>9.1810952097812472E-5</v>
      </c>
      <c r="U155" s="90">
        <f>R155/'סכום נכסי הקרן'!$C$42</f>
        <v>1.6806228193724009E-5</v>
      </c>
    </row>
    <row r="156" spans="2:21" s="141" customFormat="1">
      <c r="B156" s="88" t="s">
        <v>636</v>
      </c>
      <c r="C156" s="82" t="s">
        <v>637</v>
      </c>
      <c r="D156" s="95" t="s">
        <v>125</v>
      </c>
      <c r="E156" s="95" t="s">
        <v>287</v>
      </c>
      <c r="F156" s="82" t="s">
        <v>638</v>
      </c>
      <c r="G156" s="95" t="s">
        <v>345</v>
      </c>
      <c r="H156" s="82" t="s">
        <v>630</v>
      </c>
      <c r="I156" s="82" t="s">
        <v>165</v>
      </c>
      <c r="J156" s="82"/>
      <c r="K156" s="89">
        <v>1.2900000000006442</v>
      </c>
      <c r="L156" s="95" t="s">
        <v>169</v>
      </c>
      <c r="M156" s="96">
        <v>4.8000000000000001E-2</v>
      </c>
      <c r="N156" s="96">
        <v>-6.9999999989048907E-4</v>
      </c>
      <c r="O156" s="89">
        <v>14432.466853</v>
      </c>
      <c r="P156" s="91">
        <v>107.56</v>
      </c>
      <c r="Q156" s="82"/>
      <c r="R156" s="89">
        <v>15.523561831</v>
      </c>
      <c r="S156" s="90">
        <v>1.0300135065715476E-4</v>
      </c>
      <c r="T156" s="90">
        <v>7.0767651216535068E-4</v>
      </c>
      <c r="U156" s="90">
        <f>R156/'סכום נכסי הקרן'!$C$42</f>
        <v>1.2954198468739076E-4</v>
      </c>
    </row>
    <row r="157" spans="2:21" s="141" customFormat="1">
      <c r="B157" s="88" t="s">
        <v>639</v>
      </c>
      <c r="C157" s="82" t="s">
        <v>640</v>
      </c>
      <c r="D157" s="95" t="s">
        <v>125</v>
      </c>
      <c r="E157" s="95" t="s">
        <v>287</v>
      </c>
      <c r="F157" s="82" t="s">
        <v>641</v>
      </c>
      <c r="G157" s="95" t="s">
        <v>463</v>
      </c>
      <c r="H157" s="82" t="s">
        <v>630</v>
      </c>
      <c r="I157" s="82" t="s">
        <v>291</v>
      </c>
      <c r="J157" s="82"/>
      <c r="K157" s="89">
        <v>0.73999999998689869</v>
      </c>
      <c r="L157" s="95" t="s">
        <v>169</v>
      </c>
      <c r="M157" s="96">
        <v>4.8000000000000001E-2</v>
      </c>
      <c r="N157" s="96">
        <v>-6.7999999999761793E-3</v>
      </c>
      <c r="O157" s="89">
        <v>27020.931911</v>
      </c>
      <c r="P157" s="91">
        <v>124.29</v>
      </c>
      <c r="Q157" s="82"/>
      <c r="R157" s="89">
        <v>33.584318756000002</v>
      </c>
      <c r="S157" s="90">
        <v>8.8050852113527199E-5</v>
      </c>
      <c r="T157" s="90">
        <v>1.531016774335509E-3</v>
      </c>
      <c r="U157" s="90">
        <f>R157/'סכום נכסי הקרן'!$C$42</f>
        <v>2.8025651286667019E-4</v>
      </c>
    </row>
    <row r="158" spans="2:21" s="141" customFormat="1">
      <c r="B158" s="88" t="s">
        <v>642</v>
      </c>
      <c r="C158" s="82" t="s">
        <v>643</v>
      </c>
      <c r="D158" s="95" t="s">
        <v>125</v>
      </c>
      <c r="E158" s="95" t="s">
        <v>287</v>
      </c>
      <c r="F158" s="82" t="s">
        <v>644</v>
      </c>
      <c r="G158" s="95" t="s">
        <v>345</v>
      </c>
      <c r="H158" s="82" t="s">
        <v>630</v>
      </c>
      <c r="I158" s="82" t="s">
        <v>291</v>
      </c>
      <c r="J158" s="82"/>
      <c r="K158" s="89">
        <v>1.0899999999097931</v>
      </c>
      <c r="L158" s="95" t="s">
        <v>169</v>
      </c>
      <c r="M158" s="96">
        <v>5.4000000000000006E-2</v>
      </c>
      <c r="N158" s="96">
        <v>4.1699999998885684E-2</v>
      </c>
      <c r="O158" s="89">
        <v>9120.878498</v>
      </c>
      <c r="P158" s="91">
        <v>103.31</v>
      </c>
      <c r="Q158" s="82"/>
      <c r="R158" s="89">
        <v>9.4227794649999996</v>
      </c>
      <c r="S158" s="90">
        <v>1.8426017167676767E-4</v>
      </c>
      <c r="T158" s="90">
        <v>4.2955861414344814E-4</v>
      </c>
      <c r="U158" s="90">
        <f>R158/'סכום נכסי הקרן'!$C$42</f>
        <v>7.8631796391605453E-5</v>
      </c>
    </row>
    <row r="159" spans="2:21" s="141" customFormat="1">
      <c r="B159" s="88" t="s">
        <v>645</v>
      </c>
      <c r="C159" s="82" t="s">
        <v>646</v>
      </c>
      <c r="D159" s="95" t="s">
        <v>125</v>
      </c>
      <c r="E159" s="95" t="s">
        <v>287</v>
      </c>
      <c r="F159" s="82" t="s">
        <v>644</v>
      </c>
      <c r="G159" s="95" t="s">
        <v>345</v>
      </c>
      <c r="H159" s="82" t="s">
        <v>630</v>
      </c>
      <c r="I159" s="82" t="s">
        <v>291</v>
      </c>
      <c r="J159" s="82"/>
      <c r="K159" s="89">
        <v>0.18000000001374214</v>
      </c>
      <c r="L159" s="95" t="s">
        <v>169</v>
      </c>
      <c r="M159" s="96">
        <v>6.4000000000000001E-2</v>
      </c>
      <c r="N159" s="96">
        <v>1.2399999999038054E-2</v>
      </c>
      <c r="O159" s="89">
        <v>5169.6300270000002</v>
      </c>
      <c r="P159" s="91">
        <v>112.61</v>
      </c>
      <c r="Q159" s="82"/>
      <c r="R159" s="89">
        <v>5.8215202939999999</v>
      </c>
      <c r="S159" s="90">
        <v>1.5065307176495273E-4</v>
      </c>
      <c r="T159" s="90">
        <v>2.6538710780477754E-4</v>
      </c>
      <c r="U159" s="90">
        <f>R159/'סכום נכסי הקרן'!$C$42</f>
        <v>4.8579784780881221E-5</v>
      </c>
    </row>
    <row r="160" spans="2:21" s="141" customFormat="1">
      <c r="B160" s="88" t="s">
        <v>647</v>
      </c>
      <c r="C160" s="82" t="s">
        <v>648</v>
      </c>
      <c r="D160" s="95" t="s">
        <v>125</v>
      </c>
      <c r="E160" s="95" t="s">
        <v>287</v>
      </c>
      <c r="F160" s="82" t="s">
        <v>644</v>
      </c>
      <c r="G160" s="95" t="s">
        <v>345</v>
      </c>
      <c r="H160" s="82" t="s">
        <v>630</v>
      </c>
      <c r="I160" s="82" t="s">
        <v>291</v>
      </c>
      <c r="J160" s="82"/>
      <c r="K160" s="89">
        <v>1.9400000000065578</v>
      </c>
      <c r="L160" s="95" t="s">
        <v>169</v>
      </c>
      <c r="M160" s="96">
        <v>2.5000000000000001E-2</v>
      </c>
      <c r="N160" s="96">
        <v>5.3700000000688572E-2</v>
      </c>
      <c r="O160" s="89">
        <v>28592.001196000005</v>
      </c>
      <c r="P160" s="91">
        <v>96</v>
      </c>
      <c r="Q160" s="82"/>
      <c r="R160" s="89">
        <v>27.448321102999998</v>
      </c>
      <c r="S160" s="90">
        <v>5.8725550440073971E-5</v>
      </c>
      <c r="T160" s="90">
        <v>1.2512935081802894E-3</v>
      </c>
      <c r="U160" s="90">
        <f>R160/'סכום נכסי הקרן'!$C$42</f>
        <v>2.2905245785273222E-4</v>
      </c>
    </row>
    <row r="161" spans="2:21" s="141" customFormat="1">
      <c r="B161" s="88" t="s">
        <v>649</v>
      </c>
      <c r="C161" s="82" t="s">
        <v>650</v>
      </c>
      <c r="D161" s="95" t="s">
        <v>125</v>
      </c>
      <c r="E161" s="95" t="s">
        <v>287</v>
      </c>
      <c r="F161" s="82" t="s">
        <v>576</v>
      </c>
      <c r="G161" s="95" t="s">
        <v>295</v>
      </c>
      <c r="H161" s="82" t="s">
        <v>630</v>
      </c>
      <c r="I161" s="82" t="s">
        <v>291</v>
      </c>
      <c r="J161" s="82"/>
      <c r="K161" s="89">
        <v>1.2399999999975844</v>
      </c>
      <c r="L161" s="95" t="s">
        <v>169</v>
      </c>
      <c r="M161" s="96">
        <v>2.4E-2</v>
      </c>
      <c r="N161" s="96">
        <v>-3.2000000001690867E-3</v>
      </c>
      <c r="O161" s="89">
        <v>15638.438698</v>
      </c>
      <c r="P161" s="91">
        <v>105.89</v>
      </c>
      <c r="Q161" s="82"/>
      <c r="R161" s="89">
        <v>16.559543021</v>
      </c>
      <c r="S161" s="90">
        <v>1.1978796560731055E-4</v>
      </c>
      <c r="T161" s="90">
        <v>7.5490404687610601E-4</v>
      </c>
      <c r="U161" s="90">
        <f>R161/'סכום נכסי הקרן'!$C$42</f>
        <v>1.3818710498339175E-4</v>
      </c>
    </row>
    <row r="162" spans="2:21" s="141" customFormat="1">
      <c r="B162" s="88" t="s">
        <v>651</v>
      </c>
      <c r="C162" s="82" t="s">
        <v>652</v>
      </c>
      <c r="D162" s="95" t="s">
        <v>125</v>
      </c>
      <c r="E162" s="95" t="s">
        <v>287</v>
      </c>
      <c r="F162" s="82" t="s">
        <v>653</v>
      </c>
      <c r="G162" s="95" t="s">
        <v>542</v>
      </c>
      <c r="H162" s="82" t="s">
        <v>654</v>
      </c>
      <c r="I162" s="82" t="s">
        <v>291</v>
      </c>
      <c r="J162" s="82"/>
      <c r="K162" s="89">
        <v>1.4599998978927382</v>
      </c>
      <c r="L162" s="95" t="s">
        <v>169</v>
      </c>
      <c r="M162" s="96">
        <v>0.05</v>
      </c>
      <c r="N162" s="96">
        <v>1.2499999767938041E-2</v>
      </c>
      <c r="O162" s="89">
        <v>10.216208</v>
      </c>
      <c r="P162" s="91">
        <v>105.45</v>
      </c>
      <c r="Q162" s="82"/>
      <c r="R162" s="89">
        <v>1.0772985000000001E-2</v>
      </c>
      <c r="S162" s="90">
        <v>9.9307486306130287E-8</v>
      </c>
      <c r="T162" s="90">
        <v>4.9111077299187913E-7</v>
      </c>
      <c r="U162" s="90">
        <f>R162/'סכום נכסי הקרן'!$C$42</f>
        <v>8.9899075553692769E-8</v>
      </c>
    </row>
    <row r="163" spans="2:21" s="141" customFormat="1">
      <c r="B163" s="88" t="s">
        <v>655</v>
      </c>
      <c r="C163" s="82" t="s">
        <v>656</v>
      </c>
      <c r="D163" s="95" t="s">
        <v>125</v>
      </c>
      <c r="E163" s="95" t="s">
        <v>287</v>
      </c>
      <c r="F163" s="82" t="s">
        <v>657</v>
      </c>
      <c r="G163" s="95" t="s">
        <v>542</v>
      </c>
      <c r="H163" s="82" t="s">
        <v>658</v>
      </c>
      <c r="I163" s="82" t="s">
        <v>291</v>
      </c>
      <c r="J163" s="82"/>
      <c r="K163" s="89">
        <v>0.84000000001337383</v>
      </c>
      <c r="L163" s="95" t="s">
        <v>169</v>
      </c>
      <c r="M163" s="96">
        <v>4.9000000000000002E-2</v>
      </c>
      <c r="N163" s="96">
        <v>0</v>
      </c>
      <c r="O163" s="89">
        <v>37363.17729</v>
      </c>
      <c r="P163" s="91">
        <v>48.03</v>
      </c>
      <c r="Q163" s="82"/>
      <c r="R163" s="89">
        <v>17.945531789</v>
      </c>
      <c r="S163" s="90">
        <v>4.9015837083103169E-5</v>
      </c>
      <c r="T163" s="90">
        <v>8.1808746495480394E-4</v>
      </c>
      <c r="U163" s="90">
        <f>R163/'סכום נכסי הקרן'!$C$42</f>
        <v>1.4975299029475176E-4</v>
      </c>
    </row>
    <row r="164" spans="2:21" s="141" customFormat="1">
      <c r="B164" s="85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9"/>
      <c r="P164" s="91"/>
      <c r="Q164" s="82"/>
      <c r="R164" s="82"/>
      <c r="S164" s="82"/>
      <c r="T164" s="90"/>
      <c r="U164" s="82"/>
    </row>
    <row r="165" spans="2:21" s="141" customFormat="1">
      <c r="B165" s="101" t="s">
        <v>45</v>
      </c>
      <c r="C165" s="84"/>
      <c r="D165" s="84"/>
      <c r="E165" s="84"/>
      <c r="F165" s="84"/>
      <c r="G165" s="84"/>
      <c r="H165" s="84"/>
      <c r="I165" s="84"/>
      <c r="J165" s="84"/>
      <c r="K165" s="92">
        <v>3.8820426608997867</v>
      </c>
      <c r="L165" s="84"/>
      <c r="M165" s="84"/>
      <c r="N165" s="106">
        <v>2.3753544628885574E-2</v>
      </c>
      <c r="O165" s="92"/>
      <c r="P165" s="94"/>
      <c r="Q165" s="92">
        <v>4.0180827969999999</v>
      </c>
      <c r="R165" s="92">
        <v>4101.5111671259983</v>
      </c>
      <c r="S165" s="84"/>
      <c r="T165" s="93">
        <v>0.18697661973186383</v>
      </c>
      <c r="U165" s="93">
        <f>R165/'סכום נכסי הקרן'!$C$42</f>
        <v>3.4226545595095019E-2</v>
      </c>
    </row>
    <row r="166" spans="2:21" s="141" customFormat="1">
      <c r="B166" s="88" t="s">
        <v>659</v>
      </c>
      <c r="C166" s="82" t="s">
        <v>660</v>
      </c>
      <c r="D166" s="95" t="s">
        <v>125</v>
      </c>
      <c r="E166" s="95" t="s">
        <v>287</v>
      </c>
      <c r="F166" s="82" t="s">
        <v>300</v>
      </c>
      <c r="G166" s="95" t="s">
        <v>295</v>
      </c>
      <c r="H166" s="82" t="s">
        <v>290</v>
      </c>
      <c r="I166" s="82" t="s">
        <v>165</v>
      </c>
      <c r="J166" s="82"/>
      <c r="K166" s="89">
        <v>5.6299999999774881</v>
      </c>
      <c r="L166" s="95" t="s">
        <v>169</v>
      </c>
      <c r="M166" s="96">
        <v>2.98E-2</v>
      </c>
      <c r="N166" s="96">
        <v>2.0099999999947705E-2</v>
      </c>
      <c r="O166" s="89">
        <v>81446.097661000007</v>
      </c>
      <c r="P166" s="91">
        <v>107.99</v>
      </c>
      <c r="Q166" s="82"/>
      <c r="R166" s="89">
        <v>87.953638146000003</v>
      </c>
      <c r="S166" s="90">
        <v>3.2038765286409602E-5</v>
      </c>
      <c r="T166" s="90">
        <v>4.0095645930380563E-3</v>
      </c>
      <c r="U166" s="90">
        <f>R166/'סכום נכסי הקרן'!$C$42</f>
        <v>7.3396099232565608E-4</v>
      </c>
    </row>
    <row r="167" spans="2:21" s="141" customFormat="1">
      <c r="B167" s="88" t="s">
        <v>661</v>
      </c>
      <c r="C167" s="82" t="s">
        <v>662</v>
      </c>
      <c r="D167" s="95" t="s">
        <v>125</v>
      </c>
      <c r="E167" s="95" t="s">
        <v>287</v>
      </c>
      <c r="F167" s="82" t="s">
        <v>300</v>
      </c>
      <c r="G167" s="95" t="s">
        <v>295</v>
      </c>
      <c r="H167" s="82" t="s">
        <v>290</v>
      </c>
      <c r="I167" s="82" t="s">
        <v>165</v>
      </c>
      <c r="J167" s="82"/>
      <c r="K167" s="89">
        <v>3.0500000000075711</v>
      </c>
      <c r="L167" s="95" t="s">
        <v>169</v>
      </c>
      <c r="M167" s="96">
        <v>2.4700000000000003E-2</v>
      </c>
      <c r="N167" s="96">
        <v>1.2599999999964671E-2</v>
      </c>
      <c r="O167" s="89">
        <v>74942.569537999996</v>
      </c>
      <c r="P167" s="91">
        <v>105.75</v>
      </c>
      <c r="Q167" s="82"/>
      <c r="R167" s="89">
        <v>79.251769327999995</v>
      </c>
      <c r="S167" s="90">
        <v>2.2496966447228201E-5</v>
      </c>
      <c r="T167" s="90">
        <v>3.6128703136269263E-3</v>
      </c>
      <c r="U167" s="90">
        <f>R167/'סכום נכסי הקרן'!$C$42</f>
        <v>6.6134509595824204E-4</v>
      </c>
    </row>
    <row r="168" spans="2:21" s="141" customFormat="1">
      <c r="B168" s="88" t="s">
        <v>663</v>
      </c>
      <c r="C168" s="82" t="s">
        <v>664</v>
      </c>
      <c r="D168" s="95" t="s">
        <v>125</v>
      </c>
      <c r="E168" s="95" t="s">
        <v>287</v>
      </c>
      <c r="F168" s="82" t="s">
        <v>665</v>
      </c>
      <c r="G168" s="95" t="s">
        <v>345</v>
      </c>
      <c r="H168" s="82" t="s">
        <v>290</v>
      </c>
      <c r="I168" s="82" t="s">
        <v>165</v>
      </c>
      <c r="J168" s="82"/>
      <c r="K168" s="89">
        <v>4.5599999999957692</v>
      </c>
      <c r="L168" s="95" t="s">
        <v>169</v>
      </c>
      <c r="M168" s="96">
        <v>1.44E-2</v>
      </c>
      <c r="N168" s="96">
        <v>1.5300000000044951E-2</v>
      </c>
      <c r="O168" s="89">
        <v>75928.004639999999</v>
      </c>
      <c r="P168" s="91">
        <v>99.61</v>
      </c>
      <c r="Q168" s="82"/>
      <c r="R168" s="89">
        <v>75.631885422000011</v>
      </c>
      <c r="S168" s="90">
        <v>8.4364449600000005E-5</v>
      </c>
      <c r="T168" s="90">
        <v>3.4478497568159296E-3</v>
      </c>
      <c r="U168" s="90">
        <f>R168/'סכום נכסי הקרן'!$C$42</f>
        <v>6.3113766350000606E-4</v>
      </c>
    </row>
    <row r="169" spans="2:21" s="141" customFormat="1">
      <c r="B169" s="88" t="s">
        <v>666</v>
      </c>
      <c r="C169" s="82" t="s">
        <v>667</v>
      </c>
      <c r="D169" s="95" t="s">
        <v>125</v>
      </c>
      <c r="E169" s="95" t="s">
        <v>287</v>
      </c>
      <c r="F169" s="82" t="s">
        <v>315</v>
      </c>
      <c r="G169" s="95" t="s">
        <v>295</v>
      </c>
      <c r="H169" s="82" t="s">
        <v>290</v>
      </c>
      <c r="I169" s="82" t="s">
        <v>165</v>
      </c>
      <c r="J169" s="82"/>
      <c r="K169" s="89">
        <v>0.15999999999684772</v>
      </c>
      <c r="L169" s="95" t="s">
        <v>169</v>
      </c>
      <c r="M169" s="96">
        <v>5.9000000000000004E-2</v>
      </c>
      <c r="N169" s="96">
        <v>5.9999999988967099E-4</v>
      </c>
      <c r="O169" s="89">
        <v>36980.725116000001</v>
      </c>
      <c r="P169" s="91">
        <v>102.94</v>
      </c>
      <c r="Q169" s="82"/>
      <c r="R169" s="89">
        <v>38.067957206999999</v>
      </c>
      <c r="S169" s="90">
        <v>6.8555470998050617E-5</v>
      </c>
      <c r="T169" s="90">
        <v>1.7354135265343397E-3</v>
      </c>
      <c r="U169" s="90">
        <f>R169/'סכום נכסי הקרן'!$C$42</f>
        <v>3.1767185799728081E-4</v>
      </c>
    </row>
    <row r="170" spans="2:21" s="141" customFormat="1">
      <c r="B170" s="88" t="s">
        <v>668</v>
      </c>
      <c r="C170" s="82" t="s">
        <v>669</v>
      </c>
      <c r="D170" s="95" t="s">
        <v>125</v>
      </c>
      <c r="E170" s="95" t="s">
        <v>287</v>
      </c>
      <c r="F170" s="82" t="s">
        <v>670</v>
      </c>
      <c r="G170" s="95" t="s">
        <v>671</v>
      </c>
      <c r="H170" s="82" t="s">
        <v>327</v>
      </c>
      <c r="I170" s="82" t="s">
        <v>165</v>
      </c>
      <c r="J170" s="82"/>
      <c r="K170" s="89">
        <v>0.73999999998946997</v>
      </c>
      <c r="L170" s="95" t="s">
        <v>169</v>
      </c>
      <c r="M170" s="96">
        <v>4.8399999999999999E-2</v>
      </c>
      <c r="N170" s="96">
        <v>3.900000000157952E-3</v>
      </c>
      <c r="O170" s="89">
        <v>12717.791177999999</v>
      </c>
      <c r="P170" s="91">
        <v>104.54</v>
      </c>
      <c r="Q170" s="82"/>
      <c r="R170" s="89">
        <v>13.295179461</v>
      </c>
      <c r="S170" s="90">
        <v>3.0280455185714284E-5</v>
      </c>
      <c r="T170" s="90">
        <v>6.0609068537248163E-4</v>
      </c>
      <c r="U170" s="90">
        <f>R170/'סכום נכסי הקרן'!$C$42</f>
        <v>1.1094644082994112E-4</v>
      </c>
    </row>
    <row r="171" spans="2:21" s="141" customFormat="1">
      <c r="B171" s="88" t="s">
        <v>672</v>
      </c>
      <c r="C171" s="82" t="s">
        <v>673</v>
      </c>
      <c r="D171" s="95" t="s">
        <v>125</v>
      </c>
      <c r="E171" s="95" t="s">
        <v>287</v>
      </c>
      <c r="F171" s="82" t="s">
        <v>326</v>
      </c>
      <c r="G171" s="95" t="s">
        <v>295</v>
      </c>
      <c r="H171" s="82" t="s">
        <v>327</v>
      </c>
      <c r="I171" s="82" t="s">
        <v>165</v>
      </c>
      <c r="J171" s="82"/>
      <c r="K171" s="89">
        <v>1.2799999999988743</v>
      </c>
      <c r="L171" s="95" t="s">
        <v>169</v>
      </c>
      <c r="M171" s="96">
        <v>1.95E-2</v>
      </c>
      <c r="N171" s="96">
        <v>6.0000000000562858E-3</v>
      </c>
      <c r="O171" s="89">
        <v>34788.450147000003</v>
      </c>
      <c r="P171" s="91">
        <v>102.14</v>
      </c>
      <c r="Q171" s="82"/>
      <c r="R171" s="89">
        <v>35.532922993</v>
      </c>
      <c r="S171" s="90">
        <v>7.6179049823613785E-5</v>
      </c>
      <c r="T171" s="90">
        <v>1.6198482851088295E-3</v>
      </c>
      <c r="U171" s="90">
        <f>R171/'סכום נכסי הקרן'!$C$42</f>
        <v>2.9651734675127217E-4</v>
      </c>
    </row>
    <row r="172" spans="2:21" s="141" customFormat="1">
      <c r="B172" s="88" t="s">
        <v>674</v>
      </c>
      <c r="C172" s="82" t="s">
        <v>675</v>
      </c>
      <c r="D172" s="95" t="s">
        <v>125</v>
      </c>
      <c r="E172" s="95" t="s">
        <v>287</v>
      </c>
      <c r="F172" s="82" t="s">
        <v>399</v>
      </c>
      <c r="G172" s="95" t="s">
        <v>295</v>
      </c>
      <c r="H172" s="82" t="s">
        <v>327</v>
      </c>
      <c r="I172" s="82" t="s">
        <v>165</v>
      </c>
      <c r="J172" s="82"/>
      <c r="K172" s="89">
        <v>3.1000000000175274</v>
      </c>
      <c r="L172" s="95" t="s">
        <v>169</v>
      </c>
      <c r="M172" s="96">
        <v>1.8700000000000001E-2</v>
      </c>
      <c r="N172" s="96">
        <v>1.3000000000136326E-2</v>
      </c>
      <c r="O172" s="89">
        <v>50212.056744000001</v>
      </c>
      <c r="P172" s="91">
        <v>102.26</v>
      </c>
      <c r="Q172" s="82"/>
      <c r="R172" s="89">
        <v>51.346848671000004</v>
      </c>
      <c r="S172" s="90">
        <v>6.926756344875155E-5</v>
      </c>
      <c r="T172" s="90">
        <v>2.3407616868966075E-3</v>
      </c>
      <c r="U172" s="90">
        <f>R172/'סכום נכסי הקרן'!$C$42</f>
        <v>4.2848237773637093E-4</v>
      </c>
    </row>
    <row r="173" spans="2:21" s="141" customFormat="1">
      <c r="B173" s="88" t="s">
        <v>676</v>
      </c>
      <c r="C173" s="82" t="s">
        <v>677</v>
      </c>
      <c r="D173" s="95" t="s">
        <v>125</v>
      </c>
      <c r="E173" s="95" t="s">
        <v>287</v>
      </c>
      <c r="F173" s="82" t="s">
        <v>399</v>
      </c>
      <c r="G173" s="95" t="s">
        <v>295</v>
      </c>
      <c r="H173" s="82" t="s">
        <v>327</v>
      </c>
      <c r="I173" s="82" t="s">
        <v>165</v>
      </c>
      <c r="J173" s="82"/>
      <c r="K173" s="89">
        <v>5.6900000000108948</v>
      </c>
      <c r="L173" s="95" t="s">
        <v>169</v>
      </c>
      <c r="M173" s="96">
        <v>2.6800000000000001E-2</v>
      </c>
      <c r="N173" s="96">
        <v>1.9400000000045606E-2</v>
      </c>
      <c r="O173" s="89">
        <v>75229.271380000006</v>
      </c>
      <c r="P173" s="91">
        <v>104.92</v>
      </c>
      <c r="Q173" s="82"/>
      <c r="R173" s="89">
        <v>78.930550906000008</v>
      </c>
      <c r="S173" s="90">
        <v>9.7887737539133356E-5</v>
      </c>
      <c r="T173" s="90">
        <v>3.5982268487443846E-3</v>
      </c>
      <c r="U173" s="90">
        <f>R173/'סכום נכסי הקרן'!$C$42</f>
        <v>6.5866457248321502E-4</v>
      </c>
    </row>
    <row r="174" spans="2:21" s="141" customFormat="1">
      <c r="B174" s="88" t="s">
        <v>678</v>
      </c>
      <c r="C174" s="82" t="s">
        <v>679</v>
      </c>
      <c r="D174" s="95" t="s">
        <v>125</v>
      </c>
      <c r="E174" s="95" t="s">
        <v>287</v>
      </c>
      <c r="F174" s="82" t="s">
        <v>680</v>
      </c>
      <c r="G174" s="95" t="s">
        <v>295</v>
      </c>
      <c r="H174" s="82" t="s">
        <v>327</v>
      </c>
      <c r="I174" s="82" t="s">
        <v>291</v>
      </c>
      <c r="J174" s="82"/>
      <c r="K174" s="89">
        <v>2.9400000000089999</v>
      </c>
      <c r="L174" s="95" t="s">
        <v>169</v>
      </c>
      <c r="M174" s="96">
        <v>2.07E-2</v>
      </c>
      <c r="N174" s="96">
        <v>1.1800000000051426E-2</v>
      </c>
      <c r="O174" s="89">
        <v>30324.045285</v>
      </c>
      <c r="P174" s="91">
        <v>102.6</v>
      </c>
      <c r="Q174" s="82"/>
      <c r="R174" s="89">
        <v>31.112470838</v>
      </c>
      <c r="S174" s="90">
        <v>1.1963894250837401E-4</v>
      </c>
      <c r="T174" s="90">
        <v>1.4183320224559373E-3</v>
      </c>
      <c r="U174" s="90">
        <f>R174/'סכום נכסי הקרן'!$C$42</f>
        <v>2.5962928255515299E-4</v>
      </c>
    </row>
    <row r="175" spans="2:21" s="141" customFormat="1">
      <c r="B175" s="88" t="s">
        <v>681</v>
      </c>
      <c r="C175" s="82" t="s">
        <v>682</v>
      </c>
      <c r="D175" s="95" t="s">
        <v>125</v>
      </c>
      <c r="E175" s="95" t="s">
        <v>287</v>
      </c>
      <c r="F175" s="82" t="s">
        <v>334</v>
      </c>
      <c r="G175" s="95" t="s">
        <v>335</v>
      </c>
      <c r="H175" s="82" t="s">
        <v>327</v>
      </c>
      <c r="I175" s="82" t="s">
        <v>165</v>
      </c>
      <c r="J175" s="82"/>
      <c r="K175" s="89">
        <v>4.1100000000011923</v>
      </c>
      <c r="L175" s="95" t="s">
        <v>169</v>
      </c>
      <c r="M175" s="96">
        <v>1.6299999999999999E-2</v>
      </c>
      <c r="N175" s="96">
        <v>1.3599999999978813E-2</v>
      </c>
      <c r="O175" s="89">
        <v>74381.526031999994</v>
      </c>
      <c r="P175" s="91">
        <v>101.53</v>
      </c>
      <c r="Q175" s="82"/>
      <c r="R175" s="89">
        <v>75.519563380999998</v>
      </c>
      <c r="S175" s="90">
        <v>1.3646609247140195E-4</v>
      </c>
      <c r="T175" s="90">
        <v>3.4427293037214953E-3</v>
      </c>
      <c r="U175" s="90">
        <f>R175/'סכום נכסי הקרן'!$C$42</f>
        <v>6.3020035154327315E-4</v>
      </c>
    </row>
    <row r="176" spans="2:21" s="141" customFormat="1">
      <c r="B176" s="88" t="s">
        <v>683</v>
      </c>
      <c r="C176" s="82" t="s">
        <v>684</v>
      </c>
      <c r="D176" s="95" t="s">
        <v>125</v>
      </c>
      <c r="E176" s="95" t="s">
        <v>287</v>
      </c>
      <c r="F176" s="82" t="s">
        <v>315</v>
      </c>
      <c r="G176" s="95" t="s">
        <v>295</v>
      </c>
      <c r="H176" s="82" t="s">
        <v>327</v>
      </c>
      <c r="I176" s="82" t="s">
        <v>165</v>
      </c>
      <c r="J176" s="82"/>
      <c r="K176" s="89">
        <v>1.4800000000101983</v>
      </c>
      <c r="L176" s="95" t="s">
        <v>169</v>
      </c>
      <c r="M176" s="96">
        <v>6.0999999999999999E-2</v>
      </c>
      <c r="N176" s="96">
        <v>9.000000000054631E-3</v>
      </c>
      <c r="O176" s="89">
        <v>50980.577806000001</v>
      </c>
      <c r="P176" s="91">
        <v>107.71</v>
      </c>
      <c r="Q176" s="82"/>
      <c r="R176" s="89">
        <v>54.911180353000006</v>
      </c>
      <c r="S176" s="90">
        <v>7.4402056517835249E-5</v>
      </c>
      <c r="T176" s="90">
        <v>2.5032497705193423E-3</v>
      </c>
      <c r="U176" s="90">
        <f>R176/'סכום נכסי הקרן'!$C$42</f>
        <v>4.5822623453915486E-4</v>
      </c>
    </row>
    <row r="177" spans="2:21" s="141" customFormat="1">
      <c r="B177" s="88" t="s">
        <v>685</v>
      </c>
      <c r="C177" s="82" t="s">
        <v>686</v>
      </c>
      <c r="D177" s="95" t="s">
        <v>125</v>
      </c>
      <c r="E177" s="95" t="s">
        <v>287</v>
      </c>
      <c r="F177" s="82" t="s">
        <v>370</v>
      </c>
      <c r="G177" s="95" t="s">
        <v>345</v>
      </c>
      <c r="H177" s="82" t="s">
        <v>363</v>
      </c>
      <c r="I177" s="82" t="s">
        <v>165</v>
      </c>
      <c r="J177" s="82"/>
      <c r="K177" s="89">
        <v>4.3599999999878944</v>
      </c>
      <c r="L177" s="95" t="s">
        <v>169</v>
      </c>
      <c r="M177" s="96">
        <v>3.39E-2</v>
      </c>
      <c r="N177" s="96">
        <v>2.1199999999920852E-2</v>
      </c>
      <c r="O177" s="89">
        <v>80791.245739000005</v>
      </c>
      <c r="P177" s="91">
        <v>106.34</v>
      </c>
      <c r="Q177" s="82"/>
      <c r="R177" s="89">
        <v>85.913410713999994</v>
      </c>
      <c r="S177" s="90">
        <v>7.4447369487590874E-5</v>
      </c>
      <c r="T177" s="90">
        <v>3.91655623266173E-3</v>
      </c>
      <c r="U177" s="90">
        <f>R177/'סכום נכסי הקרן'!$C$42</f>
        <v>7.1693557550236292E-4</v>
      </c>
    </row>
    <row r="178" spans="2:21" s="141" customFormat="1">
      <c r="B178" s="88" t="s">
        <v>687</v>
      </c>
      <c r="C178" s="82" t="s">
        <v>688</v>
      </c>
      <c r="D178" s="95" t="s">
        <v>125</v>
      </c>
      <c r="E178" s="95" t="s">
        <v>287</v>
      </c>
      <c r="F178" s="82" t="s">
        <v>379</v>
      </c>
      <c r="G178" s="95" t="s">
        <v>380</v>
      </c>
      <c r="H178" s="82" t="s">
        <v>363</v>
      </c>
      <c r="I178" s="82" t="s">
        <v>165</v>
      </c>
      <c r="J178" s="82"/>
      <c r="K178" s="89">
        <v>2.1300000000301109</v>
      </c>
      <c r="L178" s="95" t="s">
        <v>169</v>
      </c>
      <c r="M178" s="96">
        <v>1.6899999999999998E-2</v>
      </c>
      <c r="N178" s="96">
        <v>1.1399999999999999E-2</v>
      </c>
      <c r="O178" s="89">
        <v>16388.965004000001</v>
      </c>
      <c r="P178" s="91">
        <v>101.32</v>
      </c>
      <c r="Q178" s="82"/>
      <c r="R178" s="89">
        <v>16.605299050000003</v>
      </c>
      <c r="S178" s="90">
        <v>2.7919529784302479E-5</v>
      </c>
      <c r="T178" s="90">
        <v>7.5698993846244254E-4</v>
      </c>
      <c r="U178" s="90">
        <f>R178/'סכום נכסי הקרן'!$C$42</f>
        <v>1.3856893274126093E-4</v>
      </c>
    </row>
    <row r="179" spans="2:21" s="141" customFormat="1">
      <c r="B179" s="88" t="s">
        <v>689</v>
      </c>
      <c r="C179" s="82" t="s">
        <v>690</v>
      </c>
      <c r="D179" s="95" t="s">
        <v>125</v>
      </c>
      <c r="E179" s="95" t="s">
        <v>287</v>
      </c>
      <c r="F179" s="82" t="s">
        <v>379</v>
      </c>
      <c r="G179" s="95" t="s">
        <v>380</v>
      </c>
      <c r="H179" s="82" t="s">
        <v>363</v>
      </c>
      <c r="I179" s="82" t="s">
        <v>165</v>
      </c>
      <c r="J179" s="82"/>
      <c r="K179" s="89">
        <v>4.9600000000141575</v>
      </c>
      <c r="L179" s="95" t="s">
        <v>169</v>
      </c>
      <c r="M179" s="96">
        <v>3.6499999999999998E-2</v>
      </c>
      <c r="N179" s="96">
        <v>2.7200000000052009E-2</v>
      </c>
      <c r="O179" s="89">
        <v>130634.805855</v>
      </c>
      <c r="P179" s="91">
        <v>105.98</v>
      </c>
      <c r="Q179" s="82"/>
      <c r="R179" s="89">
        <v>138.44676289899999</v>
      </c>
      <c r="S179" s="90">
        <v>6.0902915966578519E-5</v>
      </c>
      <c r="T179" s="90">
        <v>6.3114073532592211E-3</v>
      </c>
      <c r="U179" s="90">
        <f>R179/'סכום נכסי הקרן'!$C$42</f>
        <v>1.1553191615899761E-3</v>
      </c>
    </row>
    <row r="180" spans="2:21" s="141" customFormat="1">
      <c r="B180" s="88" t="s">
        <v>691</v>
      </c>
      <c r="C180" s="82" t="s">
        <v>692</v>
      </c>
      <c r="D180" s="95" t="s">
        <v>125</v>
      </c>
      <c r="E180" s="95" t="s">
        <v>287</v>
      </c>
      <c r="F180" s="82" t="s">
        <v>294</v>
      </c>
      <c r="G180" s="95" t="s">
        <v>295</v>
      </c>
      <c r="H180" s="82" t="s">
        <v>363</v>
      </c>
      <c r="I180" s="82" t="s">
        <v>165</v>
      </c>
      <c r="J180" s="82"/>
      <c r="K180" s="89">
        <v>1.8200000000018053</v>
      </c>
      <c r="L180" s="95" t="s">
        <v>169</v>
      </c>
      <c r="M180" s="96">
        <v>1.7500000000000002E-2</v>
      </c>
      <c r="N180" s="96">
        <v>9.8000000000270805E-3</v>
      </c>
      <c r="O180" s="89">
        <v>130860.964813</v>
      </c>
      <c r="P180" s="91">
        <v>101.58</v>
      </c>
      <c r="Q180" s="82"/>
      <c r="R180" s="89">
        <v>132.92856171800003</v>
      </c>
      <c r="S180" s="90">
        <v>1.377483840136842E-4</v>
      </c>
      <c r="T180" s="90">
        <v>6.0598477300419246E-3</v>
      </c>
      <c r="U180" s="90">
        <f>R180/'סכום נכסי הקרן'!$C$42</f>
        <v>1.1092705330166333E-3</v>
      </c>
    </row>
    <row r="181" spans="2:21" s="141" customFormat="1">
      <c r="B181" s="88" t="s">
        <v>693</v>
      </c>
      <c r="C181" s="82" t="s">
        <v>694</v>
      </c>
      <c r="D181" s="95" t="s">
        <v>125</v>
      </c>
      <c r="E181" s="95" t="s">
        <v>287</v>
      </c>
      <c r="F181" s="82" t="s">
        <v>396</v>
      </c>
      <c r="G181" s="95" t="s">
        <v>345</v>
      </c>
      <c r="H181" s="82" t="s">
        <v>363</v>
      </c>
      <c r="I181" s="82" t="s">
        <v>291</v>
      </c>
      <c r="J181" s="82"/>
      <c r="K181" s="89">
        <v>5.6999999999917481</v>
      </c>
      <c r="L181" s="95" t="s">
        <v>169</v>
      </c>
      <c r="M181" s="96">
        <v>2.5499999999999998E-2</v>
      </c>
      <c r="N181" s="96">
        <v>2.5299999999954623E-2</v>
      </c>
      <c r="O181" s="89">
        <v>240317.95910499999</v>
      </c>
      <c r="P181" s="91">
        <v>100.86</v>
      </c>
      <c r="Q181" s="82"/>
      <c r="R181" s="89">
        <v>242.38470157</v>
      </c>
      <c r="S181" s="90">
        <v>2.3023107523672845E-4</v>
      </c>
      <c r="T181" s="90">
        <v>1.1049652269027445E-2</v>
      </c>
      <c r="U181" s="90">
        <f>R181/'סכום נכסי הקרן'!$C$42</f>
        <v>2.0226669395251831E-3</v>
      </c>
    </row>
    <row r="182" spans="2:21" s="141" customFormat="1">
      <c r="B182" s="88" t="s">
        <v>695</v>
      </c>
      <c r="C182" s="82" t="s">
        <v>696</v>
      </c>
      <c r="D182" s="95" t="s">
        <v>125</v>
      </c>
      <c r="E182" s="95" t="s">
        <v>287</v>
      </c>
      <c r="F182" s="82" t="s">
        <v>697</v>
      </c>
      <c r="G182" s="95" t="s">
        <v>345</v>
      </c>
      <c r="H182" s="82" t="s">
        <v>363</v>
      </c>
      <c r="I182" s="82" t="s">
        <v>291</v>
      </c>
      <c r="J182" s="82"/>
      <c r="K182" s="89">
        <v>4.5400000002667227</v>
      </c>
      <c r="L182" s="95" t="s">
        <v>169</v>
      </c>
      <c r="M182" s="96">
        <v>3.15E-2</v>
      </c>
      <c r="N182" s="96">
        <v>3.3700000001678512E-2</v>
      </c>
      <c r="O182" s="89">
        <v>8746.2829949999996</v>
      </c>
      <c r="P182" s="91">
        <v>99.45</v>
      </c>
      <c r="Q182" s="82"/>
      <c r="R182" s="89">
        <v>8.6981784419999997</v>
      </c>
      <c r="S182" s="90">
        <v>3.7084498021740031E-5</v>
      </c>
      <c r="T182" s="90">
        <v>3.9652604531352438E-4</v>
      </c>
      <c r="U182" s="90">
        <f>R182/'סכום נכסי הקרן'!$C$42</f>
        <v>7.2585100688143502E-5</v>
      </c>
    </row>
    <row r="183" spans="2:21" s="141" customFormat="1">
      <c r="B183" s="88" t="s">
        <v>698</v>
      </c>
      <c r="C183" s="82" t="s">
        <v>699</v>
      </c>
      <c r="D183" s="95" t="s">
        <v>125</v>
      </c>
      <c r="E183" s="95" t="s">
        <v>287</v>
      </c>
      <c r="F183" s="82" t="s">
        <v>399</v>
      </c>
      <c r="G183" s="95" t="s">
        <v>295</v>
      </c>
      <c r="H183" s="82" t="s">
        <v>363</v>
      </c>
      <c r="I183" s="82" t="s">
        <v>165</v>
      </c>
      <c r="J183" s="82"/>
      <c r="K183" s="89">
        <v>1.6400000000118948</v>
      </c>
      <c r="L183" s="95" t="s">
        <v>169</v>
      </c>
      <c r="M183" s="96">
        <v>6.4000000000000001E-2</v>
      </c>
      <c r="N183" s="96">
        <v>7.0999999999660154E-3</v>
      </c>
      <c r="O183" s="89">
        <v>42223.576913999997</v>
      </c>
      <c r="P183" s="91">
        <v>111.5</v>
      </c>
      <c r="Q183" s="82"/>
      <c r="R183" s="89">
        <v>47.079288595999998</v>
      </c>
      <c r="S183" s="90">
        <v>1.2975261484991519E-4</v>
      </c>
      <c r="T183" s="90">
        <v>2.1462153538958158E-3</v>
      </c>
      <c r="U183" s="90">
        <f>R183/'סכום נכסי הקרן'!$C$42</f>
        <v>3.9287017688281474E-4</v>
      </c>
    </row>
    <row r="184" spans="2:21" s="141" customFormat="1">
      <c r="B184" s="88" t="s">
        <v>700</v>
      </c>
      <c r="C184" s="82" t="s">
        <v>701</v>
      </c>
      <c r="D184" s="95" t="s">
        <v>125</v>
      </c>
      <c r="E184" s="95" t="s">
        <v>287</v>
      </c>
      <c r="F184" s="82" t="s">
        <v>404</v>
      </c>
      <c r="G184" s="95" t="s">
        <v>295</v>
      </c>
      <c r="H184" s="82" t="s">
        <v>363</v>
      </c>
      <c r="I184" s="82" t="s">
        <v>291</v>
      </c>
      <c r="J184" s="82"/>
      <c r="K184" s="89">
        <v>1</v>
      </c>
      <c r="L184" s="95" t="s">
        <v>169</v>
      </c>
      <c r="M184" s="96">
        <v>1.2E-2</v>
      </c>
      <c r="N184" s="96">
        <v>7.100000000222797E-3</v>
      </c>
      <c r="O184" s="89">
        <v>20040.183804</v>
      </c>
      <c r="P184" s="91">
        <v>100.49</v>
      </c>
      <c r="Q184" s="89">
        <v>5.9296905000000011E-2</v>
      </c>
      <c r="R184" s="89">
        <v>20.197677604999999</v>
      </c>
      <c r="S184" s="90">
        <v>6.6800612680000007E-5</v>
      </c>
      <c r="T184" s="90">
        <v>9.2075660192902106E-4</v>
      </c>
      <c r="U184" s="90">
        <f>R184/'סכום נכסי הקרן'!$C$42</f>
        <v>1.6854683683501122E-4</v>
      </c>
    </row>
    <row r="185" spans="2:21" s="141" customFormat="1">
      <c r="B185" s="88" t="s">
        <v>702</v>
      </c>
      <c r="C185" s="82" t="s">
        <v>703</v>
      </c>
      <c r="D185" s="95" t="s">
        <v>125</v>
      </c>
      <c r="E185" s="95" t="s">
        <v>287</v>
      </c>
      <c r="F185" s="82" t="s">
        <v>418</v>
      </c>
      <c r="G185" s="95" t="s">
        <v>419</v>
      </c>
      <c r="H185" s="82" t="s">
        <v>363</v>
      </c>
      <c r="I185" s="82" t="s">
        <v>165</v>
      </c>
      <c r="J185" s="82"/>
      <c r="K185" s="89">
        <v>3.2299999999935931</v>
      </c>
      <c r="L185" s="95" t="s">
        <v>169</v>
      </c>
      <c r="M185" s="96">
        <v>4.8000000000000001E-2</v>
      </c>
      <c r="N185" s="96">
        <v>1.4099999999978644E-2</v>
      </c>
      <c r="O185" s="89">
        <v>144356.92708699999</v>
      </c>
      <c r="P185" s="91">
        <v>111.13</v>
      </c>
      <c r="Q185" s="89">
        <v>3.4645662559999999</v>
      </c>
      <c r="R185" s="89">
        <v>163.88842413500001</v>
      </c>
      <c r="S185" s="90">
        <v>7.0210731235813891E-5</v>
      </c>
      <c r="T185" s="90">
        <v>7.4712227540798381E-3</v>
      </c>
      <c r="U185" s="90">
        <f>R185/'סכום נכסי הקרן'!$C$42</f>
        <v>1.3676263193244964E-3</v>
      </c>
    </row>
    <row r="186" spans="2:21" s="141" customFormat="1">
      <c r="B186" s="88" t="s">
        <v>704</v>
      </c>
      <c r="C186" s="82" t="s">
        <v>705</v>
      </c>
      <c r="D186" s="95" t="s">
        <v>125</v>
      </c>
      <c r="E186" s="95" t="s">
        <v>287</v>
      </c>
      <c r="F186" s="82" t="s">
        <v>418</v>
      </c>
      <c r="G186" s="95" t="s">
        <v>419</v>
      </c>
      <c r="H186" s="82" t="s">
        <v>363</v>
      </c>
      <c r="I186" s="82" t="s">
        <v>165</v>
      </c>
      <c r="J186" s="82"/>
      <c r="K186" s="89">
        <v>1.8500000002729351</v>
      </c>
      <c r="L186" s="95" t="s">
        <v>169</v>
      </c>
      <c r="M186" s="96">
        <v>4.4999999999999998E-2</v>
      </c>
      <c r="N186" s="96">
        <v>8.1000000018749459E-3</v>
      </c>
      <c r="O186" s="89">
        <v>3923.507439</v>
      </c>
      <c r="P186" s="91">
        <v>107.39</v>
      </c>
      <c r="Q186" s="82"/>
      <c r="R186" s="89">
        <v>4.2134546410000002</v>
      </c>
      <c r="S186" s="90">
        <v>6.5336472436670282E-6</v>
      </c>
      <c r="T186" s="90">
        <v>1.9207981499164164E-4</v>
      </c>
      <c r="U186" s="90">
        <f>R186/'סכום נכסי הקרן'!$C$42</f>
        <v>3.5160698461319349E-5</v>
      </c>
    </row>
    <row r="187" spans="2:21" s="141" customFormat="1">
      <c r="B187" s="88" t="s">
        <v>706</v>
      </c>
      <c r="C187" s="82" t="s">
        <v>707</v>
      </c>
      <c r="D187" s="95" t="s">
        <v>125</v>
      </c>
      <c r="E187" s="95" t="s">
        <v>287</v>
      </c>
      <c r="F187" s="82" t="s">
        <v>708</v>
      </c>
      <c r="G187" s="95" t="s">
        <v>463</v>
      </c>
      <c r="H187" s="82" t="s">
        <v>363</v>
      </c>
      <c r="I187" s="82" t="s">
        <v>291</v>
      </c>
      <c r="J187" s="82"/>
      <c r="K187" s="89">
        <v>3.3699999989092877</v>
      </c>
      <c r="L187" s="95" t="s">
        <v>169</v>
      </c>
      <c r="M187" s="96">
        <v>2.4500000000000001E-2</v>
      </c>
      <c r="N187" s="96">
        <v>1.519999999405066E-2</v>
      </c>
      <c r="O187" s="89">
        <v>586.51644899999997</v>
      </c>
      <c r="P187" s="91">
        <v>103.17</v>
      </c>
      <c r="Q187" s="82"/>
      <c r="R187" s="89">
        <v>0.60510901799999994</v>
      </c>
      <c r="S187" s="90">
        <v>3.7389600117807404E-7</v>
      </c>
      <c r="T187" s="90">
        <v>2.7585256785778209E-5</v>
      </c>
      <c r="U187" s="90">
        <f>R187/'סכום נכסי הקרן'!$C$42</f>
        <v>5.049551385006368E-6</v>
      </c>
    </row>
    <row r="188" spans="2:21" s="141" customFormat="1">
      <c r="B188" s="88" t="s">
        <v>709</v>
      </c>
      <c r="C188" s="82" t="s">
        <v>710</v>
      </c>
      <c r="D188" s="95" t="s">
        <v>125</v>
      </c>
      <c r="E188" s="95" t="s">
        <v>287</v>
      </c>
      <c r="F188" s="82" t="s">
        <v>294</v>
      </c>
      <c r="G188" s="95" t="s">
        <v>295</v>
      </c>
      <c r="H188" s="82" t="s">
        <v>363</v>
      </c>
      <c r="I188" s="82" t="s">
        <v>291</v>
      </c>
      <c r="J188" s="82"/>
      <c r="K188" s="89">
        <v>1.7700000000003799</v>
      </c>
      <c r="L188" s="95" t="s">
        <v>169</v>
      </c>
      <c r="M188" s="96">
        <v>3.2500000000000001E-2</v>
      </c>
      <c r="N188" s="96">
        <v>1.900000000001266E-2</v>
      </c>
      <c r="O188" s="89">
        <f>77156.93315/50000</f>
        <v>1.5431386629999999</v>
      </c>
      <c r="P188" s="91">
        <v>5120001</v>
      </c>
      <c r="Q188" s="82"/>
      <c r="R188" s="89">
        <v>79.008713260999997</v>
      </c>
      <c r="S188" s="90">
        <f>416.726617067243%/50000</f>
        <v>8.3345323413448605E-5</v>
      </c>
      <c r="T188" s="90">
        <v>3.6017900556534178E-3</v>
      </c>
      <c r="U188" s="90">
        <f>R188/'סכום נכסי הקרן'!$C$42</f>
        <v>6.5931682656670241E-4</v>
      </c>
    </row>
    <row r="189" spans="2:21" s="141" customFormat="1">
      <c r="B189" s="88" t="s">
        <v>711</v>
      </c>
      <c r="C189" s="82" t="s">
        <v>712</v>
      </c>
      <c r="D189" s="95" t="s">
        <v>125</v>
      </c>
      <c r="E189" s="95" t="s">
        <v>287</v>
      </c>
      <c r="F189" s="82" t="s">
        <v>294</v>
      </c>
      <c r="G189" s="95" t="s">
        <v>295</v>
      </c>
      <c r="H189" s="82" t="s">
        <v>363</v>
      </c>
      <c r="I189" s="82" t="s">
        <v>165</v>
      </c>
      <c r="J189" s="82"/>
      <c r="K189" s="89">
        <v>1.340000000006158</v>
      </c>
      <c r="L189" s="95" t="s">
        <v>169</v>
      </c>
      <c r="M189" s="96">
        <v>2.35E-2</v>
      </c>
      <c r="N189" s="96">
        <v>8.5000000001539538E-3</v>
      </c>
      <c r="O189" s="89">
        <v>9526.0079179999993</v>
      </c>
      <c r="P189" s="91">
        <v>102.28</v>
      </c>
      <c r="Q189" s="82"/>
      <c r="R189" s="89">
        <v>9.7432010410000007</v>
      </c>
      <c r="S189" s="90">
        <v>9.5260174440174439E-6</v>
      </c>
      <c r="T189" s="90">
        <v>4.4416575300724835E-4</v>
      </c>
      <c r="U189" s="90">
        <f>R189/'סכום נכסי הקרן'!$C$42</f>
        <v>8.1305670296549854E-5</v>
      </c>
    </row>
    <row r="190" spans="2:21" s="141" customFormat="1">
      <c r="B190" s="88" t="s">
        <v>713</v>
      </c>
      <c r="C190" s="82" t="s">
        <v>714</v>
      </c>
      <c r="D190" s="95" t="s">
        <v>125</v>
      </c>
      <c r="E190" s="95" t="s">
        <v>287</v>
      </c>
      <c r="F190" s="82" t="s">
        <v>715</v>
      </c>
      <c r="G190" s="95" t="s">
        <v>345</v>
      </c>
      <c r="H190" s="82" t="s">
        <v>363</v>
      </c>
      <c r="I190" s="82" t="s">
        <v>291</v>
      </c>
      <c r="J190" s="82"/>
      <c r="K190" s="89">
        <v>3.9499999999874817</v>
      </c>
      <c r="L190" s="95" t="s">
        <v>169</v>
      </c>
      <c r="M190" s="96">
        <v>3.3799999999999997E-2</v>
      </c>
      <c r="N190" s="96">
        <v>3.4399999999749631E-2</v>
      </c>
      <c r="O190" s="89">
        <v>39664.099154000003</v>
      </c>
      <c r="P190" s="91">
        <v>100.7</v>
      </c>
      <c r="Q190" s="82"/>
      <c r="R190" s="89">
        <v>39.941747849999999</v>
      </c>
      <c r="S190" s="90">
        <v>4.8457781158639463E-5</v>
      </c>
      <c r="T190" s="90">
        <v>1.8208344912074253E-3</v>
      </c>
      <c r="U190" s="90">
        <f>R190/'סכום נכסי הקרן'!$C$42</f>
        <v>3.3330838274755749E-4</v>
      </c>
    </row>
    <row r="191" spans="2:21" s="141" customFormat="1">
      <c r="B191" s="88" t="s">
        <v>716</v>
      </c>
      <c r="C191" s="82" t="s">
        <v>717</v>
      </c>
      <c r="D191" s="95" t="s">
        <v>125</v>
      </c>
      <c r="E191" s="95" t="s">
        <v>287</v>
      </c>
      <c r="F191" s="82" t="s">
        <v>718</v>
      </c>
      <c r="G191" s="95" t="s">
        <v>156</v>
      </c>
      <c r="H191" s="82" t="s">
        <v>363</v>
      </c>
      <c r="I191" s="82" t="s">
        <v>291</v>
      </c>
      <c r="J191" s="82"/>
      <c r="K191" s="89">
        <v>4.9200000000229167</v>
      </c>
      <c r="L191" s="95" t="s">
        <v>169</v>
      </c>
      <c r="M191" s="96">
        <v>5.0900000000000001E-2</v>
      </c>
      <c r="N191" s="96">
        <v>2.2400000000108219E-2</v>
      </c>
      <c r="O191" s="89">
        <v>53798.297634000002</v>
      </c>
      <c r="P191" s="91">
        <v>116.8</v>
      </c>
      <c r="Q191" s="82"/>
      <c r="R191" s="89">
        <v>62.836410442999998</v>
      </c>
      <c r="S191" s="90">
        <v>4.7371237443192506E-5</v>
      </c>
      <c r="T191" s="90">
        <v>2.8645392251726623E-3</v>
      </c>
      <c r="U191" s="90">
        <f>R191/'סכום נכסי הקרן'!$C$42</f>
        <v>5.2436118772448915E-4</v>
      </c>
    </row>
    <row r="192" spans="2:21" s="141" customFormat="1">
      <c r="B192" s="88" t="s">
        <v>719</v>
      </c>
      <c r="C192" s="82" t="s">
        <v>720</v>
      </c>
      <c r="D192" s="95" t="s">
        <v>125</v>
      </c>
      <c r="E192" s="95" t="s">
        <v>287</v>
      </c>
      <c r="F192" s="82" t="s">
        <v>721</v>
      </c>
      <c r="G192" s="95" t="s">
        <v>722</v>
      </c>
      <c r="H192" s="82" t="s">
        <v>363</v>
      </c>
      <c r="I192" s="82" t="s">
        <v>165</v>
      </c>
      <c r="J192" s="82"/>
      <c r="K192" s="89">
        <v>5.5100000000246681</v>
      </c>
      <c r="L192" s="95" t="s">
        <v>169</v>
      </c>
      <c r="M192" s="96">
        <v>2.6099999999999998E-2</v>
      </c>
      <c r="N192" s="96">
        <v>1.880000000002514E-2</v>
      </c>
      <c r="O192" s="89">
        <v>60767.951107000001</v>
      </c>
      <c r="P192" s="91">
        <v>104.74</v>
      </c>
      <c r="Q192" s="82"/>
      <c r="R192" s="89">
        <v>63.648351992999999</v>
      </c>
      <c r="S192" s="90">
        <v>1.007573238585868E-4</v>
      </c>
      <c r="T192" s="90">
        <v>2.9015534085438193E-3</v>
      </c>
      <c r="U192" s="90">
        <f>R192/'סכום נכסי הקרן'!$C$42</f>
        <v>5.3113672809223611E-4</v>
      </c>
    </row>
    <row r="193" spans="2:21" s="141" customFormat="1">
      <c r="B193" s="88" t="s">
        <v>723</v>
      </c>
      <c r="C193" s="82" t="s">
        <v>724</v>
      </c>
      <c r="D193" s="95" t="s">
        <v>125</v>
      </c>
      <c r="E193" s="95" t="s">
        <v>287</v>
      </c>
      <c r="F193" s="82" t="s">
        <v>725</v>
      </c>
      <c r="G193" s="95" t="s">
        <v>671</v>
      </c>
      <c r="H193" s="82" t="s">
        <v>363</v>
      </c>
      <c r="I193" s="82" t="s">
        <v>291</v>
      </c>
      <c r="J193" s="82"/>
      <c r="K193" s="89">
        <v>1.2299999979654046</v>
      </c>
      <c r="L193" s="95" t="s">
        <v>169</v>
      </c>
      <c r="M193" s="96">
        <v>4.0999999999999995E-2</v>
      </c>
      <c r="N193" s="96">
        <v>5.9999999933291956E-3</v>
      </c>
      <c r="O193" s="89">
        <v>284.53440899999998</v>
      </c>
      <c r="P193" s="91">
        <v>105.37</v>
      </c>
      <c r="Q193" s="82"/>
      <c r="R193" s="89">
        <v>0.29981390699999999</v>
      </c>
      <c r="S193" s="90">
        <v>4.7422401499999997E-7</v>
      </c>
      <c r="T193" s="90">
        <v>1.3667691881171778E-5</v>
      </c>
      <c r="U193" s="90">
        <f>R193/'סכום נכסי הקרן'!$C$42</f>
        <v>2.5019057464055518E-6</v>
      </c>
    </row>
    <row r="194" spans="2:21" s="141" customFormat="1">
      <c r="B194" s="88" t="s">
        <v>726</v>
      </c>
      <c r="C194" s="82" t="s">
        <v>727</v>
      </c>
      <c r="D194" s="95" t="s">
        <v>125</v>
      </c>
      <c r="E194" s="95" t="s">
        <v>287</v>
      </c>
      <c r="F194" s="82" t="s">
        <v>725</v>
      </c>
      <c r="G194" s="95" t="s">
        <v>671</v>
      </c>
      <c r="H194" s="82" t="s">
        <v>363</v>
      </c>
      <c r="I194" s="82" t="s">
        <v>291</v>
      </c>
      <c r="J194" s="82"/>
      <c r="K194" s="89">
        <v>3.5899999999227097</v>
      </c>
      <c r="L194" s="95" t="s">
        <v>169</v>
      </c>
      <c r="M194" s="96">
        <v>1.2E-2</v>
      </c>
      <c r="N194" s="96">
        <v>1.1299999999553273E-2</v>
      </c>
      <c r="O194" s="89">
        <v>14010.161817</v>
      </c>
      <c r="P194" s="91">
        <v>100.66</v>
      </c>
      <c r="Q194" s="82"/>
      <c r="R194" s="89">
        <v>14.102629350999999</v>
      </c>
      <c r="S194" s="90">
        <v>3.0237193729469809E-5</v>
      </c>
      <c r="T194" s="90">
        <v>6.4290010631107091E-4</v>
      </c>
      <c r="U194" s="90">
        <f>R194/'סכום נכסי הקרן'!$C$42</f>
        <v>1.1768449891383624E-4</v>
      </c>
    </row>
    <row r="195" spans="2:21" s="141" customFormat="1">
      <c r="B195" s="88" t="s">
        <v>728</v>
      </c>
      <c r="C195" s="82" t="s">
        <v>729</v>
      </c>
      <c r="D195" s="95" t="s">
        <v>125</v>
      </c>
      <c r="E195" s="95" t="s">
        <v>287</v>
      </c>
      <c r="F195" s="82" t="s">
        <v>730</v>
      </c>
      <c r="G195" s="95" t="s">
        <v>542</v>
      </c>
      <c r="H195" s="82" t="s">
        <v>464</v>
      </c>
      <c r="I195" s="82" t="s">
        <v>291</v>
      </c>
      <c r="J195" s="82"/>
      <c r="K195" s="89">
        <v>6.7200000000061308</v>
      </c>
      <c r="L195" s="95" t="s">
        <v>169</v>
      </c>
      <c r="M195" s="96">
        <v>3.7499999999999999E-2</v>
      </c>
      <c r="N195" s="96">
        <v>3.0800000000091955E-2</v>
      </c>
      <c r="O195" s="89">
        <v>37000.853375999999</v>
      </c>
      <c r="P195" s="91">
        <v>105.81</v>
      </c>
      <c r="Q195" s="82"/>
      <c r="R195" s="89">
        <v>39.150603308000001</v>
      </c>
      <c r="S195" s="90">
        <v>1.6818569716363637E-4</v>
      </c>
      <c r="T195" s="90">
        <v>1.784768386263445E-3</v>
      </c>
      <c r="U195" s="90">
        <f>R195/'סכום נכסי הקרן'!$C$42</f>
        <v>3.2670639054621777E-4</v>
      </c>
    </row>
    <row r="196" spans="2:21" s="141" customFormat="1">
      <c r="B196" s="88" t="s">
        <v>731</v>
      </c>
      <c r="C196" s="82" t="s">
        <v>732</v>
      </c>
      <c r="D196" s="95" t="s">
        <v>125</v>
      </c>
      <c r="E196" s="95" t="s">
        <v>287</v>
      </c>
      <c r="F196" s="82" t="s">
        <v>385</v>
      </c>
      <c r="G196" s="95" t="s">
        <v>345</v>
      </c>
      <c r="H196" s="82" t="s">
        <v>464</v>
      </c>
      <c r="I196" s="82" t="s">
        <v>165</v>
      </c>
      <c r="J196" s="82"/>
      <c r="K196" s="89">
        <v>3.4199999999361697</v>
      </c>
      <c r="L196" s="95" t="s">
        <v>169</v>
      </c>
      <c r="M196" s="96">
        <v>3.5000000000000003E-2</v>
      </c>
      <c r="N196" s="96">
        <v>1.7499999999610792E-2</v>
      </c>
      <c r="O196" s="89">
        <v>24019.196452</v>
      </c>
      <c r="P196" s="91">
        <v>106.97</v>
      </c>
      <c r="Q196" s="82"/>
      <c r="R196" s="89">
        <v>25.693333392000003</v>
      </c>
      <c r="S196" s="90">
        <v>1.5801132718607481E-4</v>
      </c>
      <c r="T196" s="90">
        <v>1.1712884426074279E-3</v>
      </c>
      <c r="U196" s="90">
        <f>R196/'סכום נכסי הקרן'!$C$42</f>
        <v>2.1440732720166467E-4</v>
      </c>
    </row>
    <row r="197" spans="2:21" s="141" customFormat="1">
      <c r="B197" s="88" t="s">
        <v>733</v>
      </c>
      <c r="C197" s="82" t="s">
        <v>734</v>
      </c>
      <c r="D197" s="95" t="s">
        <v>125</v>
      </c>
      <c r="E197" s="95" t="s">
        <v>287</v>
      </c>
      <c r="F197" s="82" t="s">
        <v>697</v>
      </c>
      <c r="G197" s="95" t="s">
        <v>345</v>
      </c>
      <c r="H197" s="82" t="s">
        <v>464</v>
      </c>
      <c r="I197" s="82" t="s">
        <v>165</v>
      </c>
      <c r="J197" s="82"/>
      <c r="K197" s="89">
        <v>3.7899999999759544</v>
      </c>
      <c r="L197" s="95" t="s">
        <v>169</v>
      </c>
      <c r="M197" s="96">
        <v>4.3499999999999997E-2</v>
      </c>
      <c r="N197" s="96">
        <v>5.2799999999671977E-2</v>
      </c>
      <c r="O197" s="89">
        <v>73123.901056000002</v>
      </c>
      <c r="P197" s="91">
        <v>98.39</v>
      </c>
      <c r="Q197" s="82"/>
      <c r="R197" s="89">
        <v>71.946608686999994</v>
      </c>
      <c r="S197" s="90">
        <v>3.8975051890764816E-5</v>
      </c>
      <c r="T197" s="90">
        <v>3.2798481206849179E-3</v>
      </c>
      <c r="U197" s="90">
        <f>R197/'סכום נכסי הקרן'!$C$42</f>
        <v>6.0038453689340336E-4</v>
      </c>
    </row>
    <row r="198" spans="2:21" s="141" customFormat="1">
      <c r="B198" s="88" t="s">
        <v>735</v>
      </c>
      <c r="C198" s="82" t="s">
        <v>736</v>
      </c>
      <c r="D198" s="95" t="s">
        <v>125</v>
      </c>
      <c r="E198" s="95" t="s">
        <v>287</v>
      </c>
      <c r="F198" s="82" t="s">
        <v>411</v>
      </c>
      <c r="G198" s="95" t="s">
        <v>412</v>
      </c>
      <c r="H198" s="82" t="s">
        <v>464</v>
      </c>
      <c r="I198" s="82" t="s">
        <v>291</v>
      </c>
      <c r="J198" s="82"/>
      <c r="K198" s="89">
        <v>10.499999999919558</v>
      </c>
      <c r="L198" s="95" t="s">
        <v>169</v>
      </c>
      <c r="M198" s="96">
        <v>3.0499999999999999E-2</v>
      </c>
      <c r="N198" s="96">
        <v>3.6799999999713978E-2</v>
      </c>
      <c r="O198" s="89">
        <v>59090.839911000003</v>
      </c>
      <c r="P198" s="91">
        <v>94.67</v>
      </c>
      <c r="Q198" s="82"/>
      <c r="R198" s="89">
        <v>55.941298144999998</v>
      </c>
      <c r="S198" s="90">
        <v>1.8698005683366164E-4</v>
      </c>
      <c r="T198" s="90">
        <v>2.5502100090327908E-3</v>
      </c>
      <c r="U198" s="90">
        <f>R198/'סכום נכסי הקרן'!$C$42</f>
        <v>4.6682242558668816E-4</v>
      </c>
    </row>
    <row r="199" spans="2:21" s="141" customFormat="1">
      <c r="B199" s="88" t="s">
        <v>737</v>
      </c>
      <c r="C199" s="82" t="s">
        <v>738</v>
      </c>
      <c r="D199" s="95" t="s">
        <v>125</v>
      </c>
      <c r="E199" s="95" t="s">
        <v>287</v>
      </c>
      <c r="F199" s="82" t="s">
        <v>411</v>
      </c>
      <c r="G199" s="95" t="s">
        <v>412</v>
      </c>
      <c r="H199" s="82" t="s">
        <v>464</v>
      </c>
      <c r="I199" s="82" t="s">
        <v>291</v>
      </c>
      <c r="J199" s="82"/>
      <c r="K199" s="89">
        <v>9.8400000000161256</v>
      </c>
      <c r="L199" s="95" t="s">
        <v>169</v>
      </c>
      <c r="M199" s="96">
        <v>3.0499999999999999E-2</v>
      </c>
      <c r="N199" s="96">
        <v>3.5500000000201565E-2</v>
      </c>
      <c r="O199" s="89">
        <v>48947.978607999998</v>
      </c>
      <c r="P199" s="91">
        <v>96.29</v>
      </c>
      <c r="Q199" s="82"/>
      <c r="R199" s="89">
        <v>47.132008610999996</v>
      </c>
      <c r="S199" s="90">
        <v>1.5488518754855194E-4</v>
      </c>
      <c r="T199" s="90">
        <v>2.1486187144610439E-3</v>
      </c>
      <c r="U199" s="90">
        <f>R199/'סכום נכסי הקרן'!$C$42</f>
        <v>3.9331011814437564E-4</v>
      </c>
    </row>
    <row r="200" spans="2:21" s="141" customFormat="1">
      <c r="B200" s="88" t="s">
        <v>739</v>
      </c>
      <c r="C200" s="82" t="s">
        <v>740</v>
      </c>
      <c r="D200" s="95" t="s">
        <v>125</v>
      </c>
      <c r="E200" s="95" t="s">
        <v>287</v>
      </c>
      <c r="F200" s="82" t="s">
        <v>411</v>
      </c>
      <c r="G200" s="95" t="s">
        <v>412</v>
      </c>
      <c r="H200" s="82" t="s">
        <v>464</v>
      </c>
      <c r="I200" s="82" t="s">
        <v>291</v>
      </c>
      <c r="J200" s="82"/>
      <c r="K200" s="89">
        <v>8.1799999999551964</v>
      </c>
      <c r="L200" s="95" t="s">
        <v>169</v>
      </c>
      <c r="M200" s="96">
        <v>3.95E-2</v>
      </c>
      <c r="N200" s="96">
        <v>3.2099999999734778E-2</v>
      </c>
      <c r="O200" s="89">
        <v>36193.759221</v>
      </c>
      <c r="P200" s="91">
        <v>107.3</v>
      </c>
      <c r="Q200" s="82"/>
      <c r="R200" s="89">
        <v>38.835903642999995</v>
      </c>
      <c r="S200" s="90">
        <v>1.5080106367496655E-4</v>
      </c>
      <c r="T200" s="90">
        <v>1.7704220935935455E-3</v>
      </c>
      <c r="U200" s="90">
        <f>R200/'סכום נכסי הקרן'!$C$42</f>
        <v>3.2408026520021967E-4</v>
      </c>
    </row>
    <row r="201" spans="2:21" s="141" customFormat="1">
      <c r="B201" s="88" t="s">
        <v>741</v>
      </c>
      <c r="C201" s="82" t="s">
        <v>742</v>
      </c>
      <c r="D201" s="95" t="s">
        <v>125</v>
      </c>
      <c r="E201" s="95" t="s">
        <v>287</v>
      </c>
      <c r="F201" s="82" t="s">
        <v>411</v>
      </c>
      <c r="G201" s="95" t="s">
        <v>412</v>
      </c>
      <c r="H201" s="82" t="s">
        <v>464</v>
      </c>
      <c r="I201" s="82" t="s">
        <v>291</v>
      </c>
      <c r="J201" s="82"/>
      <c r="K201" s="89">
        <v>8.8500000001320753</v>
      </c>
      <c r="L201" s="95" t="s">
        <v>169</v>
      </c>
      <c r="M201" s="96">
        <v>3.95E-2</v>
      </c>
      <c r="N201" s="96">
        <v>3.3800000000950944E-2</v>
      </c>
      <c r="O201" s="89">
        <v>8899.1737699999994</v>
      </c>
      <c r="P201" s="91">
        <v>106.35</v>
      </c>
      <c r="Q201" s="82"/>
      <c r="R201" s="89">
        <v>9.4642712949999996</v>
      </c>
      <c r="S201" s="90">
        <v>3.7078349948399848E-5</v>
      </c>
      <c r="T201" s="90">
        <v>4.3145011261895404E-4</v>
      </c>
      <c r="U201" s="90">
        <f>R201/'סכום נכסי הקרן'!$C$42</f>
        <v>7.8978039996328842E-5</v>
      </c>
    </row>
    <row r="202" spans="2:21" s="141" customFormat="1">
      <c r="B202" s="88" t="s">
        <v>743</v>
      </c>
      <c r="C202" s="82" t="s">
        <v>744</v>
      </c>
      <c r="D202" s="95" t="s">
        <v>125</v>
      </c>
      <c r="E202" s="95" t="s">
        <v>287</v>
      </c>
      <c r="F202" s="82" t="s">
        <v>745</v>
      </c>
      <c r="G202" s="95" t="s">
        <v>345</v>
      </c>
      <c r="H202" s="82" t="s">
        <v>464</v>
      </c>
      <c r="I202" s="82" t="s">
        <v>291</v>
      </c>
      <c r="J202" s="82"/>
      <c r="K202" s="89">
        <v>2.6499999999941597</v>
      </c>
      <c r="L202" s="95" t="s">
        <v>169</v>
      </c>
      <c r="M202" s="96">
        <v>3.9E-2</v>
      </c>
      <c r="N202" s="96">
        <v>5.3799999999852056E-2</v>
      </c>
      <c r="O202" s="89">
        <v>79657.288897999999</v>
      </c>
      <c r="P202" s="91">
        <v>96.73</v>
      </c>
      <c r="Q202" s="82"/>
      <c r="R202" s="89">
        <v>77.052495553</v>
      </c>
      <c r="S202" s="90">
        <v>8.8690900576187591E-5</v>
      </c>
      <c r="T202" s="90">
        <v>3.5126114676653831E-3</v>
      </c>
      <c r="U202" s="90">
        <f>R202/'סכום נכסי הקרן'!$C$42</f>
        <v>6.4299245931556789E-4</v>
      </c>
    </row>
    <row r="203" spans="2:21" s="141" customFormat="1">
      <c r="B203" s="88" t="s">
        <v>746</v>
      </c>
      <c r="C203" s="82" t="s">
        <v>747</v>
      </c>
      <c r="D203" s="95" t="s">
        <v>125</v>
      </c>
      <c r="E203" s="95" t="s">
        <v>287</v>
      </c>
      <c r="F203" s="82" t="s">
        <v>503</v>
      </c>
      <c r="G203" s="95" t="s">
        <v>345</v>
      </c>
      <c r="H203" s="82" t="s">
        <v>464</v>
      </c>
      <c r="I203" s="82" t="s">
        <v>165</v>
      </c>
      <c r="J203" s="82"/>
      <c r="K203" s="89">
        <v>4.0400000000744258</v>
      </c>
      <c r="L203" s="95" t="s">
        <v>169</v>
      </c>
      <c r="M203" s="96">
        <v>5.0499999999999996E-2</v>
      </c>
      <c r="N203" s="96">
        <v>2.2800000000248084E-2</v>
      </c>
      <c r="O203" s="89">
        <v>14408.838282000001</v>
      </c>
      <c r="P203" s="91">
        <v>111.9</v>
      </c>
      <c r="Q203" s="82"/>
      <c r="R203" s="89">
        <v>16.123490520000001</v>
      </c>
      <c r="S203" s="90">
        <v>2.6511153895128355E-5</v>
      </c>
      <c r="T203" s="90">
        <v>7.3502561199188853E-4</v>
      </c>
      <c r="U203" s="90">
        <f>R203/'סכום נכסי הקרן'!$C$42</f>
        <v>1.3454830694062316E-4</v>
      </c>
    </row>
    <row r="204" spans="2:21" s="141" customFormat="1">
      <c r="B204" s="88" t="s">
        <v>748</v>
      </c>
      <c r="C204" s="82" t="s">
        <v>749</v>
      </c>
      <c r="D204" s="95" t="s">
        <v>125</v>
      </c>
      <c r="E204" s="95" t="s">
        <v>287</v>
      </c>
      <c r="F204" s="82" t="s">
        <v>426</v>
      </c>
      <c r="G204" s="95" t="s">
        <v>412</v>
      </c>
      <c r="H204" s="82" t="s">
        <v>464</v>
      </c>
      <c r="I204" s="82" t="s">
        <v>165</v>
      </c>
      <c r="J204" s="82"/>
      <c r="K204" s="89">
        <v>4.8599999999869024</v>
      </c>
      <c r="L204" s="95" t="s">
        <v>169</v>
      </c>
      <c r="M204" s="96">
        <v>3.9199999999999999E-2</v>
      </c>
      <c r="N204" s="96">
        <v>2.2799999999970892E-2</v>
      </c>
      <c r="O204" s="89">
        <v>63101.096662999997</v>
      </c>
      <c r="P204" s="91">
        <v>108.9</v>
      </c>
      <c r="Q204" s="82"/>
      <c r="R204" s="89">
        <v>68.717096365000003</v>
      </c>
      <c r="S204" s="90">
        <v>6.5740307028985654E-5</v>
      </c>
      <c r="T204" s="90">
        <v>3.1326235313214115E-3</v>
      </c>
      <c r="U204" s="90">
        <f>R204/'סכום נכסי הקרן'!$C$42</f>
        <v>5.7343470151935807E-4</v>
      </c>
    </row>
    <row r="205" spans="2:21" s="141" customFormat="1">
      <c r="B205" s="88" t="s">
        <v>750</v>
      </c>
      <c r="C205" s="82" t="s">
        <v>751</v>
      </c>
      <c r="D205" s="95" t="s">
        <v>125</v>
      </c>
      <c r="E205" s="95" t="s">
        <v>287</v>
      </c>
      <c r="F205" s="82" t="s">
        <v>541</v>
      </c>
      <c r="G205" s="95" t="s">
        <v>542</v>
      </c>
      <c r="H205" s="82" t="s">
        <v>464</v>
      </c>
      <c r="I205" s="82" t="s">
        <v>291</v>
      </c>
      <c r="J205" s="82"/>
      <c r="K205" s="89">
        <v>0.15000000000060065</v>
      </c>
      <c r="L205" s="95" t="s">
        <v>169</v>
      </c>
      <c r="M205" s="96">
        <v>2.4500000000000001E-2</v>
      </c>
      <c r="N205" s="96">
        <v>1.0799999999995195E-2</v>
      </c>
      <c r="O205" s="89">
        <v>249233.08577000001</v>
      </c>
      <c r="P205" s="91">
        <v>100.2</v>
      </c>
      <c r="Q205" s="82"/>
      <c r="R205" s="89">
        <v>249.73155803899999</v>
      </c>
      <c r="S205" s="90">
        <v>8.3750577884601909E-5</v>
      </c>
      <c r="T205" s="90">
        <v>1.1384575260153022E-2</v>
      </c>
      <c r="U205" s="90">
        <f>R205/'סכום נכסי הקרן'!$C$42</f>
        <v>2.0839754445299489E-3</v>
      </c>
    </row>
    <row r="206" spans="2:21" s="141" customFormat="1">
      <c r="B206" s="88" t="s">
        <v>752</v>
      </c>
      <c r="C206" s="82" t="s">
        <v>753</v>
      </c>
      <c r="D206" s="95" t="s">
        <v>125</v>
      </c>
      <c r="E206" s="95" t="s">
        <v>287</v>
      </c>
      <c r="F206" s="82" t="s">
        <v>541</v>
      </c>
      <c r="G206" s="95" t="s">
        <v>542</v>
      </c>
      <c r="H206" s="82" t="s">
        <v>464</v>
      </c>
      <c r="I206" s="82" t="s">
        <v>291</v>
      </c>
      <c r="J206" s="82"/>
      <c r="K206" s="89">
        <v>4.9299999999941875</v>
      </c>
      <c r="L206" s="95" t="s">
        <v>169</v>
      </c>
      <c r="M206" s="96">
        <v>1.9E-2</v>
      </c>
      <c r="N206" s="96">
        <v>1.5699999999962834E-2</v>
      </c>
      <c r="O206" s="89">
        <v>206099.310597</v>
      </c>
      <c r="P206" s="91">
        <v>101.83</v>
      </c>
      <c r="Q206" s="82"/>
      <c r="R206" s="89">
        <v>209.87093485399998</v>
      </c>
      <c r="S206" s="90">
        <v>1.4266897129651293E-4</v>
      </c>
      <c r="T206" s="90">
        <v>9.5674390194246291E-3</v>
      </c>
      <c r="U206" s="90">
        <f>R206/'סכום נכסי הקרן'!$C$42</f>
        <v>1.7513440359346901E-3</v>
      </c>
    </row>
    <row r="207" spans="2:21" s="141" customFormat="1">
      <c r="B207" s="88" t="s">
        <v>754</v>
      </c>
      <c r="C207" s="82" t="s">
        <v>755</v>
      </c>
      <c r="D207" s="95" t="s">
        <v>125</v>
      </c>
      <c r="E207" s="95" t="s">
        <v>287</v>
      </c>
      <c r="F207" s="82" t="s">
        <v>541</v>
      </c>
      <c r="G207" s="95" t="s">
        <v>542</v>
      </c>
      <c r="H207" s="82" t="s">
        <v>464</v>
      </c>
      <c r="I207" s="82" t="s">
        <v>291</v>
      </c>
      <c r="J207" s="82"/>
      <c r="K207" s="89">
        <v>3.4800000000560347</v>
      </c>
      <c r="L207" s="95" t="s">
        <v>169</v>
      </c>
      <c r="M207" s="96">
        <v>2.9600000000000001E-2</v>
      </c>
      <c r="N207" s="96">
        <v>1.5900000000211842E-2</v>
      </c>
      <c r="O207" s="89">
        <v>27647.287652999999</v>
      </c>
      <c r="P207" s="91">
        <v>105.86</v>
      </c>
      <c r="Q207" s="82"/>
      <c r="R207" s="89">
        <v>29.267417781999999</v>
      </c>
      <c r="S207" s="90">
        <v>6.7697585304877156E-5</v>
      </c>
      <c r="T207" s="90">
        <v>1.334221125379297E-3</v>
      </c>
      <c r="U207" s="90">
        <f>R207/'סכום נכסי הקרן'!$C$42</f>
        <v>2.4423256900900809E-4</v>
      </c>
    </row>
    <row r="208" spans="2:21" s="141" customFormat="1">
      <c r="B208" s="88" t="s">
        <v>756</v>
      </c>
      <c r="C208" s="82" t="s">
        <v>757</v>
      </c>
      <c r="D208" s="95" t="s">
        <v>125</v>
      </c>
      <c r="E208" s="95" t="s">
        <v>287</v>
      </c>
      <c r="F208" s="82" t="s">
        <v>547</v>
      </c>
      <c r="G208" s="95" t="s">
        <v>412</v>
      </c>
      <c r="H208" s="82" t="s">
        <v>464</v>
      </c>
      <c r="I208" s="82" t="s">
        <v>165</v>
      </c>
      <c r="J208" s="82"/>
      <c r="K208" s="89">
        <v>5.7099999999829913</v>
      </c>
      <c r="L208" s="95" t="s">
        <v>169</v>
      </c>
      <c r="M208" s="96">
        <v>3.61E-2</v>
      </c>
      <c r="N208" s="96">
        <v>2.4799999999943055E-2</v>
      </c>
      <c r="O208" s="89">
        <v>124427.74387799999</v>
      </c>
      <c r="P208" s="91">
        <v>107.26</v>
      </c>
      <c r="Q208" s="82"/>
      <c r="R208" s="89">
        <v>133.46119393699999</v>
      </c>
      <c r="S208" s="90">
        <v>1.6212083892899021E-4</v>
      </c>
      <c r="T208" s="90">
        <v>6.0841289687880518E-3</v>
      </c>
      <c r="U208" s="90">
        <f>R208/'סכום נכסי הקרן'!$C$42</f>
        <v>1.1137152754996322E-3</v>
      </c>
    </row>
    <row r="209" spans="2:21" s="141" customFormat="1">
      <c r="B209" s="88" t="s">
        <v>758</v>
      </c>
      <c r="C209" s="82" t="s">
        <v>759</v>
      </c>
      <c r="D209" s="95" t="s">
        <v>125</v>
      </c>
      <c r="E209" s="95" t="s">
        <v>287</v>
      </c>
      <c r="F209" s="82" t="s">
        <v>547</v>
      </c>
      <c r="G209" s="95" t="s">
        <v>412</v>
      </c>
      <c r="H209" s="82" t="s">
        <v>464</v>
      </c>
      <c r="I209" s="82" t="s">
        <v>165</v>
      </c>
      <c r="J209" s="82"/>
      <c r="K209" s="89">
        <v>6.6400000000296489</v>
      </c>
      <c r="L209" s="95" t="s">
        <v>169</v>
      </c>
      <c r="M209" s="96">
        <v>3.3000000000000002E-2</v>
      </c>
      <c r="N209" s="96">
        <v>2.9000000000157223E-2</v>
      </c>
      <c r="O209" s="89">
        <v>43216.345158999997</v>
      </c>
      <c r="P209" s="91">
        <v>103.02</v>
      </c>
      <c r="Q209" s="82"/>
      <c r="R209" s="89">
        <v>44.521478786999999</v>
      </c>
      <c r="S209" s="90">
        <v>1.4015581624154759E-4</v>
      </c>
      <c r="T209" s="90">
        <v>2.0296118357006083E-3</v>
      </c>
      <c r="U209" s="90">
        <f>R209/'סכום נכסי הקרן'!$C$42</f>
        <v>3.7152560643448801E-4</v>
      </c>
    </row>
    <row r="210" spans="2:21" s="141" customFormat="1">
      <c r="B210" s="88" t="s">
        <v>760</v>
      </c>
      <c r="C210" s="82" t="s">
        <v>761</v>
      </c>
      <c r="D210" s="95" t="s">
        <v>125</v>
      </c>
      <c r="E210" s="95" t="s">
        <v>287</v>
      </c>
      <c r="F210" s="82" t="s">
        <v>762</v>
      </c>
      <c r="G210" s="95" t="s">
        <v>156</v>
      </c>
      <c r="H210" s="82" t="s">
        <v>464</v>
      </c>
      <c r="I210" s="82" t="s">
        <v>165</v>
      </c>
      <c r="J210" s="82"/>
      <c r="K210" s="89">
        <v>3.7099999999906523</v>
      </c>
      <c r="L210" s="95" t="s">
        <v>169</v>
      </c>
      <c r="M210" s="96">
        <v>2.75E-2</v>
      </c>
      <c r="N210" s="96">
        <v>2.0900000000045538E-2</v>
      </c>
      <c r="O210" s="89">
        <v>40628.677048999998</v>
      </c>
      <c r="P210" s="91">
        <v>102.69</v>
      </c>
      <c r="Q210" s="82"/>
      <c r="R210" s="89">
        <v>41.721587108999998</v>
      </c>
      <c r="S210" s="90">
        <v>8.7230856507241518E-5</v>
      </c>
      <c r="T210" s="90">
        <v>1.9019724705408025E-3</v>
      </c>
      <c r="U210" s="90">
        <f>R210/'סכום נכסי הקרן'!$C$42</f>
        <v>3.4816089614270927E-4</v>
      </c>
    </row>
    <row r="211" spans="2:21" s="141" customFormat="1">
      <c r="B211" s="88" t="s">
        <v>763</v>
      </c>
      <c r="C211" s="82" t="s">
        <v>764</v>
      </c>
      <c r="D211" s="95" t="s">
        <v>125</v>
      </c>
      <c r="E211" s="95" t="s">
        <v>287</v>
      </c>
      <c r="F211" s="82" t="s">
        <v>762</v>
      </c>
      <c r="G211" s="95" t="s">
        <v>156</v>
      </c>
      <c r="H211" s="82" t="s">
        <v>464</v>
      </c>
      <c r="I211" s="82" t="s">
        <v>165</v>
      </c>
      <c r="J211" s="82"/>
      <c r="K211" s="89">
        <v>4.7600000000184233</v>
      </c>
      <c r="L211" s="95" t="s">
        <v>169</v>
      </c>
      <c r="M211" s="96">
        <v>2.3E-2</v>
      </c>
      <c r="N211" s="96">
        <v>2.6000000000081281E-2</v>
      </c>
      <c r="O211" s="89">
        <v>74690.28</v>
      </c>
      <c r="P211" s="91">
        <v>98.83</v>
      </c>
      <c r="Q211" s="82"/>
      <c r="R211" s="89">
        <v>73.816402063999988</v>
      </c>
      <c r="S211" s="90">
        <v>2.3707497114736366E-4</v>
      </c>
      <c r="T211" s="90">
        <v>3.3650868609888876E-3</v>
      </c>
      <c r="U211" s="90">
        <f>R211/'סכום נכסי הקרן'!$C$42</f>
        <v>6.1598770500964194E-4</v>
      </c>
    </row>
    <row r="212" spans="2:21" s="141" customFormat="1">
      <c r="B212" s="88" t="s">
        <v>765</v>
      </c>
      <c r="C212" s="82" t="s">
        <v>766</v>
      </c>
      <c r="D212" s="95" t="s">
        <v>125</v>
      </c>
      <c r="E212" s="95" t="s">
        <v>287</v>
      </c>
      <c r="F212" s="82" t="s">
        <v>559</v>
      </c>
      <c r="G212" s="95" t="s">
        <v>341</v>
      </c>
      <c r="H212" s="82" t="s">
        <v>556</v>
      </c>
      <c r="I212" s="82" t="s">
        <v>291</v>
      </c>
      <c r="J212" s="82"/>
      <c r="K212" s="89">
        <v>1.1399999999766324</v>
      </c>
      <c r="L212" s="95" t="s">
        <v>169</v>
      </c>
      <c r="M212" s="96">
        <v>4.2999999999999997E-2</v>
      </c>
      <c r="N212" s="96">
        <v>2.0099999999816397E-2</v>
      </c>
      <c r="O212" s="89">
        <v>29083.676003999997</v>
      </c>
      <c r="P212" s="91">
        <v>103</v>
      </c>
      <c r="Q212" s="82"/>
      <c r="R212" s="89">
        <v>29.956187255</v>
      </c>
      <c r="S212" s="90">
        <v>1.0072616290480007E-4</v>
      </c>
      <c r="T212" s="90">
        <v>1.3656202323397394E-3</v>
      </c>
      <c r="U212" s="90">
        <f>R212/'סכום נכסי הקרן'!$C$42</f>
        <v>2.4998025536448934E-4</v>
      </c>
    </row>
    <row r="213" spans="2:21" s="141" customFormat="1">
      <c r="B213" s="88" t="s">
        <v>767</v>
      </c>
      <c r="C213" s="82" t="s">
        <v>768</v>
      </c>
      <c r="D213" s="95" t="s">
        <v>125</v>
      </c>
      <c r="E213" s="95" t="s">
        <v>287</v>
      </c>
      <c r="F213" s="82" t="s">
        <v>559</v>
      </c>
      <c r="G213" s="95" t="s">
        <v>341</v>
      </c>
      <c r="H213" s="82" t="s">
        <v>556</v>
      </c>
      <c r="I213" s="82" t="s">
        <v>291</v>
      </c>
      <c r="J213" s="82"/>
      <c r="K213" s="89">
        <v>1.6100000000286168</v>
      </c>
      <c r="L213" s="95" t="s">
        <v>169</v>
      </c>
      <c r="M213" s="96">
        <v>4.2500000000000003E-2</v>
      </c>
      <c r="N213" s="96">
        <v>2.590000000034105E-2</v>
      </c>
      <c r="O213" s="89">
        <v>24424.971310999998</v>
      </c>
      <c r="P213" s="91">
        <v>104.44</v>
      </c>
      <c r="Q213" s="82"/>
      <c r="R213" s="89">
        <v>25.509440307000002</v>
      </c>
      <c r="S213" s="90">
        <v>4.9718768151697273E-5</v>
      </c>
      <c r="T213" s="90">
        <v>1.1629052623540242E-3</v>
      </c>
      <c r="U213" s="90">
        <f>R213/'סכום נכסי הקרן'!$C$42</f>
        <v>2.1287276474360716E-4</v>
      </c>
    </row>
    <row r="214" spans="2:21" s="141" customFormat="1">
      <c r="B214" s="88" t="s">
        <v>769</v>
      </c>
      <c r="C214" s="82" t="s">
        <v>770</v>
      </c>
      <c r="D214" s="95" t="s">
        <v>125</v>
      </c>
      <c r="E214" s="95" t="s">
        <v>287</v>
      </c>
      <c r="F214" s="82" t="s">
        <v>559</v>
      </c>
      <c r="G214" s="95" t="s">
        <v>341</v>
      </c>
      <c r="H214" s="82" t="s">
        <v>556</v>
      </c>
      <c r="I214" s="82" t="s">
        <v>291</v>
      </c>
      <c r="J214" s="82"/>
      <c r="K214" s="89">
        <v>1.9900000000044924</v>
      </c>
      <c r="L214" s="95" t="s">
        <v>169</v>
      </c>
      <c r="M214" s="96">
        <v>3.7000000000000005E-2</v>
      </c>
      <c r="N214" s="96">
        <v>2.7700000000177562E-2</v>
      </c>
      <c r="O214" s="89">
        <v>45197.908542999998</v>
      </c>
      <c r="P214" s="91">
        <v>103.42</v>
      </c>
      <c r="Q214" s="82"/>
      <c r="R214" s="89">
        <v>46.743679021000005</v>
      </c>
      <c r="S214" s="90">
        <v>1.7135054797180562E-4</v>
      </c>
      <c r="T214" s="90">
        <v>2.1309158359069094E-3</v>
      </c>
      <c r="U214" s="90">
        <f>R214/'סכום נכסי הקרן'!$C$42</f>
        <v>3.9006956121877484E-4</v>
      </c>
    </row>
    <row r="215" spans="2:21" s="141" customFormat="1">
      <c r="B215" s="88" t="s">
        <v>771</v>
      </c>
      <c r="C215" s="82" t="s">
        <v>772</v>
      </c>
      <c r="D215" s="95" t="s">
        <v>125</v>
      </c>
      <c r="E215" s="95" t="s">
        <v>287</v>
      </c>
      <c r="F215" s="82" t="s">
        <v>730</v>
      </c>
      <c r="G215" s="95" t="s">
        <v>542</v>
      </c>
      <c r="H215" s="82" t="s">
        <v>556</v>
      </c>
      <c r="I215" s="82" t="s">
        <v>165</v>
      </c>
      <c r="J215" s="82"/>
      <c r="K215" s="89">
        <v>3.5100000006423917</v>
      </c>
      <c r="L215" s="95" t="s">
        <v>169</v>
      </c>
      <c r="M215" s="96">
        <v>3.7499999999999999E-2</v>
      </c>
      <c r="N215" s="96">
        <v>1.8600000001835405E-2</v>
      </c>
      <c r="O215" s="89">
        <v>1517.5168000000003</v>
      </c>
      <c r="P215" s="91">
        <v>107.71</v>
      </c>
      <c r="Q215" s="82"/>
      <c r="R215" s="89">
        <v>1.6345173449999999</v>
      </c>
      <c r="S215" s="90">
        <v>2.8793741606574943E-6</v>
      </c>
      <c r="T215" s="90">
        <v>7.4513152740079356E-5</v>
      </c>
      <c r="U215" s="90">
        <f>R215/'סכום נכסי הקרן'!$C$42</f>
        <v>1.3639822044862801E-5</v>
      </c>
    </row>
    <row r="216" spans="2:21" s="141" customFormat="1">
      <c r="B216" s="88" t="s">
        <v>773</v>
      </c>
      <c r="C216" s="82" t="s">
        <v>774</v>
      </c>
      <c r="D216" s="95" t="s">
        <v>125</v>
      </c>
      <c r="E216" s="95" t="s">
        <v>287</v>
      </c>
      <c r="F216" s="82" t="s">
        <v>399</v>
      </c>
      <c r="G216" s="95" t="s">
        <v>295</v>
      </c>
      <c r="H216" s="82" t="s">
        <v>556</v>
      </c>
      <c r="I216" s="82" t="s">
        <v>165</v>
      </c>
      <c r="J216" s="82"/>
      <c r="K216" s="89">
        <v>2.6799999999921638</v>
      </c>
      <c r="L216" s="95" t="s">
        <v>169</v>
      </c>
      <c r="M216" s="96">
        <v>3.6000000000000004E-2</v>
      </c>
      <c r="N216" s="96">
        <v>2.3199999999908006E-2</v>
      </c>
      <c r="O216" s="89">
        <f>112682.42755/50000</f>
        <v>2.2536485509999999</v>
      </c>
      <c r="P216" s="91">
        <v>5209200</v>
      </c>
      <c r="Q216" s="82"/>
      <c r="R216" s="89">
        <v>117.39706031899999</v>
      </c>
      <c r="S216" s="90">
        <f>718.592102225623%/50000</f>
        <v>1.4371842044512458E-4</v>
      </c>
      <c r="T216" s="90">
        <v>5.351809274796014E-3</v>
      </c>
      <c r="U216" s="90">
        <f>R216/'סכום נכסי הקרן'!$C$42</f>
        <v>9.7966229372817358E-4</v>
      </c>
    </row>
    <row r="217" spans="2:21" s="141" customFormat="1">
      <c r="B217" s="88" t="s">
        <v>775</v>
      </c>
      <c r="C217" s="82" t="s">
        <v>776</v>
      </c>
      <c r="D217" s="95" t="s">
        <v>125</v>
      </c>
      <c r="E217" s="95" t="s">
        <v>287</v>
      </c>
      <c r="F217" s="82" t="s">
        <v>777</v>
      </c>
      <c r="G217" s="95" t="s">
        <v>722</v>
      </c>
      <c r="H217" s="82" t="s">
        <v>556</v>
      </c>
      <c r="I217" s="82" t="s">
        <v>165</v>
      </c>
      <c r="J217" s="82"/>
      <c r="K217" s="89">
        <v>0.90000000096680532</v>
      </c>
      <c r="L217" s="95" t="s">
        <v>169</v>
      </c>
      <c r="M217" s="96">
        <v>5.5500000000000001E-2</v>
      </c>
      <c r="N217" s="96">
        <v>9.1999999994475407E-3</v>
      </c>
      <c r="O217" s="89">
        <v>691.66421200000002</v>
      </c>
      <c r="P217" s="91">
        <v>104.68</v>
      </c>
      <c r="Q217" s="82"/>
      <c r="R217" s="89">
        <v>0.72403408700000005</v>
      </c>
      <c r="S217" s="90">
        <v>5.7638684333333334E-5</v>
      </c>
      <c r="T217" s="90">
        <v>3.3006723776097292E-5</v>
      </c>
      <c r="U217" s="90">
        <f>R217/'סכום נכסי הקרן'!$C$42</f>
        <v>6.0419647006527873E-6</v>
      </c>
    </row>
    <row r="218" spans="2:21" s="141" customFormat="1">
      <c r="B218" s="88" t="s">
        <v>778</v>
      </c>
      <c r="C218" s="82" t="s">
        <v>779</v>
      </c>
      <c r="D218" s="95" t="s">
        <v>125</v>
      </c>
      <c r="E218" s="95" t="s">
        <v>287</v>
      </c>
      <c r="F218" s="82" t="s">
        <v>780</v>
      </c>
      <c r="G218" s="95" t="s">
        <v>156</v>
      </c>
      <c r="H218" s="82" t="s">
        <v>556</v>
      </c>
      <c r="I218" s="82" t="s">
        <v>291</v>
      </c>
      <c r="J218" s="82"/>
      <c r="K218" s="89">
        <v>2.1499999998761936</v>
      </c>
      <c r="L218" s="95" t="s">
        <v>169</v>
      </c>
      <c r="M218" s="96">
        <v>3.4000000000000002E-2</v>
      </c>
      <c r="N218" s="96">
        <v>2.2800000000000001E-2</v>
      </c>
      <c r="O218" s="89">
        <v>3923.9894880000002</v>
      </c>
      <c r="P218" s="91">
        <v>102.92</v>
      </c>
      <c r="Q218" s="82"/>
      <c r="R218" s="89">
        <v>4.03856985</v>
      </c>
      <c r="S218" s="90">
        <v>6.1864844977327114E-6</v>
      </c>
      <c r="T218" s="90">
        <v>1.8410729809938446E-4</v>
      </c>
      <c r="U218" s="90">
        <f>R218/'סכום נכסי הקרן'!$C$42</f>
        <v>3.3701308975554656E-5</v>
      </c>
    </row>
    <row r="219" spans="2:21" s="141" customFormat="1">
      <c r="B219" s="88" t="s">
        <v>781</v>
      </c>
      <c r="C219" s="82" t="s">
        <v>782</v>
      </c>
      <c r="D219" s="95" t="s">
        <v>125</v>
      </c>
      <c r="E219" s="95" t="s">
        <v>287</v>
      </c>
      <c r="F219" s="82" t="s">
        <v>555</v>
      </c>
      <c r="G219" s="95" t="s">
        <v>295</v>
      </c>
      <c r="H219" s="82" t="s">
        <v>556</v>
      </c>
      <c r="I219" s="82" t="s">
        <v>165</v>
      </c>
      <c r="J219" s="82"/>
      <c r="K219" s="89">
        <v>0.66999999999852955</v>
      </c>
      <c r="L219" s="95" t="s">
        <v>169</v>
      </c>
      <c r="M219" s="96">
        <v>1.6899999999999998E-2</v>
      </c>
      <c r="N219" s="96">
        <v>9.8000000000882295E-3</v>
      </c>
      <c r="O219" s="89">
        <v>33796.376049999999</v>
      </c>
      <c r="P219" s="91">
        <v>100.61</v>
      </c>
      <c r="Q219" s="82"/>
      <c r="R219" s="89">
        <v>34.002532815000002</v>
      </c>
      <c r="S219" s="90">
        <v>6.5667384389694167E-5</v>
      </c>
      <c r="T219" s="90">
        <v>1.5500820036838802E-3</v>
      </c>
      <c r="U219" s="90">
        <f>R219/'סכום נכסי הקרן'!$C$42</f>
        <v>2.8374645156867875E-4</v>
      </c>
    </row>
    <row r="220" spans="2:21" s="141" customFormat="1">
      <c r="B220" s="88" t="s">
        <v>783</v>
      </c>
      <c r="C220" s="82" t="s">
        <v>784</v>
      </c>
      <c r="D220" s="95" t="s">
        <v>125</v>
      </c>
      <c r="E220" s="95" t="s">
        <v>287</v>
      </c>
      <c r="F220" s="82" t="s">
        <v>785</v>
      </c>
      <c r="G220" s="95" t="s">
        <v>345</v>
      </c>
      <c r="H220" s="82" t="s">
        <v>556</v>
      </c>
      <c r="I220" s="82" t="s">
        <v>165</v>
      </c>
      <c r="J220" s="82"/>
      <c r="K220" s="89">
        <v>2.4300000000594131</v>
      </c>
      <c r="L220" s="95" t="s">
        <v>169</v>
      </c>
      <c r="M220" s="96">
        <v>6.7500000000000004E-2</v>
      </c>
      <c r="N220" s="96">
        <v>3.9500000000543933E-2</v>
      </c>
      <c r="O220" s="89">
        <v>22111.734114999999</v>
      </c>
      <c r="P220" s="91">
        <v>108.09</v>
      </c>
      <c r="Q220" s="82"/>
      <c r="R220" s="89">
        <v>23.900573405999996</v>
      </c>
      <c r="S220" s="90">
        <v>2.7648169110149255E-5</v>
      </c>
      <c r="T220" s="90">
        <v>1.0895614428470667E-3</v>
      </c>
      <c r="U220" s="90">
        <f>R220/'סכום נכסי הקרן'!$C$42</f>
        <v>1.9944699211987891E-4</v>
      </c>
    </row>
    <row r="221" spans="2:21" s="141" customFormat="1">
      <c r="B221" s="88" t="s">
        <v>786</v>
      </c>
      <c r="C221" s="82" t="s">
        <v>787</v>
      </c>
      <c r="D221" s="95" t="s">
        <v>125</v>
      </c>
      <c r="E221" s="95" t="s">
        <v>287</v>
      </c>
      <c r="F221" s="82" t="s">
        <v>514</v>
      </c>
      <c r="G221" s="95" t="s">
        <v>345</v>
      </c>
      <c r="H221" s="82" t="s">
        <v>556</v>
      </c>
      <c r="I221" s="82" t="s">
        <v>291</v>
      </c>
      <c r="J221" s="82"/>
      <c r="K221" s="89">
        <v>2.8300000255467666</v>
      </c>
      <c r="L221" s="95" t="s">
        <v>169</v>
      </c>
      <c r="M221" s="96">
        <v>5.74E-2</v>
      </c>
      <c r="N221" s="96">
        <v>1.7400000206166888E-2</v>
      </c>
      <c r="O221" s="89">
        <v>16.242997000000003</v>
      </c>
      <c r="P221" s="91">
        <v>111.6</v>
      </c>
      <c r="Q221" s="89">
        <v>3.8079999999999998E-3</v>
      </c>
      <c r="R221" s="89">
        <v>2.2312021000000001E-2</v>
      </c>
      <c r="S221" s="90">
        <v>1.2628781173419167E-7</v>
      </c>
      <c r="T221" s="90">
        <v>1.017143705325965E-6</v>
      </c>
      <c r="U221" s="90">
        <f>R221/'סכום נכסי הקרן'!$C$42</f>
        <v>1.8619074115805226E-7</v>
      </c>
    </row>
    <row r="222" spans="2:21" s="141" customFormat="1">
      <c r="B222" s="88" t="s">
        <v>788</v>
      </c>
      <c r="C222" s="82" t="s">
        <v>789</v>
      </c>
      <c r="D222" s="95" t="s">
        <v>125</v>
      </c>
      <c r="E222" s="95" t="s">
        <v>287</v>
      </c>
      <c r="F222" s="82" t="s">
        <v>514</v>
      </c>
      <c r="G222" s="95" t="s">
        <v>345</v>
      </c>
      <c r="H222" s="82" t="s">
        <v>556</v>
      </c>
      <c r="I222" s="82" t="s">
        <v>291</v>
      </c>
      <c r="J222" s="82"/>
      <c r="K222" s="89">
        <v>4.58</v>
      </c>
      <c r="L222" s="95" t="s">
        <v>169</v>
      </c>
      <c r="M222" s="96">
        <v>5.6500000000000002E-2</v>
      </c>
      <c r="N222" s="96">
        <v>2.5599999999999998E-2</v>
      </c>
      <c r="O222" s="89">
        <v>2560.8096</v>
      </c>
      <c r="P222" s="91">
        <v>116.21</v>
      </c>
      <c r="Q222" s="82"/>
      <c r="R222" s="89">
        <v>2.9759169500000002</v>
      </c>
      <c r="S222" s="90">
        <v>2.7566621777420387E-5</v>
      </c>
      <c r="T222" s="90">
        <v>1.356638734458588E-4</v>
      </c>
      <c r="U222" s="90">
        <f>R222/'סכום נכסי הקרן'!$C$42</f>
        <v>2.4833616934356165E-5</v>
      </c>
    </row>
    <row r="223" spans="2:21" s="141" customFormat="1">
      <c r="B223" s="88" t="s">
        <v>790</v>
      </c>
      <c r="C223" s="82" t="s">
        <v>791</v>
      </c>
      <c r="D223" s="95" t="s">
        <v>125</v>
      </c>
      <c r="E223" s="95" t="s">
        <v>287</v>
      </c>
      <c r="F223" s="82" t="s">
        <v>517</v>
      </c>
      <c r="G223" s="95" t="s">
        <v>345</v>
      </c>
      <c r="H223" s="82" t="s">
        <v>556</v>
      </c>
      <c r="I223" s="82" t="s">
        <v>291</v>
      </c>
      <c r="J223" s="82"/>
      <c r="K223" s="89">
        <v>3.3000000000073442</v>
      </c>
      <c r="L223" s="95" t="s">
        <v>169</v>
      </c>
      <c r="M223" s="96">
        <v>3.7000000000000005E-2</v>
      </c>
      <c r="N223" s="96">
        <v>1.7699999999992652E-2</v>
      </c>
      <c r="O223" s="89">
        <v>12670.538949</v>
      </c>
      <c r="P223" s="91">
        <v>107.45</v>
      </c>
      <c r="Q223" s="82"/>
      <c r="R223" s="89">
        <v>13.614494113000001</v>
      </c>
      <c r="S223" s="90">
        <v>5.6044981482919773E-5</v>
      </c>
      <c r="T223" s="90">
        <v>6.2064736261387328E-4</v>
      </c>
      <c r="U223" s="90">
        <f>R223/'סכום נכסי הקרן'!$C$42</f>
        <v>1.1361107760661437E-4</v>
      </c>
    </row>
    <row r="224" spans="2:21" s="141" customFormat="1">
      <c r="B224" s="88" t="s">
        <v>792</v>
      </c>
      <c r="C224" s="82" t="s">
        <v>793</v>
      </c>
      <c r="D224" s="95" t="s">
        <v>125</v>
      </c>
      <c r="E224" s="95" t="s">
        <v>287</v>
      </c>
      <c r="F224" s="82" t="s">
        <v>794</v>
      </c>
      <c r="G224" s="95" t="s">
        <v>345</v>
      </c>
      <c r="H224" s="82" t="s">
        <v>556</v>
      </c>
      <c r="I224" s="82" t="s">
        <v>165</v>
      </c>
      <c r="J224" s="82"/>
      <c r="K224" s="89">
        <v>1.8199999999999998</v>
      </c>
      <c r="L224" s="95" t="s">
        <v>169</v>
      </c>
      <c r="M224" s="96">
        <v>4.4500000000000005E-2</v>
      </c>
      <c r="N224" s="96">
        <v>4.4500000000000005E-2</v>
      </c>
      <c r="O224" s="89">
        <v>0.2</v>
      </c>
      <c r="P224" s="91">
        <v>101.19</v>
      </c>
      <c r="Q224" s="82"/>
      <c r="R224" s="89">
        <v>2.0000000000000001E-4</v>
      </c>
      <c r="S224" s="90">
        <v>1.7863745089981075E-10</v>
      </c>
      <c r="T224" s="90">
        <v>9.1174502330018854E-9</v>
      </c>
      <c r="U224" s="90">
        <f>R224/'סכום נכסי הקרן'!$C$42</f>
        <v>1.6689724445674577E-9</v>
      </c>
    </row>
    <row r="225" spans="2:21" s="141" customFormat="1">
      <c r="B225" s="88" t="s">
        <v>795</v>
      </c>
      <c r="C225" s="82" t="s">
        <v>796</v>
      </c>
      <c r="D225" s="95" t="s">
        <v>125</v>
      </c>
      <c r="E225" s="95" t="s">
        <v>287</v>
      </c>
      <c r="F225" s="82" t="s">
        <v>797</v>
      </c>
      <c r="G225" s="95" t="s">
        <v>341</v>
      </c>
      <c r="H225" s="82" t="s">
        <v>556</v>
      </c>
      <c r="I225" s="82" t="s">
        <v>291</v>
      </c>
      <c r="J225" s="82"/>
      <c r="K225" s="89">
        <v>2.8700000000245431</v>
      </c>
      <c r="L225" s="95" t="s">
        <v>169</v>
      </c>
      <c r="M225" s="96">
        <v>2.9500000000000002E-2</v>
      </c>
      <c r="N225" s="96">
        <v>1.8600000000000002E-2</v>
      </c>
      <c r="O225" s="89">
        <v>39211.521401999998</v>
      </c>
      <c r="P225" s="91">
        <v>103.91</v>
      </c>
      <c r="Q225" s="82"/>
      <c r="R225" s="89">
        <v>40.744691899999999</v>
      </c>
      <c r="S225" s="90">
        <v>1.8275399435397358E-4</v>
      </c>
      <c r="T225" s="90">
        <v>1.8574385032862251E-3</v>
      </c>
      <c r="U225" s="90">
        <f>R225/'סכום נכסי הקרן'!$C$42</f>
        <v>3.4000884021745446E-4</v>
      </c>
    </row>
    <row r="226" spans="2:21" s="141" customFormat="1">
      <c r="B226" s="88" t="s">
        <v>798</v>
      </c>
      <c r="C226" s="82" t="s">
        <v>799</v>
      </c>
      <c r="D226" s="95" t="s">
        <v>125</v>
      </c>
      <c r="E226" s="95" t="s">
        <v>287</v>
      </c>
      <c r="F226" s="82" t="s">
        <v>448</v>
      </c>
      <c r="G226" s="95" t="s">
        <v>412</v>
      </c>
      <c r="H226" s="82" t="s">
        <v>556</v>
      </c>
      <c r="I226" s="82" t="s">
        <v>165</v>
      </c>
      <c r="J226" s="82"/>
      <c r="K226" s="89">
        <v>8.6700000000511519</v>
      </c>
      <c r="L226" s="95" t="s">
        <v>169</v>
      </c>
      <c r="M226" s="96">
        <v>3.4300000000000004E-2</v>
      </c>
      <c r="N226" s="96">
        <v>3.3100000000109014E-2</v>
      </c>
      <c r="O226" s="89">
        <v>58401.456687999998</v>
      </c>
      <c r="P226" s="91">
        <v>102.1</v>
      </c>
      <c r="Q226" s="82"/>
      <c r="R226" s="89">
        <v>59.627887284999993</v>
      </c>
      <c r="S226" s="90">
        <v>2.3003567310540411E-4</v>
      </c>
      <c r="T226" s="90">
        <v>2.7182714741001666E-3</v>
      </c>
      <c r="U226" s="90">
        <f>R226/'סכום נכסי הקרן'!$C$42</f>
        <v>4.9758650403219635E-4</v>
      </c>
    </row>
    <row r="227" spans="2:21" s="141" customFormat="1">
      <c r="B227" s="88" t="s">
        <v>800</v>
      </c>
      <c r="C227" s="82" t="s">
        <v>801</v>
      </c>
      <c r="D227" s="95" t="s">
        <v>125</v>
      </c>
      <c r="E227" s="95" t="s">
        <v>287</v>
      </c>
      <c r="F227" s="82" t="s">
        <v>585</v>
      </c>
      <c r="G227" s="95" t="s">
        <v>345</v>
      </c>
      <c r="H227" s="82" t="s">
        <v>556</v>
      </c>
      <c r="I227" s="82" t="s">
        <v>165</v>
      </c>
      <c r="J227" s="82"/>
      <c r="K227" s="89">
        <v>3.3699999574993202</v>
      </c>
      <c r="L227" s="95" t="s">
        <v>169</v>
      </c>
      <c r="M227" s="96">
        <v>7.0499999999999993E-2</v>
      </c>
      <c r="N227" s="96">
        <v>2.5999999719003769E-2</v>
      </c>
      <c r="O227" s="89">
        <v>24.252603000000001</v>
      </c>
      <c r="P227" s="91">
        <v>117.39</v>
      </c>
      <c r="Q227" s="82"/>
      <c r="R227" s="89">
        <v>2.8470133000000002E-2</v>
      </c>
      <c r="S227" s="90">
        <v>5.2449219126085078E-8</v>
      </c>
      <c r="T227" s="90">
        <v>1.2978751037722235E-6</v>
      </c>
      <c r="U227" s="90">
        <f>R227/'סכום נכסי הקרן'!$C$42</f>
        <v>2.3757933735085324E-7</v>
      </c>
    </row>
    <row r="228" spans="2:21" s="141" customFormat="1">
      <c r="B228" s="88" t="s">
        <v>802</v>
      </c>
      <c r="C228" s="82" t="s">
        <v>803</v>
      </c>
      <c r="D228" s="95" t="s">
        <v>125</v>
      </c>
      <c r="E228" s="95" t="s">
        <v>287</v>
      </c>
      <c r="F228" s="82" t="s">
        <v>588</v>
      </c>
      <c r="G228" s="95" t="s">
        <v>380</v>
      </c>
      <c r="H228" s="82" t="s">
        <v>556</v>
      </c>
      <c r="I228" s="82" t="s">
        <v>291</v>
      </c>
      <c r="J228" s="82"/>
      <c r="K228" s="89">
        <v>3.209999999939225</v>
      </c>
      <c r="L228" s="95" t="s">
        <v>169</v>
      </c>
      <c r="M228" s="96">
        <v>4.1399999999999999E-2</v>
      </c>
      <c r="N228" s="96">
        <v>3.4899999999352616E-2</v>
      </c>
      <c r="O228" s="89">
        <v>29353.894899999999</v>
      </c>
      <c r="P228" s="91">
        <v>103.14</v>
      </c>
      <c r="Q228" s="82"/>
      <c r="R228" s="89">
        <v>30.275607204</v>
      </c>
      <c r="S228" s="90">
        <v>4.0565965570057248E-5</v>
      </c>
      <c r="T228" s="90">
        <v>1.3801817097819169E-3</v>
      </c>
      <c r="U228" s="90">
        <f>R228/'סכום נכסי הקרן'!$C$42</f>
        <v>2.5264577083012008E-4</v>
      </c>
    </row>
    <row r="229" spans="2:21" s="141" customFormat="1">
      <c r="B229" s="88" t="s">
        <v>804</v>
      </c>
      <c r="C229" s="82" t="s">
        <v>805</v>
      </c>
      <c r="D229" s="95" t="s">
        <v>125</v>
      </c>
      <c r="E229" s="95" t="s">
        <v>287</v>
      </c>
      <c r="F229" s="82" t="s">
        <v>588</v>
      </c>
      <c r="G229" s="95" t="s">
        <v>380</v>
      </c>
      <c r="H229" s="82" t="s">
        <v>556</v>
      </c>
      <c r="I229" s="82" t="s">
        <v>291</v>
      </c>
      <c r="J229" s="82"/>
      <c r="K229" s="89">
        <v>5.8799999999665777</v>
      </c>
      <c r="L229" s="95" t="s">
        <v>169</v>
      </c>
      <c r="M229" s="96">
        <v>2.5000000000000001E-2</v>
      </c>
      <c r="N229" s="96">
        <v>5.0499999999791115E-2</v>
      </c>
      <c r="O229" s="89">
        <v>74346.199189000006</v>
      </c>
      <c r="P229" s="91">
        <v>86.93</v>
      </c>
      <c r="Q229" s="82"/>
      <c r="R229" s="89">
        <v>64.629149307000006</v>
      </c>
      <c r="S229" s="90">
        <v>1.2109744027318765E-4</v>
      </c>
      <c r="T229" s="90">
        <v>2.9462652620391044E-3</v>
      </c>
      <c r="U229" s="90">
        <f>R229/'סכום נכסי הקרן'!$C$42</f>
        <v>5.3932134654609504E-4</v>
      </c>
    </row>
    <row r="230" spans="2:21" s="141" customFormat="1">
      <c r="B230" s="88" t="s">
        <v>806</v>
      </c>
      <c r="C230" s="82" t="s">
        <v>807</v>
      </c>
      <c r="D230" s="95" t="s">
        <v>125</v>
      </c>
      <c r="E230" s="95" t="s">
        <v>287</v>
      </c>
      <c r="F230" s="82" t="s">
        <v>588</v>
      </c>
      <c r="G230" s="95" t="s">
        <v>380</v>
      </c>
      <c r="H230" s="82" t="s">
        <v>556</v>
      </c>
      <c r="I230" s="82" t="s">
        <v>291</v>
      </c>
      <c r="J230" s="82"/>
      <c r="K230" s="89">
        <v>4.4800000000323008</v>
      </c>
      <c r="L230" s="95" t="s">
        <v>169</v>
      </c>
      <c r="M230" s="96">
        <v>3.5499999999999997E-2</v>
      </c>
      <c r="N230" s="96">
        <v>4.4900000000522008E-2</v>
      </c>
      <c r="O230" s="89">
        <v>35761.402561000003</v>
      </c>
      <c r="P230" s="91">
        <v>96.96</v>
      </c>
      <c r="Q230" s="82"/>
      <c r="R230" s="89">
        <v>34.674254330999993</v>
      </c>
      <c r="S230" s="90">
        <v>5.0323236097625505E-5</v>
      </c>
      <c r="T230" s="90">
        <v>1.5807039411467126E-3</v>
      </c>
      <c r="U230" s="90">
        <f>R230/'סכום נכסי הקרן'!$C$42</f>
        <v>2.8935187507181408E-4</v>
      </c>
    </row>
    <row r="231" spans="2:21" s="141" customFormat="1">
      <c r="B231" s="88" t="s">
        <v>808</v>
      </c>
      <c r="C231" s="82" t="s">
        <v>809</v>
      </c>
      <c r="D231" s="95" t="s">
        <v>125</v>
      </c>
      <c r="E231" s="95" t="s">
        <v>287</v>
      </c>
      <c r="F231" s="82" t="s">
        <v>810</v>
      </c>
      <c r="G231" s="95" t="s">
        <v>345</v>
      </c>
      <c r="H231" s="82" t="s">
        <v>556</v>
      </c>
      <c r="I231" s="82" t="s">
        <v>291</v>
      </c>
      <c r="J231" s="82"/>
      <c r="K231" s="89">
        <v>4.9299999999591178</v>
      </c>
      <c r="L231" s="95" t="s">
        <v>169</v>
      </c>
      <c r="M231" s="96">
        <v>3.9E-2</v>
      </c>
      <c r="N231" s="96">
        <v>4.7799999999507931E-2</v>
      </c>
      <c r="O231" s="89">
        <v>55558.186944000001</v>
      </c>
      <c r="P231" s="91">
        <v>97.3</v>
      </c>
      <c r="Q231" s="82"/>
      <c r="R231" s="89">
        <v>54.058115897</v>
      </c>
      <c r="S231" s="90">
        <v>1.3200167964076126E-4</v>
      </c>
      <c r="T231" s="90">
        <v>2.464360906903728E-3</v>
      </c>
      <c r="U231" s="90">
        <f>R231/'סכום נכסי הקרן'!$C$42</f>
        <v>4.5110752918663517E-4</v>
      </c>
    </row>
    <row r="232" spans="2:21" s="141" customFormat="1">
      <c r="B232" s="88" t="s">
        <v>811</v>
      </c>
      <c r="C232" s="82" t="s">
        <v>812</v>
      </c>
      <c r="D232" s="95" t="s">
        <v>125</v>
      </c>
      <c r="E232" s="95" t="s">
        <v>287</v>
      </c>
      <c r="F232" s="82" t="s">
        <v>813</v>
      </c>
      <c r="G232" s="95" t="s">
        <v>380</v>
      </c>
      <c r="H232" s="82" t="s">
        <v>556</v>
      </c>
      <c r="I232" s="82" t="s">
        <v>291</v>
      </c>
      <c r="J232" s="82"/>
      <c r="K232" s="89">
        <v>1.7299999999977922</v>
      </c>
      <c r="L232" s="95" t="s">
        <v>169</v>
      </c>
      <c r="M232" s="96">
        <v>1.47E-2</v>
      </c>
      <c r="N232" s="96">
        <v>1.3800000000143498E-2</v>
      </c>
      <c r="O232" s="89">
        <v>36165.262673999998</v>
      </c>
      <c r="P232" s="91">
        <v>100.2</v>
      </c>
      <c r="Q232" s="82"/>
      <c r="R232" s="89">
        <v>36.237593195999999</v>
      </c>
      <c r="S232" s="90">
        <v>1.1036587149495918E-4</v>
      </c>
      <c r="T232" s="90">
        <v>1.6519722626414887E-3</v>
      </c>
      <c r="U232" s="90">
        <f>R232/'סכום נכסי הקרן'!$C$42</f>
        <v>3.0239772250784596E-4</v>
      </c>
    </row>
    <row r="233" spans="2:21" s="141" customFormat="1">
      <c r="B233" s="88" t="s">
        <v>814</v>
      </c>
      <c r="C233" s="82" t="s">
        <v>815</v>
      </c>
      <c r="D233" s="95" t="s">
        <v>125</v>
      </c>
      <c r="E233" s="95" t="s">
        <v>287</v>
      </c>
      <c r="F233" s="82" t="s">
        <v>813</v>
      </c>
      <c r="G233" s="95" t="s">
        <v>380</v>
      </c>
      <c r="H233" s="82" t="s">
        <v>556</v>
      </c>
      <c r="I233" s="82" t="s">
        <v>291</v>
      </c>
      <c r="J233" s="82"/>
      <c r="K233" s="89">
        <v>3.0999999999842118</v>
      </c>
      <c r="L233" s="95" t="s">
        <v>169</v>
      </c>
      <c r="M233" s="96">
        <v>2.1600000000000001E-2</v>
      </c>
      <c r="N233" s="96">
        <v>2.4399999999873696E-2</v>
      </c>
      <c r="O233" s="89">
        <v>31748.659443</v>
      </c>
      <c r="P233" s="91">
        <v>99.75</v>
      </c>
      <c r="Q233" s="82"/>
      <c r="R233" s="89">
        <v>31.669287785000002</v>
      </c>
      <c r="S233" s="90">
        <v>3.9984055376791649E-5</v>
      </c>
      <c r="T233" s="90">
        <v>1.4437157764717601E-3</v>
      </c>
      <c r="U233" s="90">
        <f>R233/'סכום נכסי הקרן'!$C$42</f>
        <v>2.6427584326120892E-4</v>
      </c>
    </row>
    <row r="234" spans="2:21" s="141" customFormat="1">
      <c r="B234" s="88" t="s">
        <v>816</v>
      </c>
      <c r="C234" s="82" t="s">
        <v>817</v>
      </c>
      <c r="D234" s="95" t="s">
        <v>125</v>
      </c>
      <c r="E234" s="95" t="s">
        <v>287</v>
      </c>
      <c r="F234" s="82" t="s">
        <v>762</v>
      </c>
      <c r="G234" s="95" t="s">
        <v>156</v>
      </c>
      <c r="H234" s="82" t="s">
        <v>556</v>
      </c>
      <c r="I234" s="82" t="s">
        <v>165</v>
      </c>
      <c r="J234" s="82"/>
      <c r="K234" s="89">
        <v>2.5799999999991869</v>
      </c>
      <c r="L234" s="95" t="s">
        <v>169</v>
      </c>
      <c r="M234" s="96">
        <v>2.4E-2</v>
      </c>
      <c r="N234" s="96">
        <v>1.7900000000199198E-2</v>
      </c>
      <c r="O234" s="89">
        <v>24160.650102</v>
      </c>
      <c r="P234" s="91">
        <v>101.81</v>
      </c>
      <c r="Q234" s="82"/>
      <c r="R234" s="89">
        <v>24.597957869000002</v>
      </c>
      <c r="S234" s="90">
        <v>6.5415830072787615E-5</v>
      </c>
      <c r="T234" s="90">
        <v>1.1213532835204231E-3</v>
      </c>
      <c r="U234" s="90">
        <f>R234/'סכום נכסי הקרן'!$C$42</f>
        <v>2.0526656937996132E-4</v>
      </c>
    </row>
    <row r="235" spans="2:21" s="141" customFormat="1">
      <c r="B235" s="88" t="s">
        <v>818</v>
      </c>
      <c r="C235" s="82" t="s">
        <v>819</v>
      </c>
      <c r="D235" s="95" t="s">
        <v>125</v>
      </c>
      <c r="E235" s="95" t="s">
        <v>287</v>
      </c>
      <c r="F235" s="82" t="s">
        <v>820</v>
      </c>
      <c r="G235" s="95" t="s">
        <v>345</v>
      </c>
      <c r="H235" s="82" t="s">
        <v>556</v>
      </c>
      <c r="I235" s="82" t="s">
        <v>291</v>
      </c>
      <c r="J235" s="82"/>
      <c r="K235" s="89">
        <v>1.3899999999976409</v>
      </c>
      <c r="L235" s="95" t="s">
        <v>169</v>
      </c>
      <c r="M235" s="96">
        <v>5.0999999999999997E-2</v>
      </c>
      <c r="N235" s="96">
        <v>2.509999999996915E-2</v>
      </c>
      <c r="O235" s="89">
        <v>106371.72594900001</v>
      </c>
      <c r="P235" s="91">
        <v>103.6</v>
      </c>
      <c r="Q235" s="82"/>
      <c r="R235" s="89">
        <v>110.20110453399998</v>
      </c>
      <c r="S235" s="90">
        <v>1.3954050367178278E-4</v>
      </c>
      <c r="T235" s="90">
        <v>5.0237654310529159E-3</v>
      </c>
      <c r="U235" s="90">
        <f>R235/'סכום נכסי הקרן'!$C$42</f>
        <v>9.1961303414071945E-4</v>
      </c>
    </row>
    <row r="236" spans="2:21" s="141" customFormat="1">
      <c r="B236" s="88" t="s">
        <v>821</v>
      </c>
      <c r="C236" s="82" t="s">
        <v>822</v>
      </c>
      <c r="D236" s="95" t="s">
        <v>125</v>
      </c>
      <c r="E236" s="95" t="s">
        <v>287</v>
      </c>
      <c r="F236" s="82" t="s">
        <v>823</v>
      </c>
      <c r="G236" s="95" t="s">
        <v>345</v>
      </c>
      <c r="H236" s="82" t="s">
        <v>556</v>
      </c>
      <c r="I236" s="82" t="s">
        <v>291</v>
      </c>
      <c r="J236" s="82"/>
      <c r="K236" s="89">
        <v>5.2099999972723481</v>
      </c>
      <c r="L236" s="95" t="s">
        <v>169</v>
      </c>
      <c r="M236" s="96">
        <v>2.6200000000000001E-2</v>
      </c>
      <c r="N236" s="96">
        <v>2.8699999963235995E-2</v>
      </c>
      <c r="O236" s="89">
        <v>169.610007</v>
      </c>
      <c r="P236" s="91">
        <v>99.43</v>
      </c>
      <c r="Q236" s="82"/>
      <c r="R236" s="89">
        <v>0.16864322600000001</v>
      </c>
      <c r="S236" s="90">
        <v>6.7013570632719345E-7</v>
      </c>
      <c r="T236" s="90">
        <v>7.6879811009394489E-6</v>
      </c>
      <c r="U236" s="90">
        <f>R236/'סכום נכסי הקרן'!$C$42</f>
        <v>1.4073044857848113E-6</v>
      </c>
    </row>
    <row r="237" spans="2:21" s="141" customFormat="1">
      <c r="B237" s="88" t="s">
        <v>824</v>
      </c>
      <c r="C237" s="82" t="s">
        <v>825</v>
      </c>
      <c r="D237" s="95" t="s">
        <v>125</v>
      </c>
      <c r="E237" s="95" t="s">
        <v>287</v>
      </c>
      <c r="F237" s="82" t="s">
        <v>823</v>
      </c>
      <c r="G237" s="95" t="s">
        <v>345</v>
      </c>
      <c r="H237" s="82" t="s">
        <v>556</v>
      </c>
      <c r="I237" s="82" t="s">
        <v>291</v>
      </c>
      <c r="J237" s="82"/>
      <c r="K237" s="89">
        <v>3.3300000000310805</v>
      </c>
      <c r="L237" s="95" t="s">
        <v>169</v>
      </c>
      <c r="M237" s="96">
        <v>3.3500000000000002E-2</v>
      </c>
      <c r="N237" s="96">
        <v>1.8800000000294786E-2</v>
      </c>
      <c r="O237" s="89">
        <v>29278.306762</v>
      </c>
      <c r="P237" s="91">
        <v>104.92</v>
      </c>
      <c r="Q237" s="89">
        <v>0.49041163599999998</v>
      </c>
      <c r="R237" s="89">
        <v>31.209211091</v>
      </c>
      <c r="S237" s="90">
        <v>6.086707915506286E-5</v>
      </c>
      <c r="T237" s="90">
        <v>1.4227421446672149E-3</v>
      </c>
      <c r="U237" s="90">
        <f>R237/'סכום נכסי הקרן'!$C$42</f>
        <v>2.6043656663784039E-4</v>
      </c>
    </row>
    <row r="238" spans="2:21" s="141" customFormat="1">
      <c r="B238" s="88" t="s">
        <v>826</v>
      </c>
      <c r="C238" s="82" t="s">
        <v>827</v>
      </c>
      <c r="D238" s="95" t="s">
        <v>125</v>
      </c>
      <c r="E238" s="95" t="s">
        <v>287</v>
      </c>
      <c r="F238" s="82" t="s">
        <v>555</v>
      </c>
      <c r="G238" s="95" t="s">
        <v>295</v>
      </c>
      <c r="H238" s="82" t="s">
        <v>600</v>
      </c>
      <c r="I238" s="82" t="s">
        <v>165</v>
      </c>
      <c r="J238" s="82"/>
      <c r="K238" s="89">
        <v>1.4200000000754427</v>
      </c>
      <c r="L238" s="95" t="s">
        <v>169</v>
      </c>
      <c r="M238" s="96">
        <v>2.81E-2</v>
      </c>
      <c r="N238" s="96">
        <v>1.2100000000377214E-2</v>
      </c>
      <c r="O238" s="89">
        <v>4400.2503100000004</v>
      </c>
      <c r="P238" s="91">
        <v>102.42</v>
      </c>
      <c r="Q238" s="82"/>
      <c r="R238" s="89">
        <v>4.5067362229999999</v>
      </c>
      <c r="S238" s="90">
        <v>4.5585222008122001E-5</v>
      </c>
      <c r="T238" s="90">
        <v>2.0544971613234694E-4</v>
      </c>
      <c r="U238" s="90">
        <f>R238/'סכום נכסי הקרן'!$C$42</f>
        <v>3.7608092855605105E-5</v>
      </c>
    </row>
    <row r="239" spans="2:21" s="141" customFormat="1">
      <c r="B239" s="88" t="s">
        <v>828</v>
      </c>
      <c r="C239" s="82" t="s">
        <v>829</v>
      </c>
      <c r="D239" s="95" t="s">
        <v>125</v>
      </c>
      <c r="E239" s="95" t="s">
        <v>287</v>
      </c>
      <c r="F239" s="82" t="s">
        <v>603</v>
      </c>
      <c r="G239" s="95" t="s">
        <v>345</v>
      </c>
      <c r="H239" s="82" t="s">
        <v>600</v>
      </c>
      <c r="I239" s="82" t="s">
        <v>165</v>
      </c>
      <c r="J239" s="82"/>
      <c r="K239" s="89">
        <v>1.66</v>
      </c>
      <c r="L239" s="95" t="s">
        <v>169</v>
      </c>
      <c r="M239" s="96">
        <v>0.05</v>
      </c>
      <c r="N239" s="96">
        <v>2.3399999999999997E-2</v>
      </c>
      <c r="O239" s="89">
        <v>0.7</v>
      </c>
      <c r="P239" s="91">
        <v>105.72</v>
      </c>
      <c r="Q239" s="82"/>
      <c r="R239" s="89">
        <v>7.3999999999999999E-4</v>
      </c>
      <c r="S239" s="90">
        <v>5.7142857142857136E-9</v>
      </c>
      <c r="T239" s="90">
        <v>3.3734565862106978E-8</v>
      </c>
      <c r="U239" s="90">
        <f>R239/'סכום נכסי הקרן'!$C$42</f>
        <v>6.1751980448995929E-9</v>
      </c>
    </row>
    <row r="240" spans="2:21" s="141" customFormat="1">
      <c r="B240" s="88" t="s">
        <v>830</v>
      </c>
      <c r="C240" s="82" t="s">
        <v>831</v>
      </c>
      <c r="D240" s="95" t="s">
        <v>125</v>
      </c>
      <c r="E240" s="95" t="s">
        <v>287</v>
      </c>
      <c r="F240" s="82" t="s">
        <v>603</v>
      </c>
      <c r="G240" s="95" t="s">
        <v>345</v>
      </c>
      <c r="H240" s="82" t="s">
        <v>600</v>
      </c>
      <c r="I240" s="82" t="s">
        <v>165</v>
      </c>
      <c r="J240" s="82"/>
      <c r="K240" s="89">
        <v>2.1000000292298031</v>
      </c>
      <c r="L240" s="95" t="s">
        <v>169</v>
      </c>
      <c r="M240" s="96">
        <v>4.6500000000000007E-2</v>
      </c>
      <c r="N240" s="96">
        <v>2.3500001023043122E-2</v>
      </c>
      <c r="O240" s="89">
        <v>9.6779820000000001</v>
      </c>
      <c r="P240" s="91">
        <v>106.05</v>
      </c>
      <c r="Q240" s="82"/>
      <c r="R240" s="89">
        <v>1.0263497E-2</v>
      </c>
      <c r="S240" s="90">
        <v>6.0115099572698121E-8</v>
      </c>
      <c r="T240" s="90">
        <v>4.6788461557032077E-7</v>
      </c>
      <c r="U240" s="90">
        <f>R240/'סכום נכסי הקרן'!$C$42</f>
        <v>8.5647468389503842E-8</v>
      </c>
    </row>
    <row r="241" spans="2:21" s="141" customFormat="1">
      <c r="B241" s="88" t="s">
        <v>832</v>
      </c>
      <c r="C241" s="82" t="s">
        <v>833</v>
      </c>
      <c r="D241" s="95" t="s">
        <v>125</v>
      </c>
      <c r="E241" s="95" t="s">
        <v>287</v>
      </c>
      <c r="F241" s="82" t="s">
        <v>834</v>
      </c>
      <c r="G241" s="95" t="s">
        <v>412</v>
      </c>
      <c r="H241" s="82" t="s">
        <v>600</v>
      </c>
      <c r="I241" s="82" t="s">
        <v>165</v>
      </c>
      <c r="J241" s="82"/>
      <c r="K241" s="89">
        <v>5.9699999999570128</v>
      </c>
      <c r="L241" s="95" t="s">
        <v>169</v>
      </c>
      <c r="M241" s="96">
        <v>3.27E-2</v>
      </c>
      <c r="N241" s="96">
        <v>2.6999999999609212E-2</v>
      </c>
      <c r="O241" s="89">
        <v>24459.397432000005</v>
      </c>
      <c r="P241" s="91">
        <v>104.62</v>
      </c>
      <c r="Q241" s="82"/>
      <c r="R241" s="89">
        <v>25.589422330000001</v>
      </c>
      <c r="S241" s="90">
        <v>1.0968339655605384E-4</v>
      </c>
      <c r="T241" s="90">
        <v>1.1665514229252107E-3</v>
      </c>
      <c r="U241" s="90">
        <f>R241/'סכום נכסי הקרן'!$C$42</f>
        <v>2.1354020370584597E-4</v>
      </c>
    </row>
    <row r="242" spans="2:21" s="141" customFormat="1">
      <c r="B242" s="88" t="s">
        <v>835</v>
      </c>
      <c r="C242" s="82" t="s">
        <v>836</v>
      </c>
      <c r="D242" s="95" t="s">
        <v>125</v>
      </c>
      <c r="E242" s="95" t="s">
        <v>287</v>
      </c>
      <c r="F242" s="82" t="s">
        <v>837</v>
      </c>
      <c r="G242" s="95" t="s">
        <v>838</v>
      </c>
      <c r="H242" s="82" t="s">
        <v>630</v>
      </c>
      <c r="I242" s="82" t="s">
        <v>165</v>
      </c>
      <c r="J242" s="82"/>
      <c r="K242" s="89">
        <v>5.6500000000321569</v>
      </c>
      <c r="L242" s="95" t="s">
        <v>169</v>
      </c>
      <c r="M242" s="96">
        <v>4.4500000000000005E-2</v>
      </c>
      <c r="N242" s="96">
        <v>3.2600000000196319E-2</v>
      </c>
      <c r="O242" s="89">
        <v>54680.095898</v>
      </c>
      <c r="P242" s="91">
        <v>108.06</v>
      </c>
      <c r="Q242" s="82"/>
      <c r="R242" s="89">
        <v>59.087312233999995</v>
      </c>
      <c r="S242" s="90">
        <v>1.8373688137768816E-4</v>
      </c>
      <c r="T242" s="90">
        <v>2.6936281434766919E-3</v>
      </c>
      <c r="U242" s="90">
        <f>R242/'סכום נכסי הקרן'!$C$42</f>
        <v>4.9307547971049815E-4</v>
      </c>
    </row>
    <row r="243" spans="2:21" s="141" customFormat="1">
      <c r="B243" s="88" t="s">
        <v>839</v>
      </c>
      <c r="C243" s="82" t="s">
        <v>840</v>
      </c>
      <c r="D243" s="95" t="s">
        <v>125</v>
      </c>
      <c r="E243" s="95" t="s">
        <v>287</v>
      </c>
      <c r="F243" s="82" t="s">
        <v>841</v>
      </c>
      <c r="G243" s="95" t="s">
        <v>345</v>
      </c>
      <c r="H243" s="82" t="s">
        <v>630</v>
      </c>
      <c r="I243" s="82" t="s">
        <v>165</v>
      </c>
      <c r="J243" s="82"/>
      <c r="K243" s="89">
        <v>4.1500000000100439</v>
      </c>
      <c r="L243" s="95" t="s">
        <v>169</v>
      </c>
      <c r="M243" s="96">
        <v>4.2000000000000003E-2</v>
      </c>
      <c r="N243" s="96">
        <v>8.5300000000321397E-2</v>
      </c>
      <c r="O243" s="89">
        <v>46987.195406999999</v>
      </c>
      <c r="P243" s="91">
        <v>84.76</v>
      </c>
      <c r="Q243" s="82"/>
      <c r="R243" s="89">
        <v>39.826346823999998</v>
      </c>
      <c r="S243" s="90">
        <v>7.798436055023831E-5</v>
      </c>
      <c r="T243" s="90">
        <v>1.8155736756504633E-3</v>
      </c>
      <c r="U243" s="90">
        <f>R243/'סכום נכסי הקרן'!$C$42</f>
        <v>3.3234537708521343E-4</v>
      </c>
    </row>
    <row r="244" spans="2:21" s="141" customFormat="1">
      <c r="B244" s="88" t="s">
        <v>842</v>
      </c>
      <c r="C244" s="82" t="s">
        <v>843</v>
      </c>
      <c r="D244" s="95" t="s">
        <v>125</v>
      </c>
      <c r="E244" s="95" t="s">
        <v>287</v>
      </c>
      <c r="F244" s="82" t="s">
        <v>841</v>
      </c>
      <c r="G244" s="95" t="s">
        <v>345</v>
      </c>
      <c r="H244" s="82" t="s">
        <v>630</v>
      </c>
      <c r="I244" s="82" t="s">
        <v>165</v>
      </c>
      <c r="J244" s="82"/>
      <c r="K244" s="89">
        <v>4.7499999999790266</v>
      </c>
      <c r="L244" s="95" t="s">
        <v>169</v>
      </c>
      <c r="M244" s="96">
        <v>3.2500000000000001E-2</v>
      </c>
      <c r="N244" s="96">
        <v>5.1399999999793063E-2</v>
      </c>
      <c r="O244" s="89">
        <v>77476.731069999994</v>
      </c>
      <c r="P244" s="91">
        <v>92.31</v>
      </c>
      <c r="Q244" s="82"/>
      <c r="R244" s="89">
        <v>71.518767882000006</v>
      </c>
      <c r="S244" s="90">
        <v>1.0326939957800114E-4</v>
      </c>
      <c r="T244" s="90">
        <v>3.2603440344487434E-3</v>
      </c>
      <c r="U244" s="90">
        <f>R244/'סכום נכסי הקרן'!$C$42</f>
        <v>5.9681426432237061E-4</v>
      </c>
    </row>
    <row r="245" spans="2:21" s="141" customFormat="1">
      <c r="B245" s="88" t="s">
        <v>844</v>
      </c>
      <c r="C245" s="82" t="s">
        <v>845</v>
      </c>
      <c r="D245" s="95" t="s">
        <v>125</v>
      </c>
      <c r="E245" s="95" t="s">
        <v>287</v>
      </c>
      <c r="F245" s="82" t="s">
        <v>635</v>
      </c>
      <c r="G245" s="95" t="s">
        <v>341</v>
      </c>
      <c r="H245" s="82" t="s">
        <v>630</v>
      </c>
      <c r="I245" s="82" t="s">
        <v>165</v>
      </c>
      <c r="J245" s="82"/>
      <c r="K245" s="89">
        <v>1.339999999985678</v>
      </c>
      <c r="L245" s="95" t="s">
        <v>169</v>
      </c>
      <c r="M245" s="96">
        <v>3.3000000000000002E-2</v>
      </c>
      <c r="N245" s="96">
        <v>2.6299999999594207E-2</v>
      </c>
      <c r="O245" s="89">
        <v>16535.763556999998</v>
      </c>
      <c r="P245" s="91">
        <v>101.34</v>
      </c>
      <c r="Q245" s="82"/>
      <c r="R245" s="89">
        <v>16.757342236</v>
      </c>
      <c r="S245" s="90">
        <v>3.9581664267664189E-5</v>
      </c>
      <c r="T245" s="90">
        <v>7.6392116937055261E-4</v>
      </c>
      <c r="U245" s="90">
        <f>R245/'סכום נכסי הקרן'!$C$42</f>
        <v>1.3983771218035212E-4</v>
      </c>
    </row>
    <row r="246" spans="2:21" s="141" customFormat="1">
      <c r="B246" s="88" t="s">
        <v>846</v>
      </c>
      <c r="C246" s="82" t="s">
        <v>847</v>
      </c>
      <c r="D246" s="95" t="s">
        <v>125</v>
      </c>
      <c r="E246" s="95" t="s">
        <v>287</v>
      </c>
      <c r="F246" s="82" t="s">
        <v>641</v>
      </c>
      <c r="G246" s="95" t="s">
        <v>463</v>
      </c>
      <c r="H246" s="82" t="s">
        <v>630</v>
      </c>
      <c r="I246" s="82" t="s">
        <v>291</v>
      </c>
      <c r="J246" s="82"/>
      <c r="K246" s="89">
        <v>1.6800000000008397</v>
      </c>
      <c r="L246" s="95" t="s">
        <v>169</v>
      </c>
      <c r="M246" s="96">
        <v>0.06</v>
      </c>
      <c r="N246" s="96">
        <v>1.6300000000134363E-2</v>
      </c>
      <c r="O246" s="89">
        <v>43698.909650000001</v>
      </c>
      <c r="P246" s="91">
        <v>109</v>
      </c>
      <c r="Q246" s="82"/>
      <c r="R246" s="89">
        <v>47.631810072</v>
      </c>
      <c r="S246" s="90">
        <v>1.064986608373158E-4</v>
      </c>
      <c r="T246" s="90">
        <v>2.1714032891962899E-3</v>
      </c>
      <c r="U246" s="90">
        <f>R246/'סכום נכסי הקרן'!$C$42</f>
        <v>3.9748089247519349E-4</v>
      </c>
    </row>
    <row r="247" spans="2:21" s="141" customFormat="1">
      <c r="B247" s="88" t="s">
        <v>848</v>
      </c>
      <c r="C247" s="82" t="s">
        <v>849</v>
      </c>
      <c r="D247" s="95" t="s">
        <v>125</v>
      </c>
      <c r="E247" s="95" t="s">
        <v>287</v>
      </c>
      <c r="F247" s="82" t="s">
        <v>641</v>
      </c>
      <c r="G247" s="95" t="s">
        <v>463</v>
      </c>
      <c r="H247" s="82" t="s">
        <v>630</v>
      </c>
      <c r="I247" s="82" t="s">
        <v>291</v>
      </c>
      <c r="J247" s="82"/>
      <c r="K247" s="89">
        <v>3.2399999996976745</v>
      </c>
      <c r="L247" s="95" t="s">
        <v>169</v>
      </c>
      <c r="M247" s="96">
        <v>5.9000000000000004E-2</v>
      </c>
      <c r="N247" s="96">
        <v>2.4399999994457366E-2</v>
      </c>
      <c r="O247" s="89">
        <v>701.71114999999986</v>
      </c>
      <c r="P247" s="91">
        <v>113.13</v>
      </c>
      <c r="Q247" s="82"/>
      <c r="R247" s="89">
        <v>0.79384582599999998</v>
      </c>
      <c r="S247" s="90">
        <v>7.8901662901740468E-7</v>
      </c>
      <c r="T247" s="90">
        <v>3.618924905615637E-5</v>
      </c>
      <c r="U247" s="90">
        <f>R247/'סכום נכסי הקרן'!$C$42</f>
        <v>6.6245340441444633E-6</v>
      </c>
    </row>
    <row r="248" spans="2:21" s="141" customFormat="1">
      <c r="B248" s="88" t="s">
        <v>850</v>
      </c>
      <c r="C248" s="82" t="s">
        <v>851</v>
      </c>
      <c r="D248" s="95" t="s">
        <v>125</v>
      </c>
      <c r="E248" s="95" t="s">
        <v>287</v>
      </c>
      <c r="F248" s="82" t="s">
        <v>644</v>
      </c>
      <c r="G248" s="95" t="s">
        <v>345</v>
      </c>
      <c r="H248" s="82" t="s">
        <v>630</v>
      </c>
      <c r="I248" s="82" t="s">
        <v>291</v>
      </c>
      <c r="J248" s="82"/>
      <c r="K248" s="89">
        <v>3.6700011544388174</v>
      </c>
      <c r="L248" s="95" t="s">
        <v>169</v>
      </c>
      <c r="M248" s="96">
        <v>6.9000000000000006E-2</v>
      </c>
      <c r="N248" s="96">
        <v>0.10419999899614016</v>
      </c>
      <c r="O248" s="89">
        <v>0.218247</v>
      </c>
      <c r="P248" s="91">
        <v>91.29</v>
      </c>
      <c r="Q248" s="82"/>
      <c r="R248" s="89">
        <v>1.9923099999999999E-4</v>
      </c>
      <c r="S248" s="90">
        <v>3.2989701629932839E-10</v>
      </c>
      <c r="T248" s="90">
        <v>9.082393636855993E-9</v>
      </c>
      <c r="U248" s="90">
        <f>R248/'סכום נכסי הקרן'!$C$42</f>
        <v>1.6625552455180958E-9</v>
      </c>
    </row>
    <row r="249" spans="2:21" s="141" customFormat="1">
      <c r="B249" s="88" t="s">
        <v>852</v>
      </c>
      <c r="C249" s="82" t="s">
        <v>853</v>
      </c>
      <c r="D249" s="95" t="s">
        <v>125</v>
      </c>
      <c r="E249" s="95" t="s">
        <v>287</v>
      </c>
      <c r="F249" s="82" t="s">
        <v>854</v>
      </c>
      <c r="G249" s="95" t="s">
        <v>345</v>
      </c>
      <c r="H249" s="82" t="s">
        <v>630</v>
      </c>
      <c r="I249" s="82" t="s">
        <v>165</v>
      </c>
      <c r="J249" s="82"/>
      <c r="K249" s="89">
        <v>3.5699999999975982</v>
      </c>
      <c r="L249" s="95" t="s">
        <v>169</v>
      </c>
      <c r="M249" s="96">
        <v>4.5999999999999999E-2</v>
      </c>
      <c r="N249" s="96">
        <v>8.0799999999743743E-2</v>
      </c>
      <c r="O249" s="89">
        <v>28046.212422000001</v>
      </c>
      <c r="P249" s="91">
        <v>89.05</v>
      </c>
      <c r="Q249" s="82"/>
      <c r="R249" s="89">
        <v>24.975152157999997</v>
      </c>
      <c r="S249" s="90">
        <v>1.1085459455335969E-4</v>
      </c>
      <c r="T249" s="90">
        <v>1.1385485343110731E-3</v>
      </c>
      <c r="U249" s="90">
        <f>R249/'סכום נכסי הקרן'!$C$42</f>
        <v>2.0841420375290734E-4</v>
      </c>
    </row>
    <row r="250" spans="2:21" s="141" customFormat="1">
      <c r="B250" s="88" t="s">
        <v>855</v>
      </c>
      <c r="C250" s="82" t="s">
        <v>856</v>
      </c>
      <c r="D250" s="95" t="s">
        <v>125</v>
      </c>
      <c r="E250" s="95" t="s">
        <v>287</v>
      </c>
      <c r="F250" s="82" t="s">
        <v>857</v>
      </c>
      <c r="G250" s="95" t="s">
        <v>341</v>
      </c>
      <c r="H250" s="82" t="s">
        <v>654</v>
      </c>
      <c r="I250" s="82" t="s">
        <v>291</v>
      </c>
      <c r="J250" s="82"/>
      <c r="K250" s="89">
        <v>0.98000000009176302</v>
      </c>
      <c r="L250" s="95" t="s">
        <v>169</v>
      </c>
      <c r="M250" s="96">
        <v>4.7E-2</v>
      </c>
      <c r="N250" s="96">
        <v>1.5200000001048718E-2</v>
      </c>
      <c r="O250" s="89">
        <v>7285.2187780000004</v>
      </c>
      <c r="P250" s="91">
        <v>104.71</v>
      </c>
      <c r="Q250" s="82"/>
      <c r="R250" s="89">
        <v>7.6283523349999998</v>
      </c>
      <c r="S250" s="90">
        <v>1.1023779140640132E-4</v>
      </c>
      <c r="T250" s="90">
        <v>3.4775561387083111E-4</v>
      </c>
      <c r="U250" s="90">
        <f>R250/'סכום נכסי הקרן'!$C$42</f>
        <v>6.3657549222834113E-5</v>
      </c>
    </row>
    <row r="251" spans="2:21" s="141" customFormat="1">
      <c r="B251" s="85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9"/>
      <c r="P251" s="91"/>
      <c r="Q251" s="82"/>
      <c r="R251" s="82"/>
      <c r="S251" s="82"/>
      <c r="T251" s="90"/>
      <c r="U251" s="82"/>
    </row>
    <row r="252" spans="2:21" s="141" customFormat="1">
      <c r="B252" s="101" t="s">
        <v>46</v>
      </c>
      <c r="C252" s="84"/>
      <c r="D252" s="84"/>
      <c r="E252" s="84"/>
      <c r="F252" s="84"/>
      <c r="G252" s="84"/>
      <c r="H252" s="84"/>
      <c r="I252" s="84"/>
      <c r="J252" s="84"/>
      <c r="K252" s="92">
        <v>4.5151073325488076</v>
      </c>
      <c r="L252" s="84"/>
      <c r="M252" s="84"/>
      <c r="N252" s="106">
        <v>5.0214697996147972E-2</v>
      </c>
      <c r="O252" s="92"/>
      <c r="P252" s="94"/>
      <c r="Q252" s="84"/>
      <c r="R252" s="92">
        <v>648.49337650100006</v>
      </c>
      <c r="S252" s="84"/>
      <c r="T252" s="93">
        <v>2.9563030433396111E-2</v>
      </c>
      <c r="U252" s="93">
        <f>R252/'סכום נכסי הקרן'!$C$42</f>
        <v>5.4115878793233934E-3</v>
      </c>
    </row>
    <row r="253" spans="2:21" s="141" customFormat="1">
      <c r="B253" s="88" t="s">
        <v>858</v>
      </c>
      <c r="C253" s="82" t="s">
        <v>859</v>
      </c>
      <c r="D253" s="95" t="s">
        <v>125</v>
      </c>
      <c r="E253" s="95" t="s">
        <v>287</v>
      </c>
      <c r="F253" s="82" t="s">
        <v>860</v>
      </c>
      <c r="G253" s="95" t="s">
        <v>838</v>
      </c>
      <c r="H253" s="82" t="s">
        <v>363</v>
      </c>
      <c r="I253" s="82" t="s">
        <v>291</v>
      </c>
      <c r="J253" s="82"/>
      <c r="K253" s="89">
        <v>3.2899999999984173</v>
      </c>
      <c r="L253" s="95" t="s">
        <v>169</v>
      </c>
      <c r="M253" s="96">
        <v>3.49E-2</v>
      </c>
      <c r="N253" s="96">
        <v>3.8899999999984163E-2</v>
      </c>
      <c r="O253" s="89">
        <v>249977.62243000002</v>
      </c>
      <c r="P253" s="91">
        <v>101.13</v>
      </c>
      <c r="Q253" s="82"/>
      <c r="R253" s="89">
        <v>252.80237606000003</v>
      </c>
      <c r="S253" s="90">
        <v>1.1753034973576646E-4</v>
      </c>
      <c r="T253" s="90">
        <v>1.1524565412558387E-2</v>
      </c>
      <c r="U253" s="90">
        <f>R253/'סכום נכסי הקרן'!$C$42</f>
        <v>2.1096009978266001E-3</v>
      </c>
    </row>
    <row r="254" spans="2:21" s="141" customFormat="1">
      <c r="B254" s="88" t="s">
        <v>861</v>
      </c>
      <c r="C254" s="82" t="s">
        <v>862</v>
      </c>
      <c r="D254" s="95" t="s">
        <v>125</v>
      </c>
      <c r="E254" s="95" t="s">
        <v>287</v>
      </c>
      <c r="F254" s="82" t="s">
        <v>863</v>
      </c>
      <c r="G254" s="95" t="s">
        <v>838</v>
      </c>
      <c r="H254" s="82" t="s">
        <v>556</v>
      </c>
      <c r="I254" s="82" t="s">
        <v>165</v>
      </c>
      <c r="J254" s="82"/>
      <c r="K254" s="89">
        <v>5.3800000000188746</v>
      </c>
      <c r="L254" s="95" t="s">
        <v>169</v>
      </c>
      <c r="M254" s="96">
        <v>4.6900000000000004E-2</v>
      </c>
      <c r="N254" s="96">
        <v>5.750000000016034E-2</v>
      </c>
      <c r="O254" s="89">
        <v>110981.520554</v>
      </c>
      <c r="P254" s="91">
        <v>98.34</v>
      </c>
      <c r="Q254" s="82"/>
      <c r="R254" s="89">
        <v>109.13922656300001</v>
      </c>
      <c r="S254" s="90">
        <v>5.1510258630578982E-5</v>
      </c>
      <c r="T254" s="90">
        <v>4.9753573332823502E-3</v>
      </c>
      <c r="U254" s="90">
        <f>R254/'סכום נכסי הקרן'!$C$42</f>
        <v>9.1075180877525869E-4</v>
      </c>
    </row>
    <row r="255" spans="2:21" s="141" customFormat="1">
      <c r="B255" s="88" t="s">
        <v>864</v>
      </c>
      <c r="C255" s="82" t="s">
        <v>865</v>
      </c>
      <c r="D255" s="95" t="s">
        <v>125</v>
      </c>
      <c r="E255" s="95" t="s">
        <v>287</v>
      </c>
      <c r="F255" s="82" t="s">
        <v>863</v>
      </c>
      <c r="G255" s="95" t="s">
        <v>838</v>
      </c>
      <c r="H255" s="82" t="s">
        <v>556</v>
      </c>
      <c r="I255" s="82" t="s">
        <v>165</v>
      </c>
      <c r="J255" s="82"/>
      <c r="K255" s="89">
        <v>5.5400000000017835</v>
      </c>
      <c r="L255" s="95" t="s">
        <v>169</v>
      </c>
      <c r="M255" s="96">
        <v>4.6900000000000004E-2</v>
      </c>
      <c r="N255" s="96">
        <v>5.8500000000025192E-2</v>
      </c>
      <c r="O255" s="89">
        <v>259298.48820699996</v>
      </c>
      <c r="P255" s="91">
        <v>99.48</v>
      </c>
      <c r="Q255" s="82"/>
      <c r="R255" s="89">
        <v>257.95013735100002</v>
      </c>
      <c r="S255" s="90">
        <v>1.4529034515978534E-4</v>
      </c>
      <c r="T255" s="90">
        <v>1.1759237699468718E-2</v>
      </c>
      <c r="U255" s="90">
        <f>R255/'סכום נכסי הקרן'!$C$42</f>
        <v>2.15255835655605E-3</v>
      </c>
    </row>
    <row r="256" spans="2:21" s="141" customFormat="1">
      <c r="B256" s="88" t="s">
        <v>866</v>
      </c>
      <c r="C256" s="82" t="s">
        <v>867</v>
      </c>
      <c r="D256" s="95" t="s">
        <v>125</v>
      </c>
      <c r="E256" s="95" t="s">
        <v>287</v>
      </c>
      <c r="F256" s="82" t="s">
        <v>641</v>
      </c>
      <c r="G256" s="95" t="s">
        <v>463</v>
      </c>
      <c r="H256" s="82" t="s">
        <v>630</v>
      </c>
      <c r="I256" s="82" t="s">
        <v>291</v>
      </c>
      <c r="J256" s="82"/>
      <c r="K256" s="89">
        <v>2.8000000000139855</v>
      </c>
      <c r="L256" s="95" t="s">
        <v>169</v>
      </c>
      <c r="M256" s="96">
        <v>6.7000000000000004E-2</v>
      </c>
      <c r="N256" s="96">
        <v>4.770000000007342E-2</v>
      </c>
      <c r="O256" s="89">
        <v>28428.223612999998</v>
      </c>
      <c r="P256" s="91">
        <v>100.61</v>
      </c>
      <c r="Q256" s="82"/>
      <c r="R256" s="89">
        <v>28.601636527</v>
      </c>
      <c r="S256" s="90">
        <v>2.3605658415656603E-5</v>
      </c>
      <c r="T256" s="90">
        <v>1.303869988086657E-3</v>
      </c>
      <c r="U256" s="90">
        <f>R256/'סכום נכסי הקרן'!$C$42</f>
        <v>2.386767161654854E-4</v>
      </c>
    </row>
    <row r="257" spans="2:11" s="141" customFormat="1">
      <c r="B257" s="144"/>
    </row>
    <row r="258" spans="2:11" s="141" customFormat="1">
      <c r="B258" s="144"/>
    </row>
    <row r="259" spans="2:11" s="141" customFormat="1">
      <c r="B259" s="144"/>
    </row>
    <row r="260" spans="2:11" s="141" customFormat="1">
      <c r="B260" s="145" t="s">
        <v>256</v>
      </c>
      <c r="C260" s="140"/>
      <c r="D260" s="140"/>
      <c r="E260" s="140"/>
      <c r="F260" s="140"/>
      <c r="G260" s="140"/>
      <c r="H260" s="140"/>
      <c r="I260" s="140"/>
      <c r="J260" s="140"/>
      <c r="K260" s="140"/>
    </row>
    <row r="261" spans="2:11" s="141" customFormat="1">
      <c r="B261" s="145" t="s">
        <v>116</v>
      </c>
      <c r="C261" s="140"/>
      <c r="D261" s="140"/>
      <c r="E261" s="140"/>
      <c r="F261" s="140"/>
      <c r="G261" s="140"/>
      <c r="H261" s="140"/>
      <c r="I261" s="140"/>
      <c r="J261" s="140"/>
      <c r="K261" s="140"/>
    </row>
    <row r="262" spans="2:11" s="141" customFormat="1">
      <c r="B262" s="145" t="s">
        <v>239</v>
      </c>
      <c r="C262" s="140"/>
      <c r="D262" s="140"/>
      <c r="E262" s="140"/>
      <c r="F262" s="140"/>
      <c r="G262" s="140"/>
      <c r="H262" s="140"/>
      <c r="I262" s="140"/>
      <c r="J262" s="140"/>
      <c r="K262" s="140"/>
    </row>
    <row r="263" spans="2:11" s="141" customFormat="1">
      <c r="B263" s="145" t="s">
        <v>247</v>
      </c>
      <c r="C263" s="140"/>
      <c r="D263" s="140"/>
      <c r="E263" s="140"/>
      <c r="F263" s="140"/>
      <c r="G263" s="140"/>
      <c r="H263" s="140"/>
      <c r="I263" s="140"/>
      <c r="J263" s="140"/>
      <c r="K263" s="140"/>
    </row>
    <row r="264" spans="2:11" s="141" customFormat="1">
      <c r="B264" s="166" t="s">
        <v>252</v>
      </c>
      <c r="C264" s="166"/>
      <c r="D264" s="166"/>
      <c r="E264" s="166"/>
      <c r="F264" s="166"/>
      <c r="G264" s="166"/>
      <c r="H264" s="166"/>
      <c r="I264" s="166"/>
      <c r="J264" s="166"/>
      <c r="K264" s="166"/>
    </row>
    <row r="265" spans="2:11" s="141" customFormat="1">
      <c r="B265" s="144"/>
    </row>
    <row r="266" spans="2:11" s="141" customFormat="1">
      <c r="B266" s="144"/>
    </row>
    <row r="267" spans="2:11" s="141" customFormat="1">
      <c r="B267" s="144"/>
    </row>
    <row r="268" spans="2:11" s="141" customFormat="1">
      <c r="B268" s="144"/>
    </row>
    <row r="269" spans="2:11" s="141" customFormat="1">
      <c r="B269" s="144"/>
    </row>
    <row r="270" spans="2:11" s="141" customFormat="1">
      <c r="B270" s="144"/>
    </row>
    <row r="271" spans="2:11" s="141" customFormat="1">
      <c r="B271" s="144"/>
    </row>
    <row r="272" spans="2:11" s="141" customFormat="1">
      <c r="B272" s="144"/>
    </row>
    <row r="273" spans="2:2" s="141" customFormat="1">
      <c r="B273" s="144"/>
    </row>
    <row r="274" spans="2:2" s="141" customFormat="1">
      <c r="B274" s="144"/>
    </row>
    <row r="275" spans="2:2" s="141" customFormat="1">
      <c r="B275" s="144"/>
    </row>
    <row r="276" spans="2:2" s="141" customFormat="1">
      <c r="B276" s="144"/>
    </row>
    <row r="277" spans="2:2" s="141" customFormat="1">
      <c r="B277" s="144"/>
    </row>
    <row r="278" spans="2:2" s="141" customFormat="1">
      <c r="B278" s="144"/>
    </row>
    <row r="279" spans="2:2" s="141" customFormat="1">
      <c r="B279" s="144"/>
    </row>
    <row r="280" spans="2:2" s="141" customFormat="1">
      <c r="B280" s="144"/>
    </row>
    <row r="281" spans="2:2" s="141" customFormat="1">
      <c r="B281" s="144"/>
    </row>
    <row r="282" spans="2:2" s="141" customFormat="1">
      <c r="B282" s="144"/>
    </row>
    <row r="283" spans="2:2" s="141" customFormat="1">
      <c r="B283" s="144"/>
    </row>
    <row r="284" spans="2:2" s="141" customFormat="1">
      <c r="B284" s="144"/>
    </row>
    <row r="285" spans="2:2" s="141" customFormat="1">
      <c r="B285" s="144"/>
    </row>
    <row r="286" spans="2:2" s="141" customFormat="1">
      <c r="B286" s="144"/>
    </row>
    <row r="287" spans="2:2" s="141" customFormat="1">
      <c r="B287" s="144"/>
    </row>
    <row r="288" spans="2:2" s="141" customFormat="1">
      <c r="B288" s="144"/>
    </row>
    <row r="289" spans="2:2" s="141" customFormat="1">
      <c r="B289" s="144"/>
    </row>
    <row r="290" spans="2:2" s="141" customFormat="1">
      <c r="B290" s="144"/>
    </row>
    <row r="291" spans="2:2" s="141" customFormat="1">
      <c r="B291" s="144"/>
    </row>
    <row r="292" spans="2:2" s="141" customFormat="1">
      <c r="B292" s="144"/>
    </row>
    <row r="293" spans="2:2" s="141" customFormat="1">
      <c r="B293" s="144"/>
    </row>
    <row r="294" spans="2:2" s="141" customFormat="1">
      <c r="B294" s="144"/>
    </row>
    <row r="295" spans="2:2" s="141" customFormat="1">
      <c r="B295" s="144"/>
    </row>
    <row r="296" spans="2:2" s="141" customFormat="1">
      <c r="B296" s="144"/>
    </row>
    <row r="297" spans="2:2" s="141" customFormat="1">
      <c r="B297" s="144"/>
    </row>
    <row r="298" spans="2:2" s="141" customFormat="1">
      <c r="B298" s="144"/>
    </row>
    <row r="299" spans="2:2" s="141" customFormat="1">
      <c r="B299" s="144"/>
    </row>
    <row r="300" spans="2:2" s="141" customFormat="1">
      <c r="B300" s="144"/>
    </row>
    <row r="301" spans="2:2" s="141" customFormat="1">
      <c r="B301" s="144"/>
    </row>
    <row r="302" spans="2:2" s="141" customFormat="1">
      <c r="B302" s="144"/>
    </row>
    <row r="303" spans="2:2" s="141" customFormat="1">
      <c r="B303" s="144"/>
    </row>
    <row r="304" spans="2:2" s="141" customFormat="1">
      <c r="B304" s="144"/>
    </row>
    <row r="305" spans="2:2" s="141" customFormat="1">
      <c r="B305" s="144"/>
    </row>
    <row r="306" spans="2:2" s="141" customFormat="1">
      <c r="B306" s="144"/>
    </row>
    <row r="307" spans="2:2" s="141" customFormat="1">
      <c r="B307" s="144"/>
    </row>
    <row r="308" spans="2:2" s="141" customFormat="1">
      <c r="B308" s="144"/>
    </row>
    <row r="309" spans="2:2" s="141" customFormat="1">
      <c r="B309" s="144"/>
    </row>
    <row r="310" spans="2:2" s="141" customFormat="1">
      <c r="B310" s="144"/>
    </row>
    <row r="311" spans="2:2" s="141" customFormat="1">
      <c r="B311" s="144"/>
    </row>
    <row r="312" spans="2:2" s="141" customFormat="1">
      <c r="B312" s="144"/>
    </row>
    <row r="313" spans="2:2" s="141" customFormat="1">
      <c r="B313" s="144"/>
    </row>
    <row r="314" spans="2:2" s="141" customFormat="1">
      <c r="B314" s="144"/>
    </row>
    <row r="315" spans="2:2" s="141" customFormat="1">
      <c r="B315" s="144"/>
    </row>
    <row r="316" spans="2:2" s="141" customFormat="1">
      <c r="B316" s="144"/>
    </row>
    <row r="317" spans="2:2" s="141" customFormat="1">
      <c r="B317" s="144"/>
    </row>
    <row r="318" spans="2:2" s="141" customFormat="1">
      <c r="B318" s="144"/>
    </row>
    <row r="319" spans="2:2" s="141" customFormat="1">
      <c r="B319" s="144"/>
    </row>
    <row r="320" spans="2:2" s="141" customFormat="1">
      <c r="B320" s="144"/>
    </row>
    <row r="321" spans="2:2" s="141" customFormat="1">
      <c r="B321" s="144"/>
    </row>
    <row r="322" spans="2:2" s="141" customFormat="1">
      <c r="B322" s="144"/>
    </row>
    <row r="323" spans="2:2" s="141" customFormat="1">
      <c r="B323" s="144"/>
    </row>
    <row r="324" spans="2:2" s="141" customFormat="1">
      <c r="B324" s="144"/>
    </row>
    <row r="325" spans="2:2" s="141" customFormat="1">
      <c r="B325" s="144"/>
    </row>
    <row r="326" spans="2:2" s="141" customFormat="1">
      <c r="B326" s="144"/>
    </row>
    <row r="327" spans="2:2" s="141" customFormat="1">
      <c r="B327" s="144"/>
    </row>
    <row r="328" spans="2:2" s="141" customFormat="1">
      <c r="B328" s="144"/>
    </row>
    <row r="329" spans="2:2" s="141" customFormat="1">
      <c r="B329" s="144"/>
    </row>
    <row r="330" spans="2:2" s="141" customFormat="1">
      <c r="B330" s="144"/>
    </row>
    <row r="331" spans="2:2" s="141" customFormat="1">
      <c r="B331" s="144"/>
    </row>
    <row r="332" spans="2:2" s="141" customFormat="1">
      <c r="B332" s="144"/>
    </row>
    <row r="333" spans="2:2" s="141" customFormat="1">
      <c r="B333" s="144"/>
    </row>
    <row r="334" spans="2:2" s="141" customFormat="1">
      <c r="B334" s="144"/>
    </row>
    <row r="335" spans="2:2" s="141" customFormat="1">
      <c r="B335" s="144"/>
    </row>
    <row r="336" spans="2:2" s="141" customFormat="1">
      <c r="B336" s="144"/>
    </row>
    <row r="337" spans="2:2" s="141" customFormat="1">
      <c r="B337" s="144"/>
    </row>
    <row r="338" spans="2:2" s="141" customFormat="1">
      <c r="B338" s="144"/>
    </row>
    <row r="339" spans="2:2" s="141" customFormat="1">
      <c r="B339" s="144"/>
    </row>
    <row r="340" spans="2:2" s="141" customFormat="1">
      <c r="B340" s="144"/>
    </row>
    <row r="341" spans="2:2" s="141" customFormat="1">
      <c r="B341" s="144"/>
    </row>
    <row r="342" spans="2:2" s="141" customFormat="1">
      <c r="B342" s="144"/>
    </row>
    <row r="343" spans="2:2" s="141" customFormat="1">
      <c r="B343" s="144"/>
    </row>
    <row r="344" spans="2:2" s="141" customFormat="1">
      <c r="B344" s="144"/>
    </row>
    <row r="345" spans="2:2" s="141" customFormat="1">
      <c r="B345" s="144"/>
    </row>
    <row r="346" spans="2:2" s="141" customFormat="1">
      <c r="B346" s="144"/>
    </row>
    <row r="347" spans="2:2" s="141" customFormat="1">
      <c r="B347" s="144"/>
    </row>
    <row r="348" spans="2:2" s="141" customFormat="1">
      <c r="B348" s="144"/>
    </row>
    <row r="349" spans="2:2" s="141" customFormat="1">
      <c r="B349" s="144"/>
    </row>
    <row r="350" spans="2:2" s="141" customFormat="1">
      <c r="B350" s="144"/>
    </row>
    <row r="351" spans="2:2" s="141" customFormat="1">
      <c r="B351" s="144"/>
    </row>
    <row r="352" spans="2:2" s="141" customFormat="1">
      <c r="B352" s="144"/>
    </row>
    <row r="353" spans="2:2" s="141" customFormat="1">
      <c r="B353" s="144"/>
    </row>
    <row r="354" spans="2:2" s="141" customFormat="1">
      <c r="B354" s="144"/>
    </row>
    <row r="355" spans="2:2" s="141" customFormat="1">
      <c r="B355" s="144"/>
    </row>
    <row r="356" spans="2:2" s="141" customFormat="1">
      <c r="B356" s="144"/>
    </row>
    <row r="357" spans="2:2" s="141" customFormat="1">
      <c r="B357" s="144"/>
    </row>
    <row r="358" spans="2:2" s="141" customFormat="1">
      <c r="B358" s="144"/>
    </row>
    <row r="359" spans="2:2" s="141" customFormat="1">
      <c r="B359" s="144"/>
    </row>
    <row r="360" spans="2:2" s="141" customFormat="1">
      <c r="B360" s="144"/>
    </row>
    <row r="361" spans="2:2" s="141" customFormat="1">
      <c r="B361" s="144"/>
    </row>
    <row r="362" spans="2:2" s="141" customFormat="1">
      <c r="B362" s="144"/>
    </row>
    <row r="363" spans="2:2" s="141" customFormat="1">
      <c r="B363" s="144"/>
    </row>
    <row r="364" spans="2:2" s="141" customFormat="1">
      <c r="B364" s="144"/>
    </row>
    <row r="365" spans="2:2" s="141" customFormat="1">
      <c r="B365" s="144"/>
    </row>
    <row r="366" spans="2:2" s="141" customFormat="1">
      <c r="B366" s="144"/>
    </row>
    <row r="367" spans="2:2" s="141" customFormat="1">
      <c r="B367" s="144"/>
    </row>
    <row r="368" spans="2:2" s="141" customFormat="1">
      <c r="B368" s="144"/>
    </row>
    <row r="369" spans="2:2" s="141" customFormat="1">
      <c r="B369" s="144"/>
    </row>
    <row r="370" spans="2:2" s="141" customFormat="1">
      <c r="B370" s="144"/>
    </row>
    <row r="371" spans="2:2" s="141" customFormat="1">
      <c r="B371" s="144"/>
    </row>
    <row r="372" spans="2:2" s="141" customFormat="1">
      <c r="B372" s="144"/>
    </row>
    <row r="373" spans="2:2" s="141" customFormat="1">
      <c r="B373" s="144"/>
    </row>
    <row r="374" spans="2:2" s="141" customFormat="1">
      <c r="B374" s="144"/>
    </row>
    <row r="375" spans="2:2" s="141" customFormat="1">
      <c r="B375" s="144"/>
    </row>
    <row r="376" spans="2:2" s="141" customFormat="1">
      <c r="B376" s="144"/>
    </row>
    <row r="377" spans="2:2" s="141" customFormat="1">
      <c r="B377" s="144"/>
    </row>
    <row r="378" spans="2:2" s="141" customFormat="1">
      <c r="B378" s="144"/>
    </row>
    <row r="379" spans="2:2" s="141" customFormat="1">
      <c r="B379" s="144"/>
    </row>
    <row r="380" spans="2:2" s="141" customFormat="1">
      <c r="B380" s="144"/>
    </row>
    <row r="381" spans="2:2" s="141" customFormat="1">
      <c r="B381" s="144"/>
    </row>
    <row r="382" spans="2:2" s="141" customFormat="1">
      <c r="B382" s="144"/>
    </row>
    <row r="383" spans="2:2" s="141" customFormat="1">
      <c r="B383" s="144"/>
    </row>
    <row r="384" spans="2:2" s="141" customFormat="1">
      <c r="B384" s="144"/>
    </row>
    <row r="385" spans="2:6" s="141" customFormat="1">
      <c r="B385" s="144"/>
    </row>
    <row r="386" spans="2:6" s="141" customFormat="1">
      <c r="B386" s="144"/>
    </row>
    <row r="387" spans="2:6" s="141" customFormat="1">
      <c r="B387" s="144"/>
    </row>
    <row r="388" spans="2:6" s="141" customFormat="1">
      <c r="B388" s="144"/>
    </row>
    <row r="389" spans="2:6" s="141" customFormat="1">
      <c r="B389" s="144"/>
    </row>
    <row r="390" spans="2:6" s="141" customFormat="1">
      <c r="B390" s="144"/>
    </row>
    <row r="391" spans="2:6" s="141" customFormat="1">
      <c r="B391" s="144"/>
    </row>
    <row r="392" spans="2:6" s="141" customFormat="1">
      <c r="B392" s="144"/>
    </row>
    <row r="393" spans="2:6" s="141" customFormat="1">
      <c r="B393" s="144"/>
    </row>
    <row r="394" spans="2:6" s="141" customFormat="1">
      <c r="B394" s="144"/>
    </row>
    <row r="395" spans="2:6" s="141" customFormat="1">
      <c r="B395" s="144"/>
    </row>
    <row r="396" spans="2:6" s="141" customFormat="1">
      <c r="B396" s="144"/>
    </row>
    <row r="397" spans="2:6" s="141" customFormat="1">
      <c r="B397" s="144"/>
    </row>
    <row r="398" spans="2:6" s="141" customFormat="1">
      <c r="B398" s="144"/>
    </row>
    <row r="399" spans="2:6">
      <c r="C399" s="1"/>
      <c r="D399" s="1"/>
      <c r="E399" s="1"/>
      <c r="F399" s="1"/>
    </row>
    <row r="400" spans="2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4:K264"/>
  </mergeCells>
  <phoneticPr fontId="3" type="noConversion"/>
  <conditionalFormatting sqref="B12:B256">
    <cfRule type="cellIs" dxfId="13" priority="2" operator="equal">
      <formula>"NR3"</formula>
    </cfRule>
  </conditionalFormatting>
  <conditionalFormatting sqref="B12:B256">
    <cfRule type="containsText" dxfId="12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62 B264"/>
    <dataValidation type="list" allowBlank="1" showInputMessage="1" showErrorMessage="1" sqref="I12:I35 I37:I263 I265:I828">
      <formula1>$BM$7:$BM$10</formula1>
    </dataValidation>
    <dataValidation type="list" allowBlank="1" showInputMessage="1" showErrorMessage="1" sqref="E12:E35 E37:E263 E265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35 G37:G263 G265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90" zoomScaleNormal="90" workbookViewId="0">
      <selection activeCell="C28" sqref="C28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.28515625" style="1" bestFit="1" customWidth="1"/>
    <col min="9" max="9" width="10.140625" style="1" bestFit="1" customWidth="1"/>
    <col min="10" max="10" width="10.710937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184</v>
      </c>
      <c r="C1" s="80" t="s" vm="1">
        <v>257</v>
      </c>
    </row>
    <row r="2" spans="2:62">
      <c r="B2" s="58" t="s">
        <v>183</v>
      </c>
      <c r="C2" s="80" t="s">
        <v>258</v>
      </c>
    </row>
    <row r="3" spans="2:62">
      <c r="B3" s="58" t="s">
        <v>185</v>
      </c>
      <c r="C3" s="80" t="s">
        <v>259</v>
      </c>
    </row>
    <row r="4" spans="2:62">
      <c r="B4" s="58" t="s">
        <v>186</v>
      </c>
      <c r="C4" s="80">
        <v>2208</v>
      </c>
    </row>
    <row r="6" spans="2:62" ht="26.25" customHeight="1">
      <c r="B6" s="163" t="s">
        <v>214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  <c r="BJ6" s="3"/>
    </row>
    <row r="7" spans="2:62" ht="26.25" customHeight="1">
      <c r="B7" s="163" t="s">
        <v>92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5"/>
      <c r="BF7" s="3"/>
      <c r="BJ7" s="3"/>
    </row>
    <row r="8" spans="2:62" s="3" customFormat="1" ht="78.75">
      <c r="B8" s="23" t="s">
        <v>119</v>
      </c>
      <c r="C8" s="31" t="s">
        <v>44</v>
      </c>
      <c r="D8" s="31" t="s">
        <v>124</v>
      </c>
      <c r="E8" s="31" t="s">
        <v>230</v>
      </c>
      <c r="F8" s="31" t="s">
        <v>121</v>
      </c>
      <c r="G8" s="31" t="s">
        <v>64</v>
      </c>
      <c r="H8" s="31" t="s">
        <v>104</v>
      </c>
      <c r="I8" s="14" t="s">
        <v>241</v>
      </c>
      <c r="J8" s="14" t="s">
        <v>240</v>
      </c>
      <c r="K8" s="31" t="s">
        <v>255</v>
      </c>
      <c r="L8" s="14" t="s">
        <v>61</v>
      </c>
      <c r="M8" s="14" t="s">
        <v>58</v>
      </c>
      <c r="N8" s="14" t="s">
        <v>187</v>
      </c>
      <c r="O8" s="15" t="s">
        <v>189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248</v>
      </c>
      <c r="J9" s="17"/>
      <c r="K9" s="17" t="s">
        <v>244</v>
      </c>
      <c r="L9" s="17" t="s">
        <v>244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39" customFormat="1" ht="18" customHeight="1">
      <c r="B11" s="99" t="s">
        <v>29</v>
      </c>
      <c r="C11" s="100"/>
      <c r="D11" s="100"/>
      <c r="E11" s="100"/>
      <c r="F11" s="100"/>
      <c r="G11" s="100"/>
      <c r="H11" s="100"/>
      <c r="I11" s="102"/>
      <c r="J11" s="104"/>
      <c r="K11" s="102">
        <v>2.903695441</v>
      </c>
      <c r="L11" s="102">
        <v>856.4810527239996</v>
      </c>
      <c r="M11" s="100"/>
      <c r="N11" s="105">
        <v>1</v>
      </c>
      <c r="O11" s="105">
        <f>L11/'סכום נכסי הקרן'!$C$42</f>
        <v>7.1472163814524162E-3</v>
      </c>
      <c r="BF11" s="141"/>
      <c r="BG11" s="143"/>
      <c r="BH11" s="141"/>
      <c r="BJ11" s="141"/>
    </row>
    <row r="12" spans="2:62" s="141" customFormat="1" ht="20.25">
      <c r="B12" s="83" t="s">
        <v>237</v>
      </c>
      <c r="C12" s="84"/>
      <c r="D12" s="84"/>
      <c r="E12" s="84"/>
      <c r="F12" s="84"/>
      <c r="G12" s="84"/>
      <c r="H12" s="84"/>
      <c r="I12" s="92"/>
      <c r="J12" s="94"/>
      <c r="K12" s="92">
        <v>2.8739067239999998</v>
      </c>
      <c r="L12" s="92">
        <v>756.39816045399948</v>
      </c>
      <c r="M12" s="84"/>
      <c r="N12" s="93">
        <v>0.88314640241988895</v>
      </c>
      <c r="O12" s="93">
        <f>L12/'סכום נכסי הקרן'!$C$42</f>
        <v>6.3120384345961983E-3</v>
      </c>
      <c r="BG12" s="139"/>
    </row>
    <row r="13" spans="2:62" s="141" customFormat="1">
      <c r="B13" s="101" t="s">
        <v>868</v>
      </c>
      <c r="C13" s="84"/>
      <c r="D13" s="84"/>
      <c r="E13" s="84"/>
      <c r="F13" s="84"/>
      <c r="G13" s="84"/>
      <c r="H13" s="84"/>
      <c r="I13" s="92"/>
      <c r="J13" s="94"/>
      <c r="K13" s="92">
        <v>1.4985614660000002</v>
      </c>
      <c r="L13" s="92">
        <v>548.29625185300006</v>
      </c>
      <c r="M13" s="84"/>
      <c r="N13" s="93">
        <v>0.64017324155527833</v>
      </c>
      <c r="O13" s="93">
        <f>L13/'סכום נכסי הקרן'!$C$42</f>
        <v>4.5754566790113796E-3</v>
      </c>
    </row>
    <row r="14" spans="2:62" s="141" customFormat="1">
      <c r="B14" s="88" t="s">
        <v>869</v>
      </c>
      <c r="C14" s="82" t="s">
        <v>870</v>
      </c>
      <c r="D14" s="95" t="s">
        <v>125</v>
      </c>
      <c r="E14" s="95" t="s">
        <v>287</v>
      </c>
      <c r="F14" s="82" t="s">
        <v>871</v>
      </c>
      <c r="G14" s="95" t="s">
        <v>195</v>
      </c>
      <c r="H14" s="95" t="s">
        <v>169</v>
      </c>
      <c r="I14" s="89">
        <v>78.006136999999995</v>
      </c>
      <c r="J14" s="91">
        <v>19820</v>
      </c>
      <c r="K14" s="82"/>
      <c r="L14" s="89">
        <v>15.460816348</v>
      </c>
      <c r="M14" s="90">
        <v>1.5385892298035763E-6</v>
      </c>
      <c r="N14" s="90">
        <v>1.8051556772712678E-2</v>
      </c>
      <c r="O14" s="90">
        <f>L14/'סכום נכסי הקרן'!$C$42</f>
        <v>1.2901838227665036E-4</v>
      </c>
    </row>
    <row r="15" spans="2:62" s="141" customFormat="1">
      <c r="B15" s="88" t="s">
        <v>872</v>
      </c>
      <c r="C15" s="82" t="s">
        <v>873</v>
      </c>
      <c r="D15" s="95" t="s">
        <v>125</v>
      </c>
      <c r="E15" s="95" t="s">
        <v>287</v>
      </c>
      <c r="F15" s="82">
        <v>29389</v>
      </c>
      <c r="G15" s="95" t="s">
        <v>874</v>
      </c>
      <c r="H15" s="95" t="s">
        <v>169</v>
      </c>
      <c r="I15" s="89">
        <v>22.159863000000001</v>
      </c>
      <c r="J15" s="91">
        <v>46950</v>
      </c>
      <c r="K15" s="89">
        <v>5.8753777E-2</v>
      </c>
      <c r="L15" s="89">
        <v>10.462809635999999</v>
      </c>
      <c r="M15" s="90">
        <v>2.078419340314252E-7</v>
      </c>
      <c r="N15" s="90">
        <v>1.221604331201899E-2</v>
      </c>
      <c r="O15" s="90">
        <f>L15/'סכום נכסי הקרן'!$C$42</f>
        <v>8.7310704876194349E-5</v>
      </c>
    </row>
    <row r="16" spans="2:62" s="141" customFormat="1" ht="20.25">
      <c r="B16" s="88" t="s">
        <v>875</v>
      </c>
      <c r="C16" s="82" t="s">
        <v>876</v>
      </c>
      <c r="D16" s="95" t="s">
        <v>125</v>
      </c>
      <c r="E16" s="95" t="s">
        <v>287</v>
      </c>
      <c r="F16" s="82" t="s">
        <v>362</v>
      </c>
      <c r="G16" s="95" t="s">
        <v>345</v>
      </c>
      <c r="H16" s="95" t="s">
        <v>169</v>
      </c>
      <c r="I16" s="89">
        <v>160.69438700000001</v>
      </c>
      <c r="J16" s="91">
        <v>5416</v>
      </c>
      <c r="K16" s="82"/>
      <c r="L16" s="89">
        <v>8.7032079799999984</v>
      </c>
      <c r="M16" s="90">
        <v>1.2221091526852472E-6</v>
      </c>
      <c r="N16" s="90">
        <v>1.0161588458168263E-2</v>
      </c>
      <c r="O16" s="90">
        <f>L16/'סכום נכסי הקרן'!$C$42</f>
        <v>7.2627071489798017E-5</v>
      </c>
      <c r="BF16" s="139"/>
    </row>
    <row r="17" spans="2:15" s="141" customFormat="1">
      <c r="B17" s="88" t="s">
        <v>877</v>
      </c>
      <c r="C17" s="82" t="s">
        <v>878</v>
      </c>
      <c r="D17" s="95" t="s">
        <v>125</v>
      </c>
      <c r="E17" s="95" t="s">
        <v>287</v>
      </c>
      <c r="F17" s="82" t="s">
        <v>670</v>
      </c>
      <c r="G17" s="95" t="s">
        <v>671</v>
      </c>
      <c r="H17" s="95" t="s">
        <v>169</v>
      </c>
      <c r="I17" s="89">
        <v>50.562840999999999</v>
      </c>
      <c r="J17" s="91">
        <v>46960</v>
      </c>
      <c r="K17" s="82"/>
      <c r="L17" s="89">
        <v>23.744309997000002</v>
      </c>
      <c r="M17" s="90">
        <v>1.1826684853539088E-6</v>
      </c>
      <c r="N17" s="90">
        <v>2.7723100145043825E-2</v>
      </c>
      <c r="O17" s="90">
        <f>L17/'סכום נכסי הקרן'!$C$42</f>
        <v>1.9814299550130308E-4</v>
      </c>
    </row>
    <row r="18" spans="2:15" s="141" customFormat="1">
      <c r="B18" s="88" t="s">
        <v>879</v>
      </c>
      <c r="C18" s="82" t="s">
        <v>880</v>
      </c>
      <c r="D18" s="95" t="s">
        <v>125</v>
      </c>
      <c r="E18" s="95" t="s">
        <v>287</v>
      </c>
      <c r="F18" s="82" t="s">
        <v>370</v>
      </c>
      <c r="G18" s="95" t="s">
        <v>345</v>
      </c>
      <c r="H18" s="95" t="s">
        <v>169</v>
      </c>
      <c r="I18" s="89">
        <v>362.16749499999997</v>
      </c>
      <c r="J18" s="91">
        <v>2050</v>
      </c>
      <c r="K18" s="89">
        <v>0.18475661199999999</v>
      </c>
      <c r="L18" s="89">
        <v>7.609190259</v>
      </c>
      <c r="M18" s="90">
        <v>1.037722489138831E-6</v>
      </c>
      <c r="N18" s="90">
        <v>8.8842482093436995E-3</v>
      </c>
      <c r="O18" s="90">
        <f>L18/'סכום נכסי הקרן'!$C$42</f>
        <v>6.349764433871058E-5</v>
      </c>
    </row>
    <row r="19" spans="2:15" s="141" customFormat="1">
      <c r="B19" s="88" t="s">
        <v>881</v>
      </c>
      <c r="C19" s="82" t="s">
        <v>882</v>
      </c>
      <c r="D19" s="95" t="s">
        <v>125</v>
      </c>
      <c r="E19" s="95" t="s">
        <v>287</v>
      </c>
      <c r="F19" s="82" t="s">
        <v>379</v>
      </c>
      <c r="G19" s="95" t="s">
        <v>380</v>
      </c>
      <c r="H19" s="95" t="s">
        <v>169</v>
      </c>
      <c r="I19" s="89">
        <v>5448.1573109999999</v>
      </c>
      <c r="J19" s="91">
        <v>255.1</v>
      </c>
      <c r="K19" s="82"/>
      <c r="L19" s="89">
        <v>13.8982493</v>
      </c>
      <c r="M19" s="90">
        <v>1.9700543765556689E-6</v>
      </c>
      <c r="N19" s="90">
        <v>1.6227153252015607E-2</v>
      </c>
      <c r="O19" s="90">
        <f>L19/'סכום נכסי הקרן'!$C$42</f>
        <v>1.1597897554714478E-4</v>
      </c>
    </row>
    <row r="20" spans="2:15" s="141" customFormat="1">
      <c r="B20" s="88" t="s">
        <v>883</v>
      </c>
      <c r="C20" s="82" t="s">
        <v>884</v>
      </c>
      <c r="D20" s="95" t="s">
        <v>125</v>
      </c>
      <c r="E20" s="95" t="s">
        <v>287</v>
      </c>
      <c r="F20" s="82" t="s">
        <v>326</v>
      </c>
      <c r="G20" s="95" t="s">
        <v>295</v>
      </c>
      <c r="H20" s="95" t="s">
        <v>169</v>
      </c>
      <c r="I20" s="89">
        <v>137.735939</v>
      </c>
      <c r="J20" s="91">
        <v>8642</v>
      </c>
      <c r="K20" s="82"/>
      <c r="L20" s="89">
        <v>11.903139812000001</v>
      </c>
      <c r="M20" s="90">
        <v>1.37282850679617E-6</v>
      </c>
      <c r="N20" s="90">
        <v>1.389772695396191E-2</v>
      </c>
      <c r="O20" s="90">
        <f>L20/'סכום נכסי הקרן'!$C$42</f>
        <v>9.9330061750309347E-5</v>
      </c>
    </row>
    <row r="21" spans="2:15" s="141" customFormat="1">
      <c r="B21" s="88" t="s">
        <v>885</v>
      </c>
      <c r="C21" s="82" t="s">
        <v>886</v>
      </c>
      <c r="D21" s="95" t="s">
        <v>125</v>
      </c>
      <c r="E21" s="95" t="s">
        <v>287</v>
      </c>
      <c r="F21" s="82" t="s">
        <v>641</v>
      </c>
      <c r="G21" s="95" t="s">
        <v>463</v>
      </c>
      <c r="H21" s="95" t="s">
        <v>169</v>
      </c>
      <c r="I21" s="89">
        <v>2579.5529660000002</v>
      </c>
      <c r="J21" s="91">
        <v>179.3</v>
      </c>
      <c r="K21" s="82"/>
      <c r="L21" s="89">
        <v>4.6251384690000004</v>
      </c>
      <c r="M21" s="90">
        <v>8.0490257624625327E-7</v>
      </c>
      <c r="N21" s="90">
        <v>5.4001643752537836E-3</v>
      </c>
      <c r="O21" s="90">
        <f>L21/'סכום נכסי הקרן'!$C$42</f>
        <v>3.8596143285349597E-5</v>
      </c>
    </row>
    <row r="22" spans="2:15" s="141" customFormat="1">
      <c r="B22" s="88" t="s">
        <v>887</v>
      </c>
      <c r="C22" s="82" t="s">
        <v>888</v>
      </c>
      <c r="D22" s="95" t="s">
        <v>125</v>
      </c>
      <c r="E22" s="95" t="s">
        <v>287</v>
      </c>
      <c r="F22" s="82" t="s">
        <v>399</v>
      </c>
      <c r="G22" s="95" t="s">
        <v>295</v>
      </c>
      <c r="H22" s="95" t="s">
        <v>169</v>
      </c>
      <c r="I22" s="89">
        <v>1740.6657379999999</v>
      </c>
      <c r="J22" s="91">
        <v>1277</v>
      </c>
      <c r="K22" s="82"/>
      <c r="L22" s="89">
        <v>22.228301474999999</v>
      </c>
      <c r="M22" s="90">
        <v>1.495395469712013E-6</v>
      </c>
      <c r="N22" s="90">
        <v>2.5953056876511026E-2</v>
      </c>
      <c r="O22" s="90">
        <f>L22/'סכום נכסי הקרן'!$C$42</f>
        <v>1.8549211325656587E-4</v>
      </c>
    </row>
    <row r="23" spans="2:15" s="141" customFormat="1">
      <c r="B23" s="88" t="s">
        <v>889</v>
      </c>
      <c r="C23" s="82" t="s">
        <v>890</v>
      </c>
      <c r="D23" s="95" t="s">
        <v>125</v>
      </c>
      <c r="E23" s="95" t="s">
        <v>287</v>
      </c>
      <c r="F23" s="82" t="s">
        <v>891</v>
      </c>
      <c r="G23" s="95" t="s">
        <v>838</v>
      </c>
      <c r="H23" s="95" t="s">
        <v>169</v>
      </c>
      <c r="I23" s="89">
        <v>2792.0503829999998</v>
      </c>
      <c r="J23" s="91">
        <v>1121</v>
      </c>
      <c r="K23" s="82"/>
      <c r="L23" s="89">
        <v>31.298884789999995</v>
      </c>
      <c r="M23" s="90">
        <v>2.3786125735241797E-6</v>
      </c>
      <c r="N23" s="90">
        <v>3.6543581075676214E-2</v>
      </c>
      <c r="O23" s="90">
        <f>L23/'סכום נכסי הקרן'!$C$42</f>
        <v>2.6118488130100757E-4</v>
      </c>
    </row>
    <row r="24" spans="2:15" s="141" customFormat="1">
      <c r="B24" s="88" t="s">
        <v>892</v>
      </c>
      <c r="C24" s="82" t="s">
        <v>893</v>
      </c>
      <c r="D24" s="95" t="s">
        <v>125</v>
      </c>
      <c r="E24" s="95" t="s">
        <v>287</v>
      </c>
      <c r="F24" s="82" t="s">
        <v>547</v>
      </c>
      <c r="G24" s="95" t="s">
        <v>412</v>
      </c>
      <c r="H24" s="95" t="s">
        <v>169</v>
      </c>
      <c r="I24" s="89">
        <v>389.46819900000003</v>
      </c>
      <c r="J24" s="91">
        <v>1955</v>
      </c>
      <c r="K24" s="82"/>
      <c r="L24" s="89">
        <v>7.6141032850000014</v>
      </c>
      <c r="M24" s="90">
        <v>1.5207940308251738E-6</v>
      </c>
      <c r="N24" s="90">
        <v>8.8899845020315241E-3</v>
      </c>
      <c r="O24" s="90">
        <f>L24/'סכום נכסי הקרן'!$C$42</f>
        <v>6.3538642863777809E-5</v>
      </c>
    </row>
    <row r="25" spans="2:15" s="141" customFormat="1">
      <c r="B25" s="88" t="s">
        <v>894</v>
      </c>
      <c r="C25" s="82" t="s">
        <v>895</v>
      </c>
      <c r="D25" s="95" t="s">
        <v>125</v>
      </c>
      <c r="E25" s="95" t="s">
        <v>287</v>
      </c>
      <c r="F25" s="82" t="s">
        <v>411</v>
      </c>
      <c r="G25" s="95" t="s">
        <v>412</v>
      </c>
      <c r="H25" s="95" t="s">
        <v>169</v>
      </c>
      <c r="I25" s="89">
        <v>326.15818400000001</v>
      </c>
      <c r="J25" s="91">
        <v>2484</v>
      </c>
      <c r="K25" s="82"/>
      <c r="L25" s="89">
        <v>8.1017692809999993</v>
      </c>
      <c r="M25" s="90">
        <v>1.5214108161725508E-6</v>
      </c>
      <c r="N25" s="90">
        <v>9.4593677878018253E-3</v>
      </c>
      <c r="O25" s="90">
        <f>L25/'סכום נכסי הקרן'!$C$42</f>
        <v>6.7608148411160511E-5</v>
      </c>
    </row>
    <row r="26" spans="2:15" s="141" customFormat="1">
      <c r="B26" s="88" t="s">
        <v>896</v>
      </c>
      <c r="C26" s="82" t="s">
        <v>897</v>
      </c>
      <c r="D26" s="95" t="s">
        <v>125</v>
      </c>
      <c r="E26" s="95" t="s">
        <v>287</v>
      </c>
      <c r="F26" s="82" t="s">
        <v>898</v>
      </c>
      <c r="G26" s="95" t="s">
        <v>542</v>
      </c>
      <c r="H26" s="95" t="s">
        <v>169</v>
      </c>
      <c r="I26" s="89">
        <v>4.127821</v>
      </c>
      <c r="J26" s="91">
        <v>84650</v>
      </c>
      <c r="K26" s="82"/>
      <c r="L26" s="89">
        <v>3.494200212</v>
      </c>
      <c r="M26" s="90">
        <v>5.3618739938743644E-7</v>
      </c>
      <c r="N26" s="90">
        <v>4.0797168844387771E-3</v>
      </c>
      <c r="O26" s="90">
        <f>L26/'סכום נכסי הקרן'!$C$42</f>
        <v>2.9158619348148845E-5</v>
      </c>
    </row>
    <row r="27" spans="2:15" s="141" customFormat="1">
      <c r="B27" s="88" t="s">
        <v>899</v>
      </c>
      <c r="C27" s="82" t="s">
        <v>900</v>
      </c>
      <c r="D27" s="95" t="s">
        <v>125</v>
      </c>
      <c r="E27" s="95" t="s">
        <v>287</v>
      </c>
      <c r="F27" s="82" t="s">
        <v>901</v>
      </c>
      <c r="G27" s="95" t="s">
        <v>902</v>
      </c>
      <c r="H27" s="95" t="s">
        <v>169</v>
      </c>
      <c r="I27" s="89">
        <v>63.691422000000003</v>
      </c>
      <c r="J27" s="91">
        <v>5985</v>
      </c>
      <c r="K27" s="82"/>
      <c r="L27" s="89">
        <v>3.811931607</v>
      </c>
      <c r="M27" s="90">
        <v>6.0152941459914712E-7</v>
      </c>
      <c r="N27" s="90">
        <v>4.4506899421491259E-3</v>
      </c>
      <c r="O27" s="90">
        <f>L27/'סכום נכסי הקרן'!$C$42</f>
        <v>3.181004406329374E-5</v>
      </c>
    </row>
    <row r="28" spans="2:15" s="141" customFormat="1">
      <c r="B28" s="88" t="s">
        <v>903</v>
      </c>
      <c r="C28" s="82" t="s">
        <v>904</v>
      </c>
      <c r="D28" s="95" t="s">
        <v>125</v>
      </c>
      <c r="E28" s="95" t="s">
        <v>287</v>
      </c>
      <c r="F28" s="82" t="s">
        <v>905</v>
      </c>
      <c r="G28" s="95" t="s">
        <v>463</v>
      </c>
      <c r="H28" s="95" t="s">
        <v>169</v>
      </c>
      <c r="I28" s="89">
        <v>164.61843300000001</v>
      </c>
      <c r="J28" s="91">
        <v>5692</v>
      </c>
      <c r="K28" s="82"/>
      <c r="L28" s="89">
        <v>9.3700811909999988</v>
      </c>
      <c r="M28" s="90">
        <v>1.5107952090019774E-7</v>
      </c>
      <c r="N28" s="90">
        <v>1.0940208380791233E-2</v>
      </c>
      <c r="O28" s="90">
        <f>L28/'סכום נכסי הקרן'!$C$42</f>
        <v>7.8192036555694113E-5</v>
      </c>
    </row>
    <row r="29" spans="2:15" s="141" customFormat="1">
      <c r="B29" s="88" t="s">
        <v>906</v>
      </c>
      <c r="C29" s="82" t="s">
        <v>907</v>
      </c>
      <c r="D29" s="95" t="s">
        <v>125</v>
      </c>
      <c r="E29" s="95" t="s">
        <v>287</v>
      </c>
      <c r="F29" s="82" t="s">
        <v>860</v>
      </c>
      <c r="G29" s="95" t="s">
        <v>838</v>
      </c>
      <c r="H29" s="95" t="s">
        <v>169</v>
      </c>
      <c r="I29" s="89">
        <v>88625.225061000005</v>
      </c>
      <c r="J29" s="91">
        <v>38.700000000000003</v>
      </c>
      <c r="K29" s="82"/>
      <c r="L29" s="89">
        <v>34.297962098000006</v>
      </c>
      <c r="M29" s="90">
        <v>6.8424393810330313E-6</v>
      </c>
      <c r="N29" s="90">
        <v>4.0045208226051093E-2</v>
      </c>
      <c r="O29" s="90">
        <f>L29/'סכום נכסי הקרן'!$C$42</f>
        <v>2.8621176823190542E-4</v>
      </c>
    </row>
    <row r="30" spans="2:15" s="141" customFormat="1">
      <c r="B30" s="88" t="s">
        <v>908</v>
      </c>
      <c r="C30" s="82" t="s">
        <v>909</v>
      </c>
      <c r="D30" s="95" t="s">
        <v>125</v>
      </c>
      <c r="E30" s="95" t="s">
        <v>287</v>
      </c>
      <c r="F30" s="82" t="s">
        <v>708</v>
      </c>
      <c r="G30" s="95" t="s">
        <v>463</v>
      </c>
      <c r="H30" s="95" t="s">
        <v>169</v>
      </c>
      <c r="I30" s="89">
        <v>1809.346035</v>
      </c>
      <c r="J30" s="91">
        <v>1919</v>
      </c>
      <c r="K30" s="82"/>
      <c r="L30" s="89">
        <v>34.721350421000004</v>
      </c>
      <c r="M30" s="90">
        <v>1.4132191002403281E-6</v>
      </c>
      <c r="N30" s="90">
        <v>4.0539542947938316E-2</v>
      </c>
      <c r="O30" s="90">
        <f>L30/'סכום נכסי הקרן'!$C$42</f>
        <v>2.8974488545409853E-4</v>
      </c>
    </row>
    <row r="31" spans="2:15" s="141" customFormat="1">
      <c r="B31" s="88" t="s">
        <v>910</v>
      </c>
      <c r="C31" s="82" t="s">
        <v>911</v>
      </c>
      <c r="D31" s="95" t="s">
        <v>125</v>
      </c>
      <c r="E31" s="95" t="s">
        <v>287</v>
      </c>
      <c r="F31" s="82" t="s">
        <v>294</v>
      </c>
      <c r="G31" s="95" t="s">
        <v>295</v>
      </c>
      <c r="H31" s="95" t="s">
        <v>169</v>
      </c>
      <c r="I31" s="89">
        <v>2858.1971789999998</v>
      </c>
      <c r="J31" s="91">
        <v>2382</v>
      </c>
      <c r="K31" s="89">
        <v>0.52576822899999998</v>
      </c>
      <c r="L31" s="89">
        <v>68.608025028</v>
      </c>
      <c r="M31" s="90">
        <v>1.9129704031709707E-6</v>
      </c>
      <c r="N31" s="90">
        <v>8.010454499815875E-2</v>
      </c>
      <c r="O31" s="90">
        <f>L31/'סכום נכסי הקרן'!$C$42</f>
        <v>5.7252451623963235E-4</v>
      </c>
    </row>
    <row r="32" spans="2:15" s="141" customFormat="1">
      <c r="B32" s="88" t="s">
        <v>912</v>
      </c>
      <c r="C32" s="82" t="s">
        <v>913</v>
      </c>
      <c r="D32" s="95" t="s">
        <v>125</v>
      </c>
      <c r="E32" s="95" t="s">
        <v>287</v>
      </c>
      <c r="F32" s="82" t="s">
        <v>300</v>
      </c>
      <c r="G32" s="95" t="s">
        <v>295</v>
      </c>
      <c r="H32" s="95" t="s">
        <v>169</v>
      </c>
      <c r="I32" s="89">
        <v>473.18356500000004</v>
      </c>
      <c r="J32" s="91">
        <v>7460</v>
      </c>
      <c r="K32" s="82"/>
      <c r="L32" s="89">
        <v>35.299493971000004</v>
      </c>
      <c r="M32" s="90">
        <v>2.024614792639534E-6</v>
      </c>
      <c r="N32" s="90">
        <v>4.1214564944234956E-2</v>
      </c>
      <c r="O32" s="90">
        <f>L32/'סכום נכסי הקרן'!$C$42</f>
        <v>2.9456941372387054E-4</v>
      </c>
    </row>
    <row r="33" spans="2:15" s="141" customFormat="1">
      <c r="B33" s="88" t="s">
        <v>914</v>
      </c>
      <c r="C33" s="82" t="s">
        <v>915</v>
      </c>
      <c r="D33" s="95" t="s">
        <v>125</v>
      </c>
      <c r="E33" s="95" t="s">
        <v>287</v>
      </c>
      <c r="F33" s="82" t="s">
        <v>437</v>
      </c>
      <c r="G33" s="95" t="s">
        <v>345</v>
      </c>
      <c r="H33" s="95" t="s">
        <v>169</v>
      </c>
      <c r="I33" s="89">
        <v>90.644716000000003</v>
      </c>
      <c r="J33" s="91">
        <v>18410</v>
      </c>
      <c r="K33" s="82"/>
      <c r="L33" s="89">
        <v>16.687692142</v>
      </c>
      <c r="M33" s="90">
        <v>2.0232011421117275E-6</v>
      </c>
      <c r="N33" s="90">
        <v>1.9484017876315585E-2</v>
      </c>
      <c r="O33" s="90">
        <f>L33/'סכום נכסי הקרן'!$C$42</f>
        <v>1.3925649174211446E-4</v>
      </c>
    </row>
    <row r="34" spans="2:15" s="141" customFormat="1">
      <c r="B34" s="88" t="s">
        <v>916</v>
      </c>
      <c r="C34" s="82" t="s">
        <v>917</v>
      </c>
      <c r="D34" s="95" t="s">
        <v>125</v>
      </c>
      <c r="E34" s="95" t="s">
        <v>287</v>
      </c>
      <c r="F34" s="82" t="s">
        <v>918</v>
      </c>
      <c r="G34" s="95" t="s">
        <v>197</v>
      </c>
      <c r="H34" s="95" t="s">
        <v>169</v>
      </c>
      <c r="I34" s="89">
        <v>16.45467</v>
      </c>
      <c r="J34" s="91">
        <v>44590</v>
      </c>
      <c r="K34" s="82"/>
      <c r="L34" s="89">
        <v>7.3371373569999996</v>
      </c>
      <c r="M34" s="90">
        <v>2.6528035407794219E-7</v>
      </c>
      <c r="N34" s="90">
        <v>8.5666079052940675E-3</v>
      </c>
      <c r="O34" s="90">
        <f>L34/'סכום נכסי הקרן'!$C$42</f>
        <v>6.1227400354197523E-5</v>
      </c>
    </row>
    <row r="35" spans="2:15" s="141" customFormat="1">
      <c r="B35" s="88" t="s">
        <v>919</v>
      </c>
      <c r="C35" s="82" t="s">
        <v>920</v>
      </c>
      <c r="D35" s="95" t="s">
        <v>125</v>
      </c>
      <c r="E35" s="95" t="s">
        <v>287</v>
      </c>
      <c r="F35" s="82" t="s">
        <v>315</v>
      </c>
      <c r="G35" s="95" t="s">
        <v>295</v>
      </c>
      <c r="H35" s="95" t="s">
        <v>169</v>
      </c>
      <c r="I35" s="89">
        <v>2649.0950499999999</v>
      </c>
      <c r="J35" s="91">
        <v>2415</v>
      </c>
      <c r="K35" s="82"/>
      <c r="L35" s="89">
        <v>63.975645457999988</v>
      </c>
      <c r="M35" s="90">
        <v>1.9849045906819938E-6</v>
      </c>
      <c r="N35" s="90">
        <v>7.4695926143991523E-2</v>
      </c>
      <c r="O35" s="90">
        <f>L35/'סכום נכסי הקרן'!$C$42</f>
        <v>5.3386794696409605E-4</v>
      </c>
    </row>
    <row r="36" spans="2:15" s="141" customFormat="1">
      <c r="B36" s="88" t="s">
        <v>921</v>
      </c>
      <c r="C36" s="82" t="s">
        <v>922</v>
      </c>
      <c r="D36" s="95" t="s">
        <v>125</v>
      </c>
      <c r="E36" s="95" t="s">
        <v>287</v>
      </c>
      <c r="F36" s="82" t="s">
        <v>541</v>
      </c>
      <c r="G36" s="95" t="s">
        <v>542</v>
      </c>
      <c r="H36" s="95" t="s">
        <v>169</v>
      </c>
      <c r="I36" s="89">
        <v>39.259352</v>
      </c>
      <c r="J36" s="91">
        <v>54120</v>
      </c>
      <c r="K36" s="82"/>
      <c r="L36" s="89">
        <v>21.247161363</v>
      </c>
      <c r="M36" s="90">
        <v>3.861388234275845E-6</v>
      </c>
      <c r="N36" s="90">
        <v>2.4807508929035098E-2</v>
      </c>
      <c r="O36" s="90">
        <f>L36/'סכום נכסי הקרן'!$C$42</f>
        <v>1.7730463420062673E-4</v>
      </c>
    </row>
    <row r="37" spans="2:15" s="141" customFormat="1">
      <c r="B37" s="88" t="s">
        <v>923</v>
      </c>
      <c r="C37" s="82" t="s">
        <v>924</v>
      </c>
      <c r="D37" s="95" t="s">
        <v>125</v>
      </c>
      <c r="E37" s="95" t="s">
        <v>287</v>
      </c>
      <c r="F37" s="82" t="s">
        <v>925</v>
      </c>
      <c r="G37" s="95" t="s">
        <v>463</v>
      </c>
      <c r="H37" s="95" t="s">
        <v>169</v>
      </c>
      <c r="I37" s="89">
        <v>43.336773999999998</v>
      </c>
      <c r="J37" s="91">
        <v>17330</v>
      </c>
      <c r="K37" s="82"/>
      <c r="L37" s="89">
        <v>7.5102629260000002</v>
      </c>
      <c r="M37" s="90">
        <v>3.1033024947797763E-7</v>
      </c>
      <c r="N37" s="90">
        <v>8.7687438059650541E-3</v>
      </c>
      <c r="O37" s="90">
        <f>L37/'סכום נכסי הקרן'!$C$42</f>
        <v>6.2672109374752838E-5</v>
      </c>
    </row>
    <row r="38" spans="2:15" s="141" customFormat="1">
      <c r="B38" s="88" t="s">
        <v>926</v>
      </c>
      <c r="C38" s="82" t="s">
        <v>927</v>
      </c>
      <c r="D38" s="95" t="s">
        <v>125</v>
      </c>
      <c r="E38" s="95" t="s">
        <v>287</v>
      </c>
      <c r="F38" s="82" t="s">
        <v>344</v>
      </c>
      <c r="G38" s="95" t="s">
        <v>345</v>
      </c>
      <c r="H38" s="95" t="s">
        <v>169</v>
      </c>
      <c r="I38" s="89">
        <v>204.08881199999999</v>
      </c>
      <c r="J38" s="91">
        <v>21190</v>
      </c>
      <c r="K38" s="82"/>
      <c r="L38" s="89">
        <v>43.246419215000003</v>
      </c>
      <c r="M38" s="90">
        <v>1.6828907992198743E-6</v>
      </c>
      <c r="N38" s="90">
        <v>5.0493141765899786E-2</v>
      </c>
      <c r="O38" s="90">
        <f>L38/'סכום נכסי הקרן'!$C$42</f>
        <v>3.6088540998023815E-4</v>
      </c>
    </row>
    <row r="39" spans="2:15" s="141" customFormat="1">
      <c r="B39" s="88" t="s">
        <v>928</v>
      </c>
      <c r="C39" s="82" t="s">
        <v>929</v>
      </c>
      <c r="D39" s="95" t="s">
        <v>125</v>
      </c>
      <c r="E39" s="95" t="s">
        <v>287</v>
      </c>
      <c r="F39" s="82" t="s">
        <v>718</v>
      </c>
      <c r="G39" s="95" t="s">
        <v>156</v>
      </c>
      <c r="H39" s="95" t="s">
        <v>169</v>
      </c>
      <c r="I39" s="89">
        <v>448.44151799999997</v>
      </c>
      <c r="J39" s="91">
        <v>2398</v>
      </c>
      <c r="K39" s="89">
        <v>0.29981564300000002</v>
      </c>
      <c r="L39" s="89">
        <v>11.053443238</v>
      </c>
      <c r="M39" s="90">
        <v>1.8829705515890867E-6</v>
      </c>
      <c r="N39" s="90">
        <v>1.2905648295248352E-2</v>
      </c>
      <c r="O39" s="90">
        <f>L39/'סכום נכסי הקרן'!$C$42</f>
        <v>9.2239460909062472E-5</v>
      </c>
    </row>
    <row r="40" spans="2:15" s="141" customFormat="1">
      <c r="B40" s="88" t="s">
        <v>930</v>
      </c>
      <c r="C40" s="82" t="s">
        <v>931</v>
      </c>
      <c r="D40" s="95" t="s">
        <v>125</v>
      </c>
      <c r="E40" s="95" t="s">
        <v>287</v>
      </c>
      <c r="F40" s="82" t="s">
        <v>721</v>
      </c>
      <c r="G40" s="95" t="s">
        <v>722</v>
      </c>
      <c r="H40" s="95" t="s">
        <v>169</v>
      </c>
      <c r="I40" s="89">
        <v>247.486312</v>
      </c>
      <c r="J40" s="91">
        <v>8710</v>
      </c>
      <c r="K40" s="89">
        <v>0.42946720499999996</v>
      </c>
      <c r="L40" s="89">
        <v>21.985524993999999</v>
      </c>
      <c r="M40" s="90">
        <v>2.1473357152638133E-6</v>
      </c>
      <c r="N40" s="90">
        <v>2.5669598789227178E-2</v>
      </c>
      <c r="O40" s="90">
        <f>L40/'סכום נכסי הקרן'!$C$42</f>
        <v>1.8346617697167559E-4</v>
      </c>
    </row>
    <row r="41" spans="2:15" s="141" customFormat="1">
      <c r="B41" s="85"/>
      <c r="C41" s="82"/>
      <c r="D41" s="82"/>
      <c r="E41" s="82"/>
      <c r="F41" s="82"/>
      <c r="G41" s="82"/>
      <c r="H41" s="82"/>
      <c r="I41" s="89"/>
      <c r="J41" s="91"/>
      <c r="K41" s="82"/>
      <c r="L41" s="82"/>
      <c r="M41" s="82"/>
      <c r="N41" s="90"/>
      <c r="O41" s="82"/>
    </row>
    <row r="42" spans="2:15" s="141" customFormat="1">
      <c r="B42" s="101" t="s">
        <v>932</v>
      </c>
      <c r="C42" s="84"/>
      <c r="D42" s="84"/>
      <c r="E42" s="84"/>
      <c r="F42" s="84"/>
      <c r="G42" s="84"/>
      <c r="H42" s="84"/>
      <c r="I42" s="92"/>
      <c r="J42" s="94"/>
      <c r="K42" s="92">
        <v>1.1874629999999999</v>
      </c>
      <c r="L42" s="92">
        <v>178.260237292</v>
      </c>
      <c r="M42" s="84"/>
      <c r="N42" s="93">
        <v>0.20813097584009746</v>
      </c>
      <c r="O42" s="93">
        <f>L42/'סכום נכסי הקרן'!$C$42</f>
        <v>1.4875571200120216E-3</v>
      </c>
    </row>
    <row r="43" spans="2:15" s="141" customFormat="1">
      <c r="B43" s="88" t="s">
        <v>933</v>
      </c>
      <c r="C43" s="82" t="s">
        <v>934</v>
      </c>
      <c r="D43" s="95" t="s">
        <v>125</v>
      </c>
      <c r="E43" s="95" t="s">
        <v>287</v>
      </c>
      <c r="F43" s="82" t="s">
        <v>935</v>
      </c>
      <c r="G43" s="95" t="s">
        <v>936</v>
      </c>
      <c r="H43" s="95" t="s">
        <v>169</v>
      </c>
      <c r="I43" s="89">
        <v>1050.9719709999999</v>
      </c>
      <c r="J43" s="91">
        <v>381.8</v>
      </c>
      <c r="K43" s="82"/>
      <c r="L43" s="89">
        <v>4.0126109840000002</v>
      </c>
      <c r="M43" s="90">
        <v>3.5404652757636842E-6</v>
      </c>
      <c r="N43" s="90">
        <v>4.6849967915087798E-3</v>
      </c>
      <c r="O43" s="90">
        <f>L43/'סכום נכסי הקרן'!$C$42</f>
        <v>3.3484685815323558E-5</v>
      </c>
    </row>
    <row r="44" spans="2:15" s="141" customFormat="1">
      <c r="B44" s="88" t="s">
        <v>937</v>
      </c>
      <c r="C44" s="82" t="s">
        <v>938</v>
      </c>
      <c r="D44" s="95" t="s">
        <v>125</v>
      </c>
      <c r="E44" s="95" t="s">
        <v>287</v>
      </c>
      <c r="F44" s="82" t="s">
        <v>837</v>
      </c>
      <c r="G44" s="95" t="s">
        <v>838</v>
      </c>
      <c r="H44" s="95" t="s">
        <v>169</v>
      </c>
      <c r="I44" s="89">
        <v>386.84921800000006</v>
      </c>
      <c r="J44" s="91">
        <v>2206</v>
      </c>
      <c r="K44" s="82"/>
      <c r="L44" s="89">
        <v>8.5338937399999999</v>
      </c>
      <c r="M44" s="90">
        <v>2.9331930846927345E-6</v>
      </c>
      <c r="N44" s="90">
        <v>9.9639025438546872E-3</v>
      </c>
      <c r="O44" s="90">
        <f>L44/'סכום נכסי הקרן'!$C$42</f>
        <v>7.1214167484633624E-5</v>
      </c>
    </row>
    <row r="45" spans="2:15" s="141" customFormat="1">
      <c r="B45" s="88" t="s">
        <v>939</v>
      </c>
      <c r="C45" s="82" t="s">
        <v>940</v>
      </c>
      <c r="D45" s="95" t="s">
        <v>125</v>
      </c>
      <c r="E45" s="95" t="s">
        <v>287</v>
      </c>
      <c r="F45" s="82" t="s">
        <v>603</v>
      </c>
      <c r="G45" s="95" t="s">
        <v>345</v>
      </c>
      <c r="H45" s="95" t="s">
        <v>169</v>
      </c>
      <c r="I45" s="89">
        <v>451.59701000000001</v>
      </c>
      <c r="J45" s="91">
        <v>418.1</v>
      </c>
      <c r="K45" s="82"/>
      <c r="L45" s="89">
        <v>1.8881270990000003</v>
      </c>
      <c r="M45" s="90">
        <v>2.1429074179997834E-6</v>
      </c>
      <c r="N45" s="90">
        <v>2.2045170678264238E-3</v>
      </c>
      <c r="O45" s="90">
        <f>L45/'סכום נכסי הקרן'!$C$42</f>
        <v>1.5756160500360462E-5</v>
      </c>
    </row>
    <row r="46" spans="2:15" s="141" customFormat="1">
      <c r="B46" s="88" t="s">
        <v>941</v>
      </c>
      <c r="C46" s="82" t="s">
        <v>942</v>
      </c>
      <c r="D46" s="95" t="s">
        <v>125</v>
      </c>
      <c r="E46" s="95" t="s">
        <v>287</v>
      </c>
      <c r="F46" s="82" t="s">
        <v>834</v>
      </c>
      <c r="G46" s="95" t="s">
        <v>412</v>
      </c>
      <c r="H46" s="95" t="s">
        <v>169</v>
      </c>
      <c r="I46" s="89">
        <v>29.712045</v>
      </c>
      <c r="J46" s="91">
        <v>17190</v>
      </c>
      <c r="K46" s="89">
        <v>5.0617083E-2</v>
      </c>
      <c r="L46" s="89">
        <v>5.1581176439999998</v>
      </c>
      <c r="M46" s="90">
        <v>2.0246828720551871E-6</v>
      </c>
      <c r="N46" s="90">
        <v>6.0224538856929032E-3</v>
      </c>
      <c r="O46" s="90">
        <f>L46/'סכום נכסי הקרן'!$C$42</f>
        <v>4.3043781068366073E-5</v>
      </c>
    </row>
    <row r="47" spans="2:15" s="141" customFormat="1">
      <c r="B47" s="88" t="s">
        <v>943</v>
      </c>
      <c r="C47" s="82" t="s">
        <v>944</v>
      </c>
      <c r="D47" s="95" t="s">
        <v>125</v>
      </c>
      <c r="E47" s="95" t="s">
        <v>287</v>
      </c>
      <c r="F47" s="82" t="s">
        <v>945</v>
      </c>
      <c r="G47" s="95" t="s">
        <v>946</v>
      </c>
      <c r="H47" s="95" t="s">
        <v>169</v>
      </c>
      <c r="I47" s="89">
        <v>427.53522799999996</v>
      </c>
      <c r="J47" s="91">
        <v>1260</v>
      </c>
      <c r="K47" s="82"/>
      <c r="L47" s="89">
        <v>5.3869438760000001</v>
      </c>
      <c r="M47" s="90">
        <v>3.9290150995920962E-6</v>
      </c>
      <c r="N47" s="90">
        <v>6.2896241065310979E-3</v>
      </c>
      <c r="O47" s="90">
        <f>L47/'סכום נכסי הקרן'!$C$42</f>
        <v>4.495330444737708E-5</v>
      </c>
    </row>
    <row r="48" spans="2:15" s="141" customFormat="1">
      <c r="B48" s="88" t="s">
        <v>947</v>
      </c>
      <c r="C48" s="82" t="s">
        <v>948</v>
      </c>
      <c r="D48" s="95" t="s">
        <v>125</v>
      </c>
      <c r="E48" s="95" t="s">
        <v>287</v>
      </c>
      <c r="F48" s="82" t="s">
        <v>949</v>
      </c>
      <c r="G48" s="95" t="s">
        <v>197</v>
      </c>
      <c r="H48" s="95" t="s">
        <v>169</v>
      </c>
      <c r="I48" s="89">
        <v>6.1550609999999999</v>
      </c>
      <c r="J48" s="91">
        <v>2909</v>
      </c>
      <c r="K48" s="82"/>
      <c r="L48" s="89">
        <v>0.17905072200000002</v>
      </c>
      <c r="M48" s="90">
        <v>1.8158524918131825E-7</v>
      </c>
      <c r="N48" s="90">
        <v>2.0905392060984563E-4</v>
      </c>
      <c r="O48" s="90">
        <f>L48/'סכום נכסי הקרן'!$C$42</f>
        <v>1.4941536059895416E-6</v>
      </c>
    </row>
    <row r="49" spans="2:15" s="141" customFormat="1">
      <c r="B49" s="88" t="s">
        <v>950</v>
      </c>
      <c r="C49" s="82" t="s">
        <v>951</v>
      </c>
      <c r="D49" s="95" t="s">
        <v>125</v>
      </c>
      <c r="E49" s="95" t="s">
        <v>287</v>
      </c>
      <c r="F49" s="82" t="s">
        <v>730</v>
      </c>
      <c r="G49" s="95" t="s">
        <v>542</v>
      </c>
      <c r="H49" s="95" t="s">
        <v>169</v>
      </c>
      <c r="I49" s="89">
        <v>12.666829999999999</v>
      </c>
      <c r="J49" s="91">
        <v>93000</v>
      </c>
      <c r="K49" s="82"/>
      <c r="L49" s="89">
        <v>11.780151825999999</v>
      </c>
      <c r="M49" s="90">
        <v>3.5058978590126891E-6</v>
      </c>
      <c r="N49" s="90">
        <v>1.3754130098422789E-2</v>
      </c>
      <c r="O49" s="90">
        <f>L49/'סכום נכסי הקרן'!$C$42</f>
        <v>9.8303743952075099E-5</v>
      </c>
    </row>
    <row r="50" spans="2:15" s="141" customFormat="1">
      <c r="B50" s="88" t="s">
        <v>952</v>
      </c>
      <c r="C50" s="82" t="s">
        <v>953</v>
      </c>
      <c r="D50" s="95" t="s">
        <v>125</v>
      </c>
      <c r="E50" s="95" t="s">
        <v>287</v>
      </c>
      <c r="F50" s="82" t="s">
        <v>954</v>
      </c>
      <c r="G50" s="95" t="s">
        <v>195</v>
      </c>
      <c r="H50" s="95" t="s">
        <v>169</v>
      </c>
      <c r="I50" s="89">
        <v>1206.148545</v>
      </c>
      <c r="J50" s="91">
        <v>224.8</v>
      </c>
      <c r="K50" s="82"/>
      <c r="L50" s="89">
        <v>2.711421928</v>
      </c>
      <c r="M50" s="90">
        <v>2.2475216913729568E-6</v>
      </c>
      <c r="N50" s="90">
        <v>3.1657698899192738E-3</v>
      </c>
      <c r="O50" s="90">
        <f>L50/'סכום נכסי הקרן'!$C$42</f>
        <v>2.2626442417139846E-5</v>
      </c>
    </row>
    <row r="51" spans="2:15" s="141" customFormat="1">
      <c r="B51" s="88" t="s">
        <v>955</v>
      </c>
      <c r="C51" s="82" t="s">
        <v>956</v>
      </c>
      <c r="D51" s="95" t="s">
        <v>125</v>
      </c>
      <c r="E51" s="95" t="s">
        <v>287</v>
      </c>
      <c r="F51" s="82" t="s">
        <v>957</v>
      </c>
      <c r="G51" s="95" t="s">
        <v>195</v>
      </c>
      <c r="H51" s="95" t="s">
        <v>169</v>
      </c>
      <c r="I51" s="89">
        <v>876.84490000000005</v>
      </c>
      <c r="J51" s="91">
        <v>581</v>
      </c>
      <c r="K51" s="82"/>
      <c r="L51" s="89">
        <v>5.094468869</v>
      </c>
      <c r="M51" s="90">
        <v>2.1761395273185514E-6</v>
      </c>
      <c r="N51" s="90">
        <v>5.9481396030855206E-3</v>
      </c>
      <c r="O51" s="90">
        <f>L51/'סכום נכסי הקרן'!$C$42</f>
        <v>4.2512640810338707E-5</v>
      </c>
    </row>
    <row r="52" spans="2:15" s="141" customFormat="1">
      <c r="B52" s="88" t="s">
        <v>958</v>
      </c>
      <c r="C52" s="82" t="s">
        <v>959</v>
      </c>
      <c r="D52" s="95" t="s">
        <v>125</v>
      </c>
      <c r="E52" s="95" t="s">
        <v>287</v>
      </c>
      <c r="F52" s="82" t="s">
        <v>960</v>
      </c>
      <c r="G52" s="95" t="s">
        <v>419</v>
      </c>
      <c r="H52" s="95" t="s">
        <v>169</v>
      </c>
      <c r="I52" s="89">
        <v>12.361001999999999</v>
      </c>
      <c r="J52" s="91">
        <v>18230</v>
      </c>
      <c r="K52" s="82"/>
      <c r="L52" s="89">
        <v>2.253410675</v>
      </c>
      <c r="M52" s="90">
        <v>2.4441426203751412E-6</v>
      </c>
      <c r="N52" s="90">
        <v>2.6310105376331776E-3</v>
      </c>
      <c r="O52" s="90">
        <f>L52/'סכום נכסי הקרן'!$C$42</f>
        <v>1.8804401614345775E-5</v>
      </c>
    </row>
    <row r="53" spans="2:15" s="141" customFormat="1">
      <c r="B53" s="88" t="s">
        <v>961</v>
      </c>
      <c r="C53" s="82" t="s">
        <v>962</v>
      </c>
      <c r="D53" s="95" t="s">
        <v>125</v>
      </c>
      <c r="E53" s="95" t="s">
        <v>287</v>
      </c>
      <c r="F53" s="82" t="s">
        <v>963</v>
      </c>
      <c r="G53" s="95" t="s">
        <v>964</v>
      </c>
      <c r="H53" s="95" t="s">
        <v>169</v>
      </c>
      <c r="I53" s="89">
        <v>71.246465000000001</v>
      </c>
      <c r="J53" s="91">
        <v>4841</v>
      </c>
      <c r="K53" s="82"/>
      <c r="L53" s="89">
        <v>3.4490413650000002</v>
      </c>
      <c r="M53" s="90">
        <v>2.8808883021963608E-6</v>
      </c>
      <c r="N53" s="90">
        <v>4.0269908528980051E-3</v>
      </c>
      <c r="O53" s="90">
        <f>L53/'סכום נכסי הקרן'!$C$42</f>
        <v>2.8781774991791656E-5</v>
      </c>
    </row>
    <row r="54" spans="2:15" s="141" customFormat="1">
      <c r="B54" s="88" t="s">
        <v>965</v>
      </c>
      <c r="C54" s="82" t="s">
        <v>966</v>
      </c>
      <c r="D54" s="95" t="s">
        <v>125</v>
      </c>
      <c r="E54" s="95" t="s">
        <v>287</v>
      </c>
      <c r="F54" s="82" t="s">
        <v>396</v>
      </c>
      <c r="G54" s="95" t="s">
        <v>345</v>
      </c>
      <c r="H54" s="95" t="s">
        <v>169</v>
      </c>
      <c r="I54" s="89">
        <v>8.4585869999999996</v>
      </c>
      <c r="J54" s="91">
        <v>173600</v>
      </c>
      <c r="K54" s="89">
        <v>0.79172268499999998</v>
      </c>
      <c r="L54" s="89">
        <v>15.475829688999999</v>
      </c>
      <c r="M54" s="90">
        <v>3.9586134114580281E-6</v>
      </c>
      <c r="N54" s="90">
        <v>1.8069085871520237E-2</v>
      </c>
      <c r="O54" s="90">
        <f>L54/'סכום נכסי הקרן'!$C$42</f>
        <v>1.2914366653879984E-4</v>
      </c>
    </row>
    <row r="55" spans="2:15" s="141" customFormat="1">
      <c r="B55" s="88" t="s">
        <v>967</v>
      </c>
      <c r="C55" s="82" t="s">
        <v>968</v>
      </c>
      <c r="D55" s="95" t="s">
        <v>125</v>
      </c>
      <c r="E55" s="95" t="s">
        <v>287</v>
      </c>
      <c r="F55" s="82" t="s">
        <v>969</v>
      </c>
      <c r="G55" s="95" t="s">
        <v>345</v>
      </c>
      <c r="H55" s="95" t="s">
        <v>169</v>
      </c>
      <c r="I55" s="89">
        <v>32.824964000000001</v>
      </c>
      <c r="J55" s="91">
        <v>5933</v>
      </c>
      <c r="K55" s="82"/>
      <c r="L55" s="89">
        <v>1.9475051140000004</v>
      </c>
      <c r="M55" s="90">
        <v>1.8301973130499484E-6</v>
      </c>
      <c r="N55" s="90">
        <v>2.2738449470727316E-3</v>
      </c>
      <c r="O55" s="90">
        <f>L55/'סכום נכסי הקרן'!$C$42</f>
        <v>1.625166185460103E-5</v>
      </c>
    </row>
    <row r="56" spans="2:15" s="141" customFormat="1">
      <c r="B56" s="88" t="s">
        <v>970</v>
      </c>
      <c r="C56" s="82" t="s">
        <v>971</v>
      </c>
      <c r="D56" s="95" t="s">
        <v>125</v>
      </c>
      <c r="E56" s="95" t="s">
        <v>287</v>
      </c>
      <c r="F56" s="82" t="s">
        <v>972</v>
      </c>
      <c r="G56" s="95" t="s">
        <v>341</v>
      </c>
      <c r="H56" s="95" t="s">
        <v>169</v>
      </c>
      <c r="I56" s="89">
        <v>25.670207999999999</v>
      </c>
      <c r="J56" s="91">
        <v>19360</v>
      </c>
      <c r="K56" s="89">
        <v>7.0593072000000007E-2</v>
      </c>
      <c r="L56" s="89">
        <v>5.0403453499999999</v>
      </c>
      <c r="M56" s="90">
        <v>4.8718900673651487E-6</v>
      </c>
      <c r="N56" s="90">
        <v>5.8849467060239193E-3</v>
      </c>
      <c r="O56" s="90">
        <f>L56/'סכום נכסי הקרן'!$C$42</f>
        <v>4.206098750126859E-5</v>
      </c>
    </row>
    <row r="57" spans="2:15" s="141" customFormat="1">
      <c r="B57" s="88" t="s">
        <v>973</v>
      </c>
      <c r="C57" s="82" t="s">
        <v>974</v>
      </c>
      <c r="D57" s="95" t="s">
        <v>125</v>
      </c>
      <c r="E57" s="95" t="s">
        <v>287</v>
      </c>
      <c r="F57" s="82" t="s">
        <v>975</v>
      </c>
      <c r="G57" s="95" t="s">
        <v>946</v>
      </c>
      <c r="H57" s="95" t="s">
        <v>169</v>
      </c>
      <c r="I57" s="89">
        <v>33.704307999999997</v>
      </c>
      <c r="J57" s="91">
        <v>7529</v>
      </c>
      <c r="K57" s="82"/>
      <c r="L57" s="89">
        <v>2.5375973549999999</v>
      </c>
      <c r="M57" s="90">
        <v>2.4020432289711247E-6</v>
      </c>
      <c r="N57" s="90">
        <v>2.9628178544397277E-3</v>
      </c>
      <c r="O57" s="90">
        <f>L57/'סכום נכסי הקרן'!$C$42</f>
        <v>2.1175900304511324E-5</v>
      </c>
    </row>
    <row r="58" spans="2:15" s="141" customFormat="1">
      <c r="B58" s="88" t="s">
        <v>976</v>
      </c>
      <c r="C58" s="82" t="s">
        <v>977</v>
      </c>
      <c r="D58" s="95" t="s">
        <v>125</v>
      </c>
      <c r="E58" s="95" t="s">
        <v>287</v>
      </c>
      <c r="F58" s="82" t="s">
        <v>978</v>
      </c>
      <c r="G58" s="95" t="s">
        <v>979</v>
      </c>
      <c r="H58" s="95" t="s">
        <v>169</v>
      </c>
      <c r="I58" s="89">
        <v>19.338314</v>
      </c>
      <c r="J58" s="91">
        <v>14890</v>
      </c>
      <c r="K58" s="89">
        <v>3.6164716E-2</v>
      </c>
      <c r="L58" s="89">
        <v>2.9156396360000003</v>
      </c>
      <c r="M58" s="90">
        <v>2.8470869140952806E-6</v>
      </c>
      <c r="N58" s="90">
        <v>3.4042079818659607E-3</v>
      </c>
      <c r="O58" s="90">
        <f>L58/'סכום נכסי הקרן'!$C$42</f>
        <v>2.4330611053863466E-5</v>
      </c>
    </row>
    <row r="59" spans="2:15" s="141" customFormat="1">
      <c r="B59" s="88" t="s">
        <v>980</v>
      </c>
      <c r="C59" s="82" t="s">
        <v>981</v>
      </c>
      <c r="D59" s="95" t="s">
        <v>125</v>
      </c>
      <c r="E59" s="95" t="s">
        <v>287</v>
      </c>
      <c r="F59" s="82" t="s">
        <v>982</v>
      </c>
      <c r="G59" s="95" t="s">
        <v>979</v>
      </c>
      <c r="H59" s="95" t="s">
        <v>169</v>
      </c>
      <c r="I59" s="89">
        <v>80.613158999999996</v>
      </c>
      <c r="J59" s="91">
        <v>10110</v>
      </c>
      <c r="K59" s="82"/>
      <c r="L59" s="89">
        <v>8.1499903259999993</v>
      </c>
      <c r="M59" s="90">
        <v>3.5855676350285154E-6</v>
      </c>
      <c r="N59" s="90">
        <v>9.5156691442026889E-3</v>
      </c>
      <c r="O59" s="90">
        <f>L59/'סכום נכסי הקרן'!$C$42</f>
        <v>6.8010546387926746E-5</v>
      </c>
    </row>
    <row r="60" spans="2:15" s="141" customFormat="1">
      <c r="B60" s="88" t="s">
        <v>983</v>
      </c>
      <c r="C60" s="82" t="s">
        <v>984</v>
      </c>
      <c r="D60" s="95" t="s">
        <v>125</v>
      </c>
      <c r="E60" s="95" t="s">
        <v>287</v>
      </c>
      <c r="F60" s="82" t="s">
        <v>503</v>
      </c>
      <c r="G60" s="95" t="s">
        <v>345</v>
      </c>
      <c r="H60" s="95" t="s">
        <v>169</v>
      </c>
      <c r="I60" s="89">
        <v>7.4564149999999998</v>
      </c>
      <c r="J60" s="91">
        <v>50880</v>
      </c>
      <c r="K60" s="82"/>
      <c r="L60" s="89">
        <v>3.7938241639999997</v>
      </c>
      <c r="M60" s="90">
        <v>1.3798220765166464E-6</v>
      </c>
      <c r="N60" s="90">
        <v>4.4295482683871547E-3</v>
      </c>
      <c r="O60" s="90">
        <f>L60/'סכום נכסי הקרן'!$C$42</f>
        <v>3.1658939946250852E-5</v>
      </c>
    </row>
    <row r="61" spans="2:15" s="141" customFormat="1">
      <c r="B61" s="88" t="s">
        <v>985</v>
      </c>
      <c r="C61" s="82" t="s">
        <v>986</v>
      </c>
      <c r="D61" s="95" t="s">
        <v>125</v>
      </c>
      <c r="E61" s="95" t="s">
        <v>287</v>
      </c>
      <c r="F61" s="82" t="s">
        <v>987</v>
      </c>
      <c r="G61" s="95" t="s">
        <v>412</v>
      </c>
      <c r="H61" s="95" t="s">
        <v>169</v>
      </c>
      <c r="I61" s="89">
        <v>105.75282199999999</v>
      </c>
      <c r="J61" s="91">
        <v>4960</v>
      </c>
      <c r="K61" s="82"/>
      <c r="L61" s="89">
        <v>5.2453399790000006</v>
      </c>
      <c r="M61" s="90">
        <v>1.9027523896807754E-6</v>
      </c>
      <c r="N61" s="90">
        <v>6.1242919061868699E-3</v>
      </c>
      <c r="O61" s="90">
        <f>L61/'סכום נכסי הקרן'!$C$42</f>
        <v>4.3771639436695242E-5</v>
      </c>
    </row>
    <row r="62" spans="2:15" s="141" customFormat="1">
      <c r="B62" s="88" t="s">
        <v>988</v>
      </c>
      <c r="C62" s="82" t="s">
        <v>989</v>
      </c>
      <c r="D62" s="95" t="s">
        <v>125</v>
      </c>
      <c r="E62" s="95" t="s">
        <v>287</v>
      </c>
      <c r="F62" s="82" t="s">
        <v>990</v>
      </c>
      <c r="G62" s="95" t="s">
        <v>979</v>
      </c>
      <c r="H62" s="95" t="s">
        <v>169</v>
      </c>
      <c r="I62" s="89">
        <v>226.55103700000001</v>
      </c>
      <c r="J62" s="91">
        <v>4616</v>
      </c>
      <c r="K62" s="82"/>
      <c r="L62" s="89">
        <v>10.457595855999999</v>
      </c>
      <c r="M62" s="90">
        <v>3.6490148148034805E-6</v>
      </c>
      <c r="N62" s="90">
        <v>1.2209955868539164E-2</v>
      </c>
      <c r="O62" s="90">
        <f>L62/'סכום נכסי הקרן'!$C$42</f>
        <v>8.7267196600434164E-5</v>
      </c>
    </row>
    <row r="63" spans="2:15" s="141" customFormat="1">
      <c r="B63" s="88" t="s">
        <v>991</v>
      </c>
      <c r="C63" s="82" t="s">
        <v>992</v>
      </c>
      <c r="D63" s="95" t="s">
        <v>125</v>
      </c>
      <c r="E63" s="95" t="s">
        <v>287</v>
      </c>
      <c r="F63" s="82" t="s">
        <v>993</v>
      </c>
      <c r="G63" s="95" t="s">
        <v>964</v>
      </c>
      <c r="H63" s="95" t="s">
        <v>169</v>
      </c>
      <c r="I63" s="89">
        <v>406.35014100000001</v>
      </c>
      <c r="J63" s="91">
        <v>2329</v>
      </c>
      <c r="K63" s="82"/>
      <c r="L63" s="89">
        <v>9.4638947869999992</v>
      </c>
      <c r="M63" s="90">
        <v>3.7742491803306096E-6</v>
      </c>
      <c r="N63" s="90">
        <v>1.1049742147710689E-2</v>
      </c>
      <c r="O63" s="90">
        <f>L63/'סכום נכסי הקרן'!$C$42</f>
        <v>7.8974898088943036E-5</v>
      </c>
    </row>
    <row r="64" spans="2:15" s="141" customFormat="1">
      <c r="B64" s="88" t="s">
        <v>994</v>
      </c>
      <c r="C64" s="82" t="s">
        <v>995</v>
      </c>
      <c r="D64" s="95" t="s">
        <v>125</v>
      </c>
      <c r="E64" s="95" t="s">
        <v>287</v>
      </c>
      <c r="F64" s="82" t="s">
        <v>448</v>
      </c>
      <c r="G64" s="95" t="s">
        <v>412</v>
      </c>
      <c r="H64" s="95" t="s">
        <v>169</v>
      </c>
      <c r="I64" s="89">
        <v>97.516515999999996</v>
      </c>
      <c r="J64" s="91">
        <v>4649</v>
      </c>
      <c r="K64" s="82"/>
      <c r="L64" s="89">
        <v>4.53354283</v>
      </c>
      <c r="M64" s="90">
        <v>1.5412287006065928E-6</v>
      </c>
      <c r="N64" s="90">
        <v>5.293220224290158E-3</v>
      </c>
      <c r="O64" s="90">
        <f>L64/'סכום נכסי הקרן'!$C$42</f>
        <v>3.7831790297681854E-5</v>
      </c>
    </row>
    <row r="65" spans="2:15" s="141" customFormat="1">
      <c r="B65" s="88" t="s">
        <v>996</v>
      </c>
      <c r="C65" s="82" t="s">
        <v>997</v>
      </c>
      <c r="D65" s="95" t="s">
        <v>125</v>
      </c>
      <c r="E65" s="95" t="s">
        <v>287</v>
      </c>
      <c r="F65" s="82" t="s">
        <v>998</v>
      </c>
      <c r="G65" s="95" t="s">
        <v>902</v>
      </c>
      <c r="H65" s="95" t="s">
        <v>169</v>
      </c>
      <c r="I65" s="89">
        <v>8.0237590000000001</v>
      </c>
      <c r="J65" s="91">
        <v>9165</v>
      </c>
      <c r="K65" s="82"/>
      <c r="L65" s="89">
        <v>0.73537754900000007</v>
      </c>
      <c r="M65" s="90">
        <v>2.8740960196837072E-7</v>
      </c>
      <c r="N65" s="90">
        <v>8.5860340594945417E-4</v>
      </c>
      <c r="O65" s="90">
        <f>L65/'סכום נכסי הקרן'!$C$42</f>
        <v>6.1366243281727778E-6</v>
      </c>
    </row>
    <row r="66" spans="2:15" s="141" customFormat="1">
      <c r="B66" s="88" t="s">
        <v>999</v>
      </c>
      <c r="C66" s="82" t="s">
        <v>1000</v>
      </c>
      <c r="D66" s="95" t="s">
        <v>125</v>
      </c>
      <c r="E66" s="95" t="s">
        <v>287</v>
      </c>
      <c r="F66" s="82" t="s">
        <v>1001</v>
      </c>
      <c r="G66" s="95" t="s">
        <v>838</v>
      </c>
      <c r="H66" s="95" t="s">
        <v>169</v>
      </c>
      <c r="I66" s="89">
        <v>283.77883400000002</v>
      </c>
      <c r="J66" s="91">
        <v>2322</v>
      </c>
      <c r="K66" s="82"/>
      <c r="L66" s="89">
        <v>6.5893445279999998</v>
      </c>
      <c r="M66" s="90">
        <v>2.8904612147157655E-6</v>
      </c>
      <c r="N66" s="90">
        <v>7.6935088138177544E-3</v>
      </c>
      <c r="O66" s="90">
        <f>L66/'סכום נכסי הקרן'!$C$42</f>
        <v>5.4987172224966799E-5</v>
      </c>
    </row>
    <row r="67" spans="2:15" s="141" customFormat="1">
      <c r="B67" s="88" t="s">
        <v>1002</v>
      </c>
      <c r="C67" s="82" t="s">
        <v>1003</v>
      </c>
      <c r="D67" s="95" t="s">
        <v>125</v>
      </c>
      <c r="E67" s="95" t="s">
        <v>287</v>
      </c>
      <c r="F67" s="82" t="s">
        <v>1004</v>
      </c>
      <c r="G67" s="95" t="s">
        <v>197</v>
      </c>
      <c r="H67" s="95" t="s">
        <v>169</v>
      </c>
      <c r="I67" s="89">
        <v>12.052040999999999</v>
      </c>
      <c r="J67" s="91">
        <v>5548</v>
      </c>
      <c r="K67" s="82"/>
      <c r="L67" s="89">
        <v>0.6686472189999999</v>
      </c>
      <c r="M67" s="90">
        <v>2.4202676443025951E-7</v>
      </c>
      <c r="N67" s="90">
        <v>7.8069119786526207E-4</v>
      </c>
      <c r="O67" s="90">
        <f>L67/'סכום נכסי הקרן'!$C$42</f>
        <v>5.5797689182383106E-6</v>
      </c>
    </row>
    <row r="68" spans="2:15" s="141" customFormat="1">
      <c r="B68" s="88" t="s">
        <v>1005</v>
      </c>
      <c r="C68" s="82" t="s">
        <v>1006</v>
      </c>
      <c r="D68" s="95" t="s">
        <v>125</v>
      </c>
      <c r="E68" s="95" t="s">
        <v>287</v>
      </c>
      <c r="F68" s="82" t="s">
        <v>588</v>
      </c>
      <c r="G68" s="95" t="s">
        <v>380</v>
      </c>
      <c r="H68" s="95" t="s">
        <v>169</v>
      </c>
      <c r="I68" s="89">
        <v>119.677994</v>
      </c>
      <c r="J68" s="91">
        <v>1324</v>
      </c>
      <c r="K68" s="82"/>
      <c r="L68" s="89">
        <v>1.5845366399999998</v>
      </c>
      <c r="M68" s="90">
        <v>1.0299600946598075E-6</v>
      </c>
      <c r="N68" s="90">
        <v>1.8500545166299383E-3</v>
      </c>
      <c r="O68" s="90">
        <f>L68/'סכום נכסי הקרן'!$C$42</f>
        <v>1.3222739947837526E-5</v>
      </c>
    </row>
    <row r="69" spans="2:15" s="141" customFormat="1">
      <c r="B69" s="88" t="s">
        <v>1007</v>
      </c>
      <c r="C69" s="82" t="s">
        <v>1008</v>
      </c>
      <c r="D69" s="95" t="s">
        <v>125</v>
      </c>
      <c r="E69" s="95" t="s">
        <v>287</v>
      </c>
      <c r="F69" s="82" t="s">
        <v>1009</v>
      </c>
      <c r="G69" s="95" t="s">
        <v>156</v>
      </c>
      <c r="H69" s="95" t="s">
        <v>169</v>
      </c>
      <c r="I69" s="89">
        <v>36.655296</v>
      </c>
      <c r="J69" s="91">
        <v>9567</v>
      </c>
      <c r="K69" s="82"/>
      <c r="L69" s="89">
        <v>3.5068121909999999</v>
      </c>
      <c r="M69" s="90">
        <v>3.3647628685191087E-6</v>
      </c>
      <c r="N69" s="90">
        <v>4.094442229453577E-3</v>
      </c>
      <c r="O69" s="90">
        <f>L69/'סכום נכסי הקרן'!$C$42</f>
        <v>2.926386457526116E-5</v>
      </c>
    </row>
    <row r="70" spans="2:15" s="141" customFormat="1">
      <c r="B70" s="88" t="s">
        <v>1010</v>
      </c>
      <c r="C70" s="82" t="s">
        <v>1011</v>
      </c>
      <c r="D70" s="95" t="s">
        <v>125</v>
      </c>
      <c r="E70" s="95" t="s">
        <v>287</v>
      </c>
      <c r="F70" s="82" t="s">
        <v>1012</v>
      </c>
      <c r="G70" s="95" t="s">
        <v>463</v>
      </c>
      <c r="H70" s="95" t="s">
        <v>169</v>
      </c>
      <c r="I70" s="89">
        <v>23.247112999999999</v>
      </c>
      <c r="J70" s="91">
        <v>15630</v>
      </c>
      <c r="K70" s="82"/>
      <c r="L70" s="89">
        <v>3.6335237760000001</v>
      </c>
      <c r="M70" s="90">
        <v>2.4347740432375308E-6</v>
      </c>
      <c r="N70" s="90">
        <v>4.2423866405961238E-3</v>
      </c>
      <c r="O70" s="90">
        <f>L70/'סכום נכסי הקרן'!$C$42</f>
        <v>3.0321255294123498E-5</v>
      </c>
    </row>
    <row r="71" spans="2:15" s="141" customFormat="1">
      <c r="B71" s="88" t="s">
        <v>1013</v>
      </c>
      <c r="C71" s="82" t="s">
        <v>1014</v>
      </c>
      <c r="D71" s="95" t="s">
        <v>125</v>
      </c>
      <c r="E71" s="95" t="s">
        <v>287</v>
      </c>
      <c r="F71" s="82" t="s">
        <v>813</v>
      </c>
      <c r="G71" s="95" t="s">
        <v>380</v>
      </c>
      <c r="H71" s="95" t="s">
        <v>169</v>
      </c>
      <c r="I71" s="89">
        <v>226.23929699999999</v>
      </c>
      <c r="J71" s="91">
        <v>1396</v>
      </c>
      <c r="K71" s="82"/>
      <c r="L71" s="89">
        <v>3.1583005910000002</v>
      </c>
      <c r="M71" s="90">
        <v>1.3854005577528282E-6</v>
      </c>
      <c r="N71" s="90">
        <v>3.6875311846714725E-3</v>
      </c>
      <c r="O71" s="90">
        <f>L71/'סכום נכסי הקרן'!$C$42</f>
        <v>2.6355583290200582E-5</v>
      </c>
    </row>
    <row r="72" spans="2:15" s="141" customFormat="1">
      <c r="B72" s="88" t="s">
        <v>1015</v>
      </c>
      <c r="C72" s="82" t="s">
        <v>1016</v>
      </c>
      <c r="D72" s="95" t="s">
        <v>125</v>
      </c>
      <c r="E72" s="95" t="s">
        <v>287</v>
      </c>
      <c r="F72" s="82" t="s">
        <v>1017</v>
      </c>
      <c r="G72" s="95" t="s">
        <v>946</v>
      </c>
      <c r="H72" s="95" t="s">
        <v>169</v>
      </c>
      <c r="I72" s="89">
        <v>5.7006380000000005</v>
      </c>
      <c r="J72" s="91">
        <v>27900</v>
      </c>
      <c r="K72" s="82"/>
      <c r="L72" s="89">
        <v>1.5904780820000002</v>
      </c>
      <c r="M72" s="90">
        <v>2.4335472623095963E-6</v>
      </c>
      <c r="N72" s="90">
        <v>1.856991555086427E-3</v>
      </c>
      <c r="O72" s="90">
        <f>L72/'סכום נכסי הקרן'!$C$42</f>
        <v>1.3272320462732508E-5</v>
      </c>
    </row>
    <row r="73" spans="2:15" s="141" customFormat="1">
      <c r="B73" s="88" t="s">
        <v>1018</v>
      </c>
      <c r="C73" s="82" t="s">
        <v>1019</v>
      </c>
      <c r="D73" s="95" t="s">
        <v>125</v>
      </c>
      <c r="E73" s="95" t="s">
        <v>287</v>
      </c>
      <c r="F73" s="82" t="s">
        <v>1020</v>
      </c>
      <c r="G73" s="95" t="s">
        <v>1021</v>
      </c>
      <c r="H73" s="95" t="s">
        <v>169</v>
      </c>
      <c r="I73" s="89">
        <v>52.731751000000003</v>
      </c>
      <c r="J73" s="91">
        <v>2055</v>
      </c>
      <c r="K73" s="82"/>
      <c r="L73" s="89">
        <v>1.083637491</v>
      </c>
      <c r="M73" s="90">
        <v>1.3095353732549804E-6</v>
      </c>
      <c r="N73" s="90">
        <v>1.2652206228655491E-3</v>
      </c>
      <c r="O73" s="90">
        <f>L73/'סכום נכסי הקרן'!$C$42</f>
        <v>9.0428055618960815E-6</v>
      </c>
    </row>
    <row r="74" spans="2:15" s="141" customFormat="1">
      <c r="B74" s="88" t="s">
        <v>1022</v>
      </c>
      <c r="C74" s="82" t="s">
        <v>1023</v>
      </c>
      <c r="D74" s="95" t="s">
        <v>125</v>
      </c>
      <c r="E74" s="95" t="s">
        <v>287</v>
      </c>
      <c r="F74" s="82" t="s">
        <v>1024</v>
      </c>
      <c r="G74" s="95" t="s">
        <v>722</v>
      </c>
      <c r="H74" s="95" t="s">
        <v>169</v>
      </c>
      <c r="I74" s="89">
        <v>39.949784000000001</v>
      </c>
      <c r="J74" s="91">
        <v>8913</v>
      </c>
      <c r="K74" s="89">
        <v>0.11116982200000002</v>
      </c>
      <c r="L74" s="89">
        <v>3.6718940950000003</v>
      </c>
      <c r="M74" s="90">
        <v>3.1762811374630353E-6</v>
      </c>
      <c r="N74" s="90">
        <v>4.2871866030447557E-3</v>
      </c>
      <c r="O74" s="90">
        <f>L74/'סכום נכסי הקרן'!$C$42</f>
        <v>3.0641450319624818E-5</v>
      </c>
    </row>
    <row r="75" spans="2:15" s="141" customFormat="1">
      <c r="B75" s="88" t="s">
        <v>1025</v>
      </c>
      <c r="C75" s="82" t="s">
        <v>1026</v>
      </c>
      <c r="D75" s="95" t="s">
        <v>125</v>
      </c>
      <c r="E75" s="95" t="s">
        <v>287</v>
      </c>
      <c r="F75" s="82" t="s">
        <v>1027</v>
      </c>
      <c r="G75" s="95" t="s">
        <v>1021</v>
      </c>
      <c r="H75" s="95" t="s">
        <v>169</v>
      </c>
      <c r="I75" s="89">
        <v>217.42443700000001</v>
      </c>
      <c r="J75" s="91">
        <v>310.8</v>
      </c>
      <c r="K75" s="82"/>
      <c r="L75" s="89">
        <v>0.675755149</v>
      </c>
      <c r="M75" s="90">
        <v>7.664239373358746E-7</v>
      </c>
      <c r="N75" s="90">
        <v>7.8899019056030608E-4</v>
      </c>
      <c r="O75" s="90">
        <f>L75/'סכום נכסי הקרן'!$C$42</f>
        <v>5.6390836147778829E-6</v>
      </c>
    </row>
    <row r="76" spans="2:15" s="141" customFormat="1">
      <c r="B76" s="88" t="s">
        <v>1028</v>
      </c>
      <c r="C76" s="82" t="s">
        <v>1029</v>
      </c>
      <c r="D76" s="95" t="s">
        <v>125</v>
      </c>
      <c r="E76" s="95" t="s">
        <v>287</v>
      </c>
      <c r="F76" s="82" t="s">
        <v>455</v>
      </c>
      <c r="G76" s="95" t="s">
        <v>345</v>
      </c>
      <c r="H76" s="95" t="s">
        <v>169</v>
      </c>
      <c r="I76" s="89">
        <v>389.52991600000001</v>
      </c>
      <c r="J76" s="91">
        <v>1598</v>
      </c>
      <c r="K76" s="82"/>
      <c r="L76" s="89">
        <v>6.2246880540000014</v>
      </c>
      <c r="M76" s="90">
        <v>2.2080425096088386E-6</v>
      </c>
      <c r="N76" s="90">
        <v>7.2677475283342927E-3</v>
      </c>
      <c r="O76" s="90">
        <f>L76/'סכום נכסי הקרן'!$C$42</f>
        <v>5.1944164190771164E-5</v>
      </c>
    </row>
    <row r="77" spans="2:15" s="141" customFormat="1">
      <c r="B77" s="88" t="s">
        <v>1030</v>
      </c>
      <c r="C77" s="82" t="s">
        <v>1031</v>
      </c>
      <c r="D77" s="95" t="s">
        <v>125</v>
      </c>
      <c r="E77" s="95" t="s">
        <v>287</v>
      </c>
      <c r="F77" s="82" t="s">
        <v>1032</v>
      </c>
      <c r="G77" s="95" t="s">
        <v>156</v>
      </c>
      <c r="H77" s="95" t="s">
        <v>169</v>
      </c>
      <c r="I77" s="89">
        <v>17.357042</v>
      </c>
      <c r="J77" s="91">
        <v>19400</v>
      </c>
      <c r="K77" s="82"/>
      <c r="L77" s="89">
        <v>3.367266055</v>
      </c>
      <c r="M77" s="90">
        <v>1.2599860201923941E-6</v>
      </c>
      <c r="N77" s="90">
        <v>3.9315126053174922E-3</v>
      </c>
      <c r="O77" s="90">
        <f>L77/'סכום נכסי הקרן'!$C$42</f>
        <v>2.8099371296611847E-5</v>
      </c>
    </row>
    <row r="78" spans="2:15" s="141" customFormat="1">
      <c r="B78" s="88" t="s">
        <v>1033</v>
      </c>
      <c r="C78" s="82" t="s">
        <v>1034</v>
      </c>
      <c r="D78" s="95" t="s">
        <v>125</v>
      </c>
      <c r="E78" s="95" t="s">
        <v>287</v>
      </c>
      <c r="F78" s="82" t="s">
        <v>1035</v>
      </c>
      <c r="G78" s="95" t="s">
        <v>838</v>
      </c>
      <c r="H78" s="95" t="s">
        <v>169</v>
      </c>
      <c r="I78" s="89">
        <v>2706.3600199999996</v>
      </c>
      <c r="J78" s="91">
        <v>270.8</v>
      </c>
      <c r="K78" s="82"/>
      <c r="L78" s="89">
        <v>7.3288229349999998</v>
      </c>
      <c r="M78" s="90">
        <v>2.4081851264388475E-6</v>
      </c>
      <c r="N78" s="90">
        <v>8.5569002509641133E-3</v>
      </c>
      <c r="O78" s="90">
        <f>L78/'סכום נכסי הקרן'!$C$42</f>
        <v>6.1158017648145003E-5</v>
      </c>
    </row>
    <row r="79" spans="2:15" s="141" customFormat="1">
      <c r="B79" s="88" t="s">
        <v>1036</v>
      </c>
      <c r="C79" s="82" t="s">
        <v>1037</v>
      </c>
      <c r="D79" s="95" t="s">
        <v>125</v>
      </c>
      <c r="E79" s="95" t="s">
        <v>287</v>
      </c>
      <c r="F79" s="82" t="s">
        <v>626</v>
      </c>
      <c r="G79" s="95" t="s">
        <v>345</v>
      </c>
      <c r="H79" s="95" t="s">
        <v>169</v>
      </c>
      <c r="I79" s="89">
        <v>246.18618699999999</v>
      </c>
      <c r="J79" s="91">
        <v>840.1</v>
      </c>
      <c r="K79" s="82"/>
      <c r="L79" s="89">
        <v>2.0682101590000004</v>
      </c>
      <c r="M79" s="90">
        <v>6.146880223830503E-7</v>
      </c>
      <c r="N79" s="90">
        <v>2.4147763134072268E-3</v>
      </c>
      <c r="O79" s="90">
        <f>L79/'סכום נכסי הקרן'!$C$42</f>
        <v>1.7258928824727404E-5</v>
      </c>
    </row>
    <row r="80" spans="2:15" s="141" customFormat="1">
      <c r="B80" s="88" t="s">
        <v>1038</v>
      </c>
      <c r="C80" s="82" t="s">
        <v>1039</v>
      </c>
      <c r="D80" s="95" t="s">
        <v>125</v>
      </c>
      <c r="E80" s="95" t="s">
        <v>287</v>
      </c>
      <c r="F80" s="82" t="s">
        <v>823</v>
      </c>
      <c r="G80" s="95" t="s">
        <v>345</v>
      </c>
      <c r="H80" s="95" t="s">
        <v>169</v>
      </c>
      <c r="I80" s="89">
        <v>644.10673699999995</v>
      </c>
      <c r="J80" s="91">
        <v>1224</v>
      </c>
      <c r="K80" s="89">
        <v>0.12719562200000001</v>
      </c>
      <c r="L80" s="89">
        <v>8.0110620870000009</v>
      </c>
      <c r="M80" s="90">
        <v>1.8170770591441534E-6</v>
      </c>
      <c r="N80" s="90">
        <v>9.3534609569250558E-3</v>
      </c>
      <c r="O80" s="90">
        <f>L80/'סכום נכסי הקרן'!$C$42</f>
        <v>6.6851209374610356E-5</v>
      </c>
    </row>
    <row r="81" spans="2:15" s="141" customFormat="1">
      <c r="B81" s="88" t="s">
        <v>1040</v>
      </c>
      <c r="C81" s="82" t="s">
        <v>1041</v>
      </c>
      <c r="D81" s="95" t="s">
        <v>125</v>
      </c>
      <c r="E81" s="95" t="s">
        <v>287</v>
      </c>
      <c r="F81" s="82" t="s">
        <v>863</v>
      </c>
      <c r="G81" s="95" t="s">
        <v>838</v>
      </c>
      <c r="H81" s="95" t="s">
        <v>169</v>
      </c>
      <c r="I81" s="89">
        <v>284.17342500000001</v>
      </c>
      <c r="J81" s="91">
        <v>1532</v>
      </c>
      <c r="K81" s="82"/>
      <c r="L81" s="89">
        <v>4.3535368769999998</v>
      </c>
      <c r="M81" s="90">
        <v>3.2111596742417948E-6</v>
      </c>
      <c r="N81" s="90">
        <v>5.0830510063868553E-3</v>
      </c>
      <c r="O81" s="90">
        <f>L81/'סכום נכסי הקרן'!$C$42</f>
        <v>3.6329665420606322E-5</v>
      </c>
    </row>
    <row r="82" spans="2:15" s="141" customFormat="1">
      <c r="B82" s="85"/>
      <c r="C82" s="82"/>
      <c r="D82" s="82"/>
      <c r="E82" s="82"/>
      <c r="F82" s="82"/>
      <c r="G82" s="82"/>
      <c r="H82" s="82"/>
      <c r="I82" s="89"/>
      <c r="J82" s="91"/>
      <c r="K82" s="82"/>
      <c r="L82" s="82"/>
      <c r="M82" s="82"/>
      <c r="N82" s="90"/>
      <c r="O82" s="82"/>
    </row>
    <row r="83" spans="2:15" s="141" customFormat="1">
      <c r="B83" s="101" t="s">
        <v>28</v>
      </c>
      <c r="C83" s="84"/>
      <c r="D83" s="84"/>
      <c r="E83" s="84"/>
      <c r="F83" s="84"/>
      <c r="G83" s="84"/>
      <c r="H83" s="84"/>
      <c r="I83" s="92"/>
      <c r="J83" s="94"/>
      <c r="K83" s="92">
        <v>0.187882258</v>
      </c>
      <c r="L83" s="92">
        <v>29.841671308999999</v>
      </c>
      <c r="M83" s="84"/>
      <c r="N83" s="93">
        <v>3.4842185024513854E-2</v>
      </c>
      <c r="O83" s="93">
        <f>L83/'סכום נכסי הקרן'!$C$42</f>
        <v>2.4902463557280145E-4</v>
      </c>
    </row>
    <row r="84" spans="2:15" s="141" customFormat="1">
      <c r="B84" s="88" t="s">
        <v>1042</v>
      </c>
      <c r="C84" s="82" t="s">
        <v>1043</v>
      </c>
      <c r="D84" s="95" t="s">
        <v>125</v>
      </c>
      <c r="E84" s="95" t="s">
        <v>287</v>
      </c>
      <c r="F84" s="82" t="s">
        <v>1044</v>
      </c>
      <c r="G84" s="95" t="s">
        <v>1021</v>
      </c>
      <c r="H84" s="95" t="s">
        <v>169</v>
      </c>
      <c r="I84" s="89">
        <v>79.933066999999994</v>
      </c>
      <c r="J84" s="91">
        <v>638.20000000000005</v>
      </c>
      <c r="K84" s="82"/>
      <c r="L84" s="89">
        <v>0.51013283300000001</v>
      </c>
      <c r="M84" s="90">
        <v>3.1036788540568586E-6</v>
      </c>
      <c r="N84" s="90">
        <v>5.9561484912893921E-4</v>
      </c>
      <c r="O84" s="90">
        <f>L84/'סכום נכסי הקרן'!$C$42</f>
        <v>4.2569882067306632E-6</v>
      </c>
    </row>
    <row r="85" spans="2:15" s="141" customFormat="1">
      <c r="B85" s="88" t="s">
        <v>1045</v>
      </c>
      <c r="C85" s="82" t="s">
        <v>1046</v>
      </c>
      <c r="D85" s="95" t="s">
        <v>125</v>
      </c>
      <c r="E85" s="95" t="s">
        <v>287</v>
      </c>
      <c r="F85" s="82" t="s">
        <v>1047</v>
      </c>
      <c r="G85" s="95" t="s">
        <v>964</v>
      </c>
      <c r="H85" s="95" t="s">
        <v>169</v>
      </c>
      <c r="I85" s="89">
        <v>14.509460000000001</v>
      </c>
      <c r="J85" s="91">
        <v>3139</v>
      </c>
      <c r="K85" s="82"/>
      <c r="L85" s="89">
        <v>0.45545193699999997</v>
      </c>
      <c r="M85" s="90">
        <v>2.9391540066657065E-6</v>
      </c>
      <c r="N85" s="90">
        <v>5.317711764334488E-4</v>
      </c>
      <c r="O85" s="90">
        <f>L85/'סכום נכסי הקרן'!$C$42</f>
        <v>3.8006836633893684E-6</v>
      </c>
    </row>
    <row r="86" spans="2:15" s="141" customFormat="1">
      <c r="B86" s="88" t="s">
        <v>1048</v>
      </c>
      <c r="C86" s="82" t="s">
        <v>1049</v>
      </c>
      <c r="D86" s="95" t="s">
        <v>125</v>
      </c>
      <c r="E86" s="95" t="s">
        <v>287</v>
      </c>
      <c r="F86" s="82" t="s">
        <v>1050</v>
      </c>
      <c r="G86" s="95" t="s">
        <v>156</v>
      </c>
      <c r="H86" s="95" t="s">
        <v>169</v>
      </c>
      <c r="I86" s="89">
        <v>189.65416999999997</v>
      </c>
      <c r="J86" s="91">
        <v>480.4</v>
      </c>
      <c r="K86" s="89">
        <v>9.312398999999999E-3</v>
      </c>
      <c r="L86" s="89">
        <v>0.92041103000000002</v>
      </c>
      <c r="M86" s="90">
        <v>3.4490164199760304E-6</v>
      </c>
      <c r="N86" s="90">
        <v>1.0746426054291265E-3</v>
      </c>
      <c r="O86" s="90">
        <f>L86/'סכום נכסי הקרן'!$C$42</f>
        <v>7.6807032337297589E-6</v>
      </c>
    </row>
    <row r="87" spans="2:15" s="141" customFormat="1">
      <c r="B87" s="88" t="s">
        <v>1051</v>
      </c>
      <c r="C87" s="82" t="s">
        <v>1052</v>
      </c>
      <c r="D87" s="95" t="s">
        <v>125</v>
      </c>
      <c r="E87" s="95" t="s">
        <v>287</v>
      </c>
      <c r="F87" s="82" t="s">
        <v>1053</v>
      </c>
      <c r="G87" s="95" t="s">
        <v>341</v>
      </c>
      <c r="H87" s="95" t="s">
        <v>169</v>
      </c>
      <c r="I87" s="89">
        <v>60.369345000000003</v>
      </c>
      <c r="J87" s="91">
        <v>2148</v>
      </c>
      <c r="K87" s="82"/>
      <c r="L87" s="89">
        <v>1.29673353</v>
      </c>
      <c r="M87" s="90">
        <v>4.5476829390659624E-6</v>
      </c>
      <c r="N87" s="90">
        <v>1.5140247713312479E-3</v>
      </c>
      <c r="O87" s="90">
        <f>L87/'סכום נכסי הקרן'!$C$42</f>
        <v>1.0821062647583444E-5</v>
      </c>
    </row>
    <row r="88" spans="2:15" s="141" customFormat="1">
      <c r="B88" s="88" t="s">
        <v>1054</v>
      </c>
      <c r="C88" s="82" t="s">
        <v>1055</v>
      </c>
      <c r="D88" s="95" t="s">
        <v>125</v>
      </c>
      <c r="E88" s="95" t="s">
        <v>287</v>
      </c>
      <c r="F88" s="82" t="s">
        <v>1056</v>
      </c>
      <c r="G88" s="95" t="s">
        <v>156</v>
      </c>
      <c r="H88" s="95" t="s">
        <v>169</v>
      </c>
      <c r="I88" s="89">
        <v>6.5184600000000001</v>
      </c>
      <c r="J88" s="91">
        <v>6464</v>
      </c>
      <c r="K88" s="82"/>
      <c r="L88" s="89">
        <v>0.42135325400000001</v>
      </c>
      <c r="M88" s="90">
        <v>6.4957249626307929E-7</v>
      </c>
      <c r="N88" s="90">
        <v>4.9195864013559299E-4</v>
      </c>
      <c r="O88" s="90">
        <f>L88/'סכום נכסי הקרן'!$C$42</f>
        <v>3.5161348517741648E-6</v>
      </c>
    </row>
    <row r="89" spans="2:15" s="141" customFormat="1">
      <c r="B89" s="88" t="s">
        <v>1057</v>
      </c>
      <c r="C89" s="82" t="s">
        <v>1058</v>
      </c>
      <c r="D89" s="95" t="s">
        <v>125</v>
      </c>
      <c r="E89" s="95" t="s">
        <v>287</v>
      </c>
      <c r="F89" s="82" t="s">
        <v>1059</v>
      </c>
      <c r="G89" s="95" t="s">
        <v>1060</v>
      </c>
      <c r="H89" s="95" t="s">
        <v>169</v>
      </c>
      <c r="I89" s="89">
        <v>890.49447999999984</v>
      </c>
      <c r="J89" s="91">
        <v>135.69999999999999</v>
      </c>
      <c r="K89" s="82"/>
      <c r="L89" s="89">
        <v>1.2084010089999999</v>
      </c>
      <c r="M89" s="90">
        <v>2.9807293132354409E-6</v>
      </c>
      <c r="N89" s="90">
        <v>1.4108905330208236E-3</v>
      </c>
      <c r="O89" s="90">
        <f>L89/'סכום נכסי הקרן'!$C$42</f>
        <v>1.0083939930042561E-5</v>
      </c>
    </row>
    <row r="90" spans="2:15" s="141" customFormat="1">
      <c r="B90" s="88" t="s">
        <v>1061</v>
      </c>
      <c r="C90" s="82" t="s">
        <v>1062</v>
      </c>
      <c r="D90" s="95" t="s">
        <v>125</v>
      </c>
      <c r="E90" s="95" t="s">
        <v>287</v>
      </c>
      <c r="F90" s="82" t="s">
        <v>1063</v>
      </c>
      <c r="G90" s="95" t="s">
        <v>419</v>
      </c>
      <c r="H90" s="95" t="s">
        <v>169</v>
      </c>
      <c r="I90" s="89">
        <v>95.022818000000001</v>
      </c>
      <c r="J90" s="91">
        <v>231.6</v>
      </c>
      <c r="K90" s="82"/>
      <c r="L90" s="89">
        <v>0.22007284699999999</v>
      </c>
      <c r="M90" s="90">
        <v>4.9226112004681467E-6</v>
      </c>
      <c r="N90" s="90">
        <v>2.5695004728950883E-4</v>
      </c>
      <c r="O90" s="90">
        <f>L90/'סכום נכסי הקרן'!$C$42</f>
        <v>1.8364775872025504E-6</v>
      </c>
    </row>
    <row r="91" spans="2:15" s="141" customFormat="1">
      <c r="B91" s="88" t="s">
        <v>1064</v>
      </c>
      <c r="C91" s="82" t="s">
        <v>1065</v>
      </c>
      <c r="D91" s="95" t="s">
        <v>125</v>
      </c>
      <c r="E91" s="95" t="s">
        <v>287</v>
      </c>
      <c r="F91" s="82" t="s">
        <v>1066</v>
      </c>
      <c r="G91" s="95" t="s">
        <v>194</v>
      </c>
      <c r="H91" s="95" t="s">
        <v>169</v>
      </c>
      <c r="I91" s="89">
        <v>57.032437999999999</v>
      </c>
      <c r="J91" s="91">
        <v>918.2</v>
      </c>
      <c r="K91" s="82"/>
      <c r="L91" s="89">
        <v>0.523671844</v>
      </c>
      <c r="M91" s="90">
        <v>1.9174584712151625E-6</v>
      </c>
      <c r="N91" s="90">
        <v>6.11422567182876E-4</v>
      </c>
      <c r="O91" s="90">
        <f>L91/'סכום נכסי הקרן'!$C$42</f>
        <v>4.3699693881591414E-6</v>
      </c>
    </row>
    <row r="92" spans="2:15" s="141" customFormat="1">
      <c r="B92" s="88" t="s">
        <v>1067</v>
      </c>
      <c r="C92" s="82" t="s">
        <v>1068</v>
      </c>
      <c r="D92" s="95" t="s">
        <v>125</v>
      </c>
      <c r="E92" s="95" t="s">
        <v>287</v>
      </c>
      <c r="F92" s="82" t="s">
        <v>1069</v>
      </c>
      <c r="G92" s="95" t="s">
        <v>542</v>
      </c>
      <c r="H92" s="95" t="s">
        <v>169</v>
      </c>
      <c r="I92" s="89">
        <v>59.787011</v>
      </c>
      <c r="J92" s="91">
        <v>2280</v>
      </c>
      <c r="K92" s="82"/>
      <c r="L92" s="89">
        <v>1.363143861</v>
      </c>
      <c r="M92" s="90">
        <v>2.1357252866298056E-6</v>
      </c>
      <c r="N92" s="90">
        <v>1.5915633587743499E-3</v>
      </c>
      <c r="O92" s="90">
        <f>L92/'סכום נכסי הקרן'!$C$42</f>
        <v>1.1375247709951464E-5</v>
      </c>
    </row>
    <row r="93" spans="2:15" s="141" customFormat="1">
      <c r="B93" s="88" t="s">
        <v>1070</v>
      </c>
      <c r="C93" s="82" t="s">
        <v>1071</v>
      </c>
      <c r="D93" s="95" t="s">
        <v>125</v>
      </c>
      <c r="E93" s="95" t="s">
        <v>287</v>
      </c>
      <c r="F93" s="82" t="s">
        <v>1072</v>
      </c>
      <c r="G93" s="95" t="s">
        <v>341</v>
      </c>
      <c r="H93" s="95" t="s">
        <v>169</v>
      </c>
      <c r="I93" s="89">
        <v>31.916727000000002</v>
      </c>
      <c r="J93" s="91">
        <v>1951</v>
      </c>
      <c r="K93" s="82"/>
      <c r="L93" s="89">
        <v>0.62269534399999993</v>
      </c>
      <c r="M93" s="90">
        <v>4.797769079175818E-6</v>
      </c>
      <c r="N93" s="90">
        <v>7.2703925208800039E-4</v>
      </c>
      <c r="O93" s="90">
        <f>L93/'סכום נכסי הקרן'!$C$42</f>
        <v>5.1963068524822696E-6</v>
      </c>
    </row>
    <row r="94" spans="2:15" s="141" customFormat="1">
      <c r="B94" s="88" t="s">
        <v>1073</v>
      </c>
      <c r="C94" s="82" t="s">
        <v>1074</v>
      </c>
      <c r="D94" s="95" t="s">
        <v>125</v>
      </c>
      <c r="E94" s="95" t="s">
        <v>287</v>
      </c>
      <c r="F94" s="82" t="s">
        <v>1075</v>
      </c>
      <c r="G94" s="95" t="s">
        <v>946</v>
      </c>
      <c r="H94" s="95" t="s">
        <v>169</v>
      </c>
      <c r="I94" s="89">
        <v>5.3046100000000003</v>
      </c>
      <c r="J94" s="91">
        <v>0</v>
      </c>
      <c r="K94" s="82"/>
      <c r="L94" s="89">
        <v>5.0000000000000001E-9</v>
      </c>
      <c r="M94" s="90">
        <v>3.3553709807701921E-6</v>
      </c>
      <c r="N94" s="90">
        <v>5.8378407602803639E-12</v>
      </c>
      <c r="O94" s="90">
        <f>L94/'סכום נכסי הקרן'!$C$42</f>
        <v>4.172431111418644E-14</v>
      </c>
    </row>
    <row r="95" spans="2:15" s="141" customFormat="1">
      <c r="B95" s="88" t="s">
        <v>1076</v>
      </c>
      <c r="C95" s="82" t="s">
        <v>1077</v>
      </c>
      <c r="D95" s="95" t="s">
        <v>125</v>
      </c>
      <c r="E95" s="95" t="s">
        <v>287</v>
      </c>
      <c r="F95" s="82" t="s">
        <v>1078</v>
      </c>
      <c r="G95" s="95" t="s">
        <v>542</v>
      </c>
      <c r="H95" s="95" t="s">
        <v>169</v>
      </c>
      <c r="I95" s="89">
        <v>27.507868999999999</v>
      </c>
      <c r="J95" s="91">
        <v>10530</v>
      </c>
      <c r="K95" s="82"/>
      <c r="L95" s="89">
        <v>2.8965786530000002</v>
      </c>
      <c r="M95" s="90">
        <v>7.5714516489028378E-7</v>
      </c>
      <c r="N95" s="90">
        <v>3.3819529851682787E-3</v>
      </c>
      <c r="O95" s="90">
        <f>L95/'סכום נכסי הקרן'!$C$42</f>
        <v>2.4171549776896622E-5</v>
      </c>
    </row>
    <row r="96" spans="2:15" s="141" customFormat="1">
      <c r="B96" s="88" t="s">
        <v>1079</v>
      </c>
      <c r="C96" s="82" t="s">
        <v>1080</v>
      </c>
      <c r="D96" s="95" t="s">
        <v>125</v>
      </c>
      <c r="E96" s="95" t="s">
        <v>287</v>
      </c>
      <c r="F96" s="82" t="s">
        <v>1081</v>
      </c>
      <c r="G96" s="95" t="s">
        <v>1060</v>
      </c>
      <c r="H96" s="95" t="s">
        <v>169</v>
      </c>
      <c r="I96" s="89">
        <v>59.428305999999999</v>
      </c>
      <c r="J96" s="91">
        <v>712.4</v>
      </c>
      <c r="K96" s="82"/>
      <c r="L96" s="89">
        <v>0.42336725600000003</v>
      </c>
      <c r="M96" s="90">
        <v>2.1961135405696335E-6</v>
      </c>
      <c r="N96" s="90">
        <v>4.9431012472897029E-4</v>
      </c>
      <c r="O96" s="90">
        <f>L96/'סכום נכסי הקרן'!$C$42</f>
        <v>3.5329414209806833E-6</v>
      </c>
    </row>
    <row r="97" spans="2:15" s="141" customFormat="1">
      <c r="B97" s="88" t="s">
        <v>1082</v>
      </c>
      <c r="C97" s="82" t="s">
        <v>1083</v>
      </c>
      <c r="D97" s="95" t="s">
        <v>125</v>
      </c>
      <c r="E97" s="95" t="s">
        <v>287</v>
      </c>
      <c r="F97" s="82" t="s">
        <v>1084</v>
      </c>
      <c r="G97" s="95" t="s">
        <v>192</v>
      </c>
      <c r="H97" s="95" t="s">
        <v>169</v>
      </c>
      <c r="I97" s="89">
        <v>36.763742000000001</v>
      </c>
      <c r="J97" s="91">
        <v>700.1</v>
      </c>
      <c r="K97" s="82"/>
      <c r="L97" s="89">
        <v>0.25738296100000002</v>
      </c>
      <c r="M97" s="90">
        <v>6.0942352015998562E-6</v>
      </c>
      <c r="N97" s="90">
        <v>3.0051214814549025E-4</v>
      </c>
      <c r="O97" s="90">
        <f>L97/'סכום נכסי הקרן'!$C$42</f>
        <v>2.1478253480509033E-6</v>
      </c>
    </row>
    <row r="98" spans="2:15" s="141" customFormat="1">
      <c r="B98" s="88" t="s">
        <v>1085</v>
      </c>
      <c r="C98" s="82" t="s">
        <v>1086</v>
      </c>
      <c r="D98" s="95" t="s">
        <v>125</v>
      </c>
      <c r="E98" s="95" t="s">
        <v>287</v>
      </c>
      <c r="F98" s="82" t="s">
        <v>1087</v>
      </c>
      <c r="G98" s="95" t="s">
        <v>195</v>
      </c>
      <c r="H98" s="95" t="s">
        <v>169</v>
      </c>
      <c r="I98" s="89">
        <v>84.004549999999995</v>
      </c>
      <c r="J98" s="91">
        <v>355</v>
      </c>
      <c r="K98" s="82"/>
      <c r="L98" s="89">
        <v>0.29821615100000004</v>
      </c>
      <c r="M98" s="90">
        <v>5.4465893262616223E-6</v>
      </c>
      <c r="N98" s="90">
        <v>3.4818768033634479E-4</v>
      </c>
      <c r="O98" s="90">
        <f>L98/'סכום נכסי הקרן'!$C$42</f>
        <v>2.4885726927198406E-6</v>
      </c>
    </row>
    <row r="99" spans="2:15" s="141" customFormat="1">
      <c r="B99" s="88" t="s">
        <v>1088</v>
      </c>
      <c r="C99" s="82" t="s">
        <v>1089</v>
      </c>
      <c r="D99" s="95" t="s">
        <v>125</v>
      </c>
      <c r="E99" s="95" t="s">
        <v>287</v>
      </c>
      <c r="F99" s="82" t="s">
        <v>1090</v>
      </c>
      <c r="G99" s="95" t="s">
        <v>463</v>
      </c>
      <c r="H99" s="95" t="s">
        <v>169</v>
      </c>
      <c r="I99" s="89">
        <v>117.600039</v>
      </c>
      <c r="J99" s="91">
        <v>680.1</v>
      </c>
      <c r="K99" s="82"/>
      <c r="L99" s="89">
        <v>0.79979786300000011</v>
      </c>
      <c r="M99" s="90">
        <v>3.4353994956391178E-6</v>
      </c>
      <c r="N99" s="90">
        <v>9.3381851292130612E-4</v>
      </c>
      <c r="O99" s="90">
        <f>L99/'סכום נכסי הקרן'!$C$42</f>
        <v>6.6742029728546941E-6</v>
      </c>
    </row>
    <row r="100" spans="2:15" s="141" customFormat="1">
      <c r="B100" s="88" t="s">
        <v>1091</v>
      </c>
      <c r="C100" s="82" t="s">
        <v>1092</v>
      </c>
      <c r="D100" s="95" t="s">
        <v>125</v>
      </c>
      <c r="E100" s="95" t="s">
        <v>287</v>
      </c>
      <c r="F100" s="82" t="s">
        <v>1093</v>
      </c>
      <c r="G100" s="95" t="s">
        <v>463</v>
      </c>
      <c r="H100" s="95" t="s">
        <v>169</v>
      </c>
      <c r="I100" s="89">
        <v>73.420558999999997</v>
      </c>
      <c r="J100" s="91">
        <v>1647</v>
      </c>
      <c r="K100" s="82"/>
      <c r="L100" s="89">
        <v>1.2092366130000001</v>
      </c>
      <c r="M100" s="90">
        <v>4.8367382055337207E-6</v>
      </c>
      <c r="N100" s="90">
        <v>1.4118661576389545E-3</v>
      </c>
      <c r="O100" s="90">
        <f>L100/'סכום נכסי הקרן'!$C$42</f>
        <v>1.0090912930295415E-5</v>
      </c>
    </row>
    <row r="101" spans="2:15" s="141" customFormat="1">
      <c r="B101" s="88" t="s">
        <v>1094</v>
      </c>
      <c r="C101" s="82" t="s">
        <v>1095</v>
      </c>
      <c r="D101" s="95" t="s">
        <v>125</v>
      </c>
      <c r="E101" s="95" t="s">
        <v>287</v>
      </c>
      <c r="F101" s="82" t="s">
        <v>1096</v>
      </c>
      <c r="G101" s="95" t="s">
        <v>838</v>
      </c>
      <c r="H101" s="95" t="s">
        <v>169</v>
      </c>
      <c r="I101" s="89">
        <v>69.104044000000002</v>
      </c>
      <c r="J101" s="91">
        <v>1130</v>
      </c>
      <c r="K101" s="82"/>
      <c r="L101" s="89">
        <v>0.78087569699999992</v>
      </c>
      <c r="M101" s="90">
        <v>3.4550294485275737E-6</v>
      </c>
      <c r="N101" s="90">
        <v>9.1172559453178768E-4</v>
      </c>
      <c r="O101" s="90">
        <f>L101/'סכום נכסי הקרן'!$C$42</f>
        <v>6.5163001046270366E-6</v>
      </c>
    </row>
    <row r="102" spans="2:15" s="141" customFormat="1">
      <c r="B102" s="88" t="s">
        <v>1097</v>
      </c>
      <c r="C102" s="82" t="s">
        <v>1098</v>
      </c>
      <c r="D102" s="95" t="s">
        <v>125</v>
      </c>
      <c r="E102" s="95" t="s">
        <v>287</v>
      </c>
      <c r="F102" s="82" t="s">
        <v>1099</v>
      </c>
      <c r="G102" s="95" t="s">
        <v>722</v>
      </c>
      <c r="H102" s="95" t="s">
        <v>169</v>
      </c>
      <c r="I102" s="89">
        <v>50.931700999999997</v>
      </c>
      <c r="J102" s="91">
        <v>1444</v>
      </c>
      <c r="K102" s="82"/>
      <c r="L102" s="89">
        <v>0.73545375899999998</v>
      </c>
      <c r="M102" s="90">
        <v>3.5248454549109946E-6</v>
      </c>
      <c r="N102" s="90">
        <v>8.5869238631832226E-4</v>
      </c>
      <c r="O102" s="90">
        <f>L102/'סכום נכסי הקרן'!$C$42</f>
        <v>6.1372602901227794E-6</v>
      </c>
    </row>
    <row r="103" spans="2:15" s="141" customFormat="1">
      <c r="B103" s="88" t="s">
        <v>1100</v>
      </c>
      <c r="C103" s="82" t="s">
        <v>1101</v>
      </c>
      <c r="D103" s="95" t="s">
        <v>125</v>
      </c>
      <c r="E103" s="95" t="s">
        <v>287</v>
      </c>
      <c r="F103" s="82" t="s">
        <v>1102</v>
      </c>
      <c r="G103" s="95" t="s">
        <v>946</v>
      </c>
      <c r="H103" s="95" t="s">
        <v>169</v>
      </c>
      <c r="I103" s="89">
        <v>38.015262</v>
      </c>
      <c r="J103" s="91">
        <v>1406</v>
      </c>
      <c r="K103" s="82"/>
      <c r="L103" s="89">
        <v>0.53449458500000002</v>
      </c>
      <c r="M103" s="90">
        <v>3.0930606566046948E-6</v>
      </c>
      <c r="N103" s="90">
        <v>6.240588548924275E-4</v>
      </c>
      <c r="O103" s="90">
        <f>L103/'סכום נכסי הקרן'!$C$42</f>
        <v>4.4602836706775939E-6</v>
      </c>
    </row>
    <row r="104" spans="2:15" s="141" customFormat="1">
      <c r="B104" s="88" t="s">
        <v>1103</v>
      </c>
      <c r="C104" s="82" t="s">
        <v>1104</v>
      </c>
      <c r="D104" s="95" t="s">
        <v>125</v>
      </c>
      <c r="E104" s="95" t="s">
        <v>287</v>
      </c>
      <c r="F104" s="82" t="s">
        <v>1105</v>
      </c>
      <c r="G104" s="95" t="s">
        <v>194</v>
      </c>
      <c r="H104" s="95" t="s">
        <v>169</v>
      </c>
      <c r="I104" s="89">
        <v>1.26E-4</v>
      </c>
      <c r="J104" s="91">
        <v>283</v>
      </c>
      <c r="K104" s="82"/>
      <c r="L104" s="89">
        <v>3.5699999999999998E-7</v>
      </c>
      <c r="M104" s="90">
        <v>7.814642582343432E-13</v>
      </c>
      <c r="N104" s="90">
        <v>4.1682183028401794E-10</v>
      </c>
      <c r="O104" s="90">
        <f>L104/'סכום נכסי הקרן'!$C$42</f>
        <v>2.9791158135529116E-12</v>
      </c>
    </row>
    <row r="105" spans="2:15" s="141" customFormat="1">
      <c r="B105" s="88" t="s">
        <v>1106</v>
      </c>
      <c r="C105" s="82" t="s">
        <v>1107</v>
      </c>
      <c r="D105" s="95" t="s">
        <v>125</v>
      </c>
      <c r="E105" s="95" t="s">
        <v>287</v>
      </c>
      <c r="F105" s="82" t="s">
        <v>1108</v>
      </c>
      <c r="G105" s="95" t="s">
        <v>341</v>
      </c>
      <c r="H105" s="95" t="s">
        <v>169</v>
      </c>
      <c r="I105" s="89">
        <v>50.973931999999998</v>
      </c>
      <c r="J105" s="91">
        <v>637.79999999999995</v>
      </c>
      <c r="K105" s="82"/>
      <c r="L105" s="89">
        <v>0.32511173999999998</v>
      </c>
      <c r="M105" s="90">
        <v>4.4230251679092756E-6</v>
      </c>
      <c r="N105" s="90">
        <v>3.7959011348353438E-4</v>
      </c>
      <c r="O105" s="90">
        <f>L105/'סכום נכסי הקרן'!$C$42</f>
        <v>2.7130126773268982E-6</v>
      </c>
    </row>
    <row r="106" spans="2:15" s="141" customFormat="1">
      <c r="B106" s="88" t="s">
        <v>1109</v>
      </c>
      <c r="C106" s="82" t="s">
        <v>1110</v>
      </c>
      <c r="D106" s="95" t="s">
        <v>125</v>
      </c>
      <c r="E106" s="95" t="s">
        <v>287</v>
      </c>
      <c r="F106" s="82" t="s">
        <v>1111</v>
      </c>
      <c r="G106" s="95" t="s">
        <v>345</v>
      </c>
      <c r="H106" s="95" t="s">
        <v>169</v>
      </c>
      <c r="I106" s="89">
        <v>21.382064</v>
      </c>
      <c r="J106" s="91">
        <v>13400</v>
      </c>
      <c r="K106" s="82"/>
      <c r="L106" s="89">
        <v>2.8651966080000002</v>
      </c>
      <c r="M106" s="90">
        <v>5.8577915901410118E-6</v>
      </c>
      <c r="N106" s="90">
        <v>3.3453123088798878E-3</v>
      </c>
      <c r="O106" s="90">
        <f>L106/'סכום נכסי הקרן'!$C$42</f>
        <v>2.3909670935100742E-5</v>
      </c>
    </row>
    <row r="107" spans="2:15" s="141" customFormat="1">
      <c r="B107" s="88" t="s">
        <v>1112</v>
      </c>
      <c r="C107" s="82" t="s">
        <v>1113</v>
      </c>
      <c r="D107" s="95" t="s">
        <v>125</v>
      </c>
      <c r="E107" s="95" t="s">
        <v>287</v>
      </c>
      <c r="F107" s="82" t="s">
        <v>1114</v>
      </c>
      <c r="G107" s="95" t="s">
        <v>156</v>
      </c>
      <c r="H107" s="95" t="s">
        <v>169</v>
      </c>
      <c r="I107" s="89">
        <v>52.852102000000002</v>
      </c>
      <c r="J107" s="91">
        <v>1581</v>
      </c>
      <c r="K107" s="89">
        <v>5.5074111000000002E-2</v>
      </c>
      <c r="L107" s="89">
        <v>0.89066584900000001</v>
      </c>
      <c r="M107" s="90">
        <v>3.6716066395013319E-6</v>
      </c>
      <c r="N107" s="90">
        <v>1.0399130794163831E-3</v>
      </c>
      <c r="O107" s="90">
        <f>L107/'סכום נכסי הקרן'!$C$42</f>
        <v>7.4324837964914007E-6</v>
      </c>
    </row>
    <row r="108" spans="2:15" s="141" customFormat="1">
      <c r="B108" s="88" t="s">
        <v>1115</v>
      </c>
      <c r="C108" s="82" t="s">
        <v>1116</v>
      </c>
      <c r="D108" s="95" t="s">
        <v>125</v>
      </c>
      <c r="E108" s="95" t="s">
        <v>287</v>
      </c>
      <c r="F108" s="82" t="s">
        <v>1117</v>
      </c>
      <c r="G108" s="95" t="s">
        <v>1021</v>
      </c>
      <c r="H108" s="95" t="s">
        <v>169</v>
      </c>
      <c r="I108" s="89">
        <v>0.06</v>
      </c>
      <c r="J108" s="91">
        <v>53.7</v>
      </c>
      <c r="K108" s="82"/>
      <c r="L108" s="89">
        <v>2.9999999999999997E-5</v>
      </c>
      <c r="M108" s="90">
        <v>7.9018008441177762E-10</v>
      </c>
      <c r="N108" s="90">
        <v>3.5027044561682179E-8</v>
      </c>
      <c r="O108" s="90">
        <f>L108/'סכום נכסי הקרן'!$C$42</f>
        <v>2.5034586668511865E-10</v>
      </c>
    </row>
    <row r="109" spans="2:15" s="141" customFormat="1">
      <c r="B109" s="88" t="s">
        <v>1118</v>
      </c>
      <c r="C109" s="82" t="s">
        <v>1119</v>
      </c>
      <c r="D109" s="95" t="s">
        <v>125</v>
      </c>
      <c r="E109" s="95" t="s">
        <v>287</v>
      </c>
      <c r="F109" s="82" t="s">
        <v>1120</v>
      </c>
      <c r="G109" s="95" t="s">
        <v>156</v>
      </c>
      <c r="H109" s="95" t="s">
        <v>169</v>
      </c>
      <c r="I109" s="89">
        <v>138.13261900000001</v>
      </c>
      <c r="J109" s="91">
        <v>725</v>
      </c>
      <c r="K109" s="89">
        <v>4.7415402000000002E-2</v>
      </c>
      <c r="L109" s="89">
        <v>1.048876889</v>
      </c>
      <c r="M109" s="90">
        <v>3.4864272072763461E-6</v>
      </c>
      <c r="N109" s="90">
        <v>1.2246352510240524E-3</v>
      </c>
      <c r="O109" s="90">
        <f>L109/'סכום נכסי הקרן'!$C$42</f>
        <v>8.7527331274232002E-6</v>
      </c>
    </row>
    <row r="110" spans="2:15" s="141" customFormat="1">
      <c r="B110" s="88" t="s">
        <v>1121</v>
      </c>
      <c r="C110" s="82" t="s">
        <v>1122</v>
      </c>
      <c r="D110" s="95" t="s">
        <v>125</v>
      </c>
      <c r="E110" s="95" t="s">
        <v>287</v>
      </c>
      <c r="F110" s="82" t="s">
        <v>1123</v>
      </c>
      <c r="G110" s="95" t="s">
        <v>156</v>
      </c>
      <c r="H110" s="95" t="s">
        <v>169</v>
      </c>
      <c r="I110" s="89">
        <v>225.96270700000002</v>
      </c>
      <c r="J110" s="91">
        <v>96.9</v>
      </c>
      <c r="K110" s="82"/>
      <c r="L110" s="89">
        <v>0.218957864</v>
      </c>
      <c r="M110" s="90">
        <v>1.2923617639163251E-6</v>
      </c>
      <c r="N110" s="90">
        <v>2.5564822864862491E-4</v>
      </c>
      <c r="O110" s="90">
        <f>L110/'סכום נכסי הקרן'!$C$42</f>
        <v>1.8271732076867446E-6</v>
      </c>
    </row>
    <row r="111" spans="2:15" s="141" customFormat="1">
      <c r="B111" s="88" t="s">
        <v>1124</v>
      </c>
      <c r="C111" s="82" t="s">
        <v>1125</v>
      </c>
      <c r="D111" s="95" t="s">
        <v>125</v>
      </c>
      <c r="E111" s="95" t="s">
        <v>287</v>
      </c>
      <c r="F111" s="82" t="s">
        <v>1126</v>
      </c>
      <c r="G111" s="95" t="s">
        <v>156</v>
      </c>
      <c r="H111" s="95" t="s">
        <v>169</v>
      </c>
      <c r="I111" s="89">
        <v>550.03421400000002</v>
      </c>
      <c r="J111" s="91">
        <v>117.5</v>
      </c>
      <c r="K111" s="89">
        <v>2.3572816E-2</v>
      </c>
      <c r="L111" s="89">
        <v>0.66986301800000003</v>
      </c>
      <c r="M111" s="90">
        <v>1.5715263257142857E-6</v>
      </c>
      <c r="N111" s="90">
        <v>7.8211072605696382E-4</v>
      </c>
      <c r="O111" s="90">
        <f>L111/'סכום נכסי הקרן'!$C$42</f>
        <v>5.5899145933839748E-6</v>
      </c>
    </row>
    <row r="112" spans="2:15" s="141" customFormat="1">
      <c r="B112" s="88" t="s">
        <v>1127</v>
      </c>
      <c r="C112" s="82" t="s">
        <v>1128</v>
      </c>
      <c r="D112" s="95" t="s">
        <v>125</v>
      </c>
      <c r="E112" s="95" t="s">
        <v>287</v>
      </c>
      <c r="F112" s="82" t="s">
        <v>1129</v>
      </c>
      <c r="G112" s="95" t="s">
        <v>936</v>
      </c>
      <c r="H112" s="95" t="s">
        <v>169</v>
      </c>
      <c r="I112" s="89">
        <v>25.372444000000002</v>
      </c>
      <c r="J112" s="91">
        <v>3035</v>
      </c>
      <c r="K112" s="82"/>
      <c r="L112" s="89">
        <v>0.77005367899999999</v>
      </c>
      <c r="M112" s="90">
        <v>2.4093686068144853E-6</v>
      </c>
      <c r="N112" s="90">
        <v>8.9909015097401016E-4</v>
      </c>
      <c r="O112" s="90">
        <f>L112/'סכום נכסי הקרן'!$C$42</f>
        <v>6.4259918554439712E-6</v>
      </c>
    </row>
    <row r="113" spans="2:15" s="141" customFormat="1">
      <c r="B113" s="88" t="s">
        <v>1130</v>
      </c>
      <c r="C113" s="82" t="s">
        <v>1131</v>
      </c>
      <c r="D113" s="95" t="s">
        <v>125</v>
      </c>
      <c r="E113" s="95" t="s">
        <v>287</v>
      </c>
      <c r="F113" s="82" t="s">
        <v>1132</v>
      </c>
      <c r="G113" s="95" t="s">
        <v>345</v>
      </c>
      <c r="H113" s="95" t="s">
        <v>169</v>
      </c>
      <c r="I113" s="89">
        <v>0.66445200000000004</v>
      </c>
      <c r="J113" s="91">
        <v>42.3</v>
      </c>
      <c r="K113" s="82"/>
      <c r="L113" s="89">
        <v>2.8106300000000002E-4</v>
      </c>
      <c r="M113" s="90">
        <v>9.6921014825391728E-8</v>
      </c>
      <c r="N113" s="90">
        <v>3.2816020752133597E-7</v>
      </c>
      <c r="O113" s="90">
        <f>L113/'סכום נכסי הקרן'!$C$42</f>
        <v>2.3454320109373167E-9</v>
      </c>
    </row>
    <row r="114" spans="2:15" s="141" customFormat="1">
      <c r="B114" s="88" t="s">
        <v>1133</v>
      </c>
      <c r="C114" s="82" t="s">
        <v>1134</v>
      </c>
      <c r="D114" s="95" t="s">
        <v>125</v>
      </c>
      <c r="E114" s="95" t="s">
        <v>287</v>
      </c>
      <c r="F114" s="82" t="s">
        <v>1135</v>
      </c>
      <c r="G114" s="95" t="s">
        <v>463</v>
      </c>
      <c r="H114" s="95" t="s">
        <v>169</v>
      </c>
      <c r="I114" s="89">
        <v>32.077962999999997</v>
      </c>
      <c r="J114" s="91">
        <v>530</v>
      </c>
      <c r="K114" s="82"/>
      <c r="L114" s="89">
        <v>0.170013201</v>
      </c>
      <c r="M114" s="90">
        <v>2.4439658210094294E-6</v>
      </c>
      <c r="N114" s="90">
        <v>1.9850199891670767E-4</v>
      </c>
      <c r="O114" s="90">
        <f>L114/'סכום נכסי הקרן'!$C$42</f>
        <v>1.4187367384085428E-6</v>
      </c>
    </row>
    <row r="115" spans="2:15" s="141" customFormat="1">
      <c r="B115" s="88" t="s">
        <v>1136</v>
      </c>
      <c r="C115" s="82" t="s">
        <v>1137</v>
      </c>
      <c r="D115" s="95" t="s">
        <v>125</v>
      </c>
      <c r="E115" s="95" t="s">
        <v>287</v>
      </c>
      <c r="F115" s="82" t="s">
        <v>1138</v>
      </c>
      <c r="G115" s="95" t="s">
        <v>463</v>
      </c>
      <c r="H115" s="95" t="s">
        <v>169</v>
      </c>
      <c r="I115" s="89">
        <v>70.377808999999999</v>
      </c>
      <c r="J115" s="91">
        <v>1809</v>
      </c>
      <c r="K115" s="82"/>
      <c r="L115" s="89">
        <v>1.2731345650000001</v>
      </c>
      <c r="M115" s="90">
        <v>2.7357230982643789E-6</v>
      </c>
      <c r="N115" s="90">
        <v>1.4864713713757622E-3</v>
      </c>
      <c r="O115" s="90">
        <f>L115/'סכום נכסי הקרן'!$C$42</f>
        <v>1.0624132536056886E-5</v>
      </c>
    </row>
    <row r="116" spans="2:15" s="141" customFormat="1">
      <c r="B116" s="88" t="s">
        <v>1139</v>
      </c>
      <c r="C116" s="82" t="s">
        <v>1140</v>
      </c>
      <c r="D116" s="95" t="s">
        <v>125</v>
      </c>
      <c r="E116" s="95" t="s">
        <v>287</v>
      </c>
      <c r="F116" s="82" t="s">
        <v>1141</v>
      </c>
      <c r="G116" s="95" t="s">
        <v>289</v>
      </c>
      <c r="H116" s="95" t="s">
        <v>169</v>
      </c>
      <c r="I116" s="89">
        <v>540.74055599999997</v>
      </c>
      <c r="J116" s="91">
        <v>197.2</v>
      </c>
      <c r="K116" s="89">
        <v>5.2507530000000004E-2</v>
      </c>
      <c r="L116" s="89">
        <v>1.1188479070000001</v>
      </c>
      <c r="M116" s="90">
        <v>3.7503297747012197E-6</v>
      </c>
      <c r="N116" s="90">
        <v>1.3063311832077948E-3</v>
      </c>
      <c r="O116" s="90">
        <f>L116/'סכום נכסי הקרן'!$C$42</f>
        <v>9.3366316322248695E-6</v>
      </c>
    </row>
    <row r="117" spans="2:15" s="141" customFormat="1">
      <c r="B117" s="88" t="s">
        <v>1142</v>
      </c>
      <c r="C117" s="82" t="s">
        <v>1143</v>
      </c>
      <c r="D117" s="95" t="s">
        <v>125</v>
      </c>
      <c r="E117" s="95" t="s">
        <v>287</v>
      </c>
      <c r="F117" s="82" t="s">
        <v>1144</v>
      </c>
      <c r="G117" s="95" t="s">
        <v>380</v>
      </c>
      <c r="H117" s="95" t="s">
        <v>169</v>
      </c>
      <c r="I117" s="89">
        <v>31.208697999999998</v>
      </c>
      <c r="J117" s="91">
        <v>1442</v>
      </c>
      <c r="K117" s="82"/>
      <c r="L117" s="89">
        <v>0.45002943099999998</v>
      </c>
      <c r="M117" s="90">
        <v>3.5283884315133393E-6</v>
      </c>
      <c r="N117" s="90">
        <v>5.2544003112351583E-4</v>
      </c>
      <c r="O117" s="90">
        <f>L117/'סכום נכסי הקרן'!$C$42</f>
        <v>3.7554335979168601E-6</v>
      </c>
    </row>
    <row r="118" spans="2:15" s="141" customFormat="1">
      <c r="B118" s="88" t="s">
        <v>1145</v>
      </c>
      <c r="C118" s="82" t="s">
        <v>1146</v>
      </c>
      <c r="D118" s="95" t="s">
        <v>125</v>
      </c>
      <c r="E118" s="95" t="s">
        <v>287</v>
      </c>
      <c r="F118" s="82" t="s">
        <v>1147</v>
      </c>
      <c r="G118" s="95" t="s">
        <v>192</v>
      </c>
      <c r="H118" s="95" t="s">
        <v>169</v>
      </c>
      <c r="I118" s="89">
        <v>16.337229000000001</v>
      </c>
      <c r="J118" s="91">
        <v>6806</v>
      </c>
      <c r="K118" s="82"/>
      <c r="L118" s="89">
        <v>1.1119118189999999</v>
      </c>
      <c r="M118" s="90">
        <v>1.9808392229040344E-6</v>
      </c>
      <c r="N118" s="90">
        <v>1.2982328277591363E-3</v>
      </c>
      <c r="O118" s="90">
        <f>L118/'סכום נכסי הקרן'!$C$42</f>
        <v>9.2787509334993918E-6</v>
      </c>
    </row>
    <row r="119" spans="2:15" s="141" customFormat="1">
      <c r="B119" s="88" t="s">
        <v>1148</v>
      </c>
      <c r="C119" s="82" t="s">
        <v>1149</v>
      </c>
      <c r="D119" s="95" t="s">
        <v>125</v>
      </c>
      <c r="E119" s="95" t="s">
        <v>287</v>
      </c>
      <c r="F119" s="82" t="s">
        <v>1150</v>
      </c>
      <c r="G119" s="95" t="s">
        <v>463</v>
      </c>
      <c r="H119" s="95" t="s">
        <v>169</v>
      </c>
      <c r="I119" s="89">
        <v>359.73822999999999</v>
      </c>
      <c r="J119" s="91">
        <v>671.8</v>
      </c>
      <c r="K119" s="82"/>
      <c r="L119" s="89">
        <v>2.4167214319999997</v>
      </c>
      <c r="M119" s="90">
        <v>4.270984406912295E-6</v>
      </c>
      <c r="N119" s="90">
        <v>2.8216869763945454E-3</v>
      </c>
      <c r="O119" s="90">
        <f>L119/'סכום נכסי הקרן'!$C$42</f>
        <v>2.016720738101803E-5</v>
      </c>
    </row>
    <row r="120" spans="2:15" s="141" customFormat="1">
      <c r="B120" s="88" t="s">
        <v>1151</v>
      </c>
      <c r="C120" s="82" t="s">
        <v>1152</v>
      </c>
      <c r="D120" s="95" t="s">
        <v>125</v>
      </c>
      <c r="E120" s="95" t="s">
        <v>287</v>
      </c>
      <c r="F120" s="82" t="s">
        <v>1153</v>
      </c>
      <c r="G120" s="95" t="s">
        <v>463</v>
      </c>
      <c r="H120" s="95" t="s">
        <v>169</v>
      </c>
      <c r="I120" s="89">
        <v>85.183801000000003</v>
      </c>
      <c r="J120" s="91">
        <v>1155</v>
      </c>
      <c r="K120" s="82"/>
      <c r="L120" s="89">
        <v>0.98387290399999994</v>
      </c>
      <c r="M120" s="90">
        <v>5.0714197644973002E-6</v>
      </c>
      <c r="N120" s="90">
        <v>1.1487386683813217E-3</v>
      </c>
      <c r="O120" s="90">
        <f>L120/'סכום נכסי הקרן'!$C$42</f>
        <v>8.210283828662817E-6</v>
      </c>
    </row>
    <row r="121" spans="2:15" s="141" customFormat="1">
      <c r="B121" s="88" t="s">
        <v>1154</v>
      </c>
      <c r="C121" s="82" t="s">
        <v>1155</v>
      </c>
      <c r="D121" s="95" t="s">
        <v>125</v>
      </c>
      <c r="E121" s="95" t="s">
        <v>287</v>
      </c>
      <c r="F121" s="82" t="s">
        <v>1156</v>
      </c>
      <c r="G121" s="95" t="s">
        <v>946</v>
      </c>
      <c r="H121" s="95" t="s">
        <v>169</v>
      </c>
      <c r="I121" s="89">
        <v>440.27783099999999</v>
      </c>
      <c r="J121" s="91">
        <v>11.5</v>
      </c>
      <c r="K121" s="82"/>
      <c r="L121" s="89">
        <v>5.0631951000000001E-2</v>
      </c>
      <c r="M121" s="90">
        <v>1.0692729025987744E-6</v>
      </c>
      <c r="N121" s="90">
        <v>5.9116253464063622E-5</v>
      </c>
      <c r="O121" s="90">
        <f>L121/'סכום נכסי הקרן'!$C$42</f>
        <v>4.2251665516844869E-7</v>
      </c>
    </row>
    <row r="122" spans="2:15" s="141" customFormat="1">
      <c r="B122" s="85"/>
      <c r="C122" s="82"/>
      <c r="D122" s="82"/>
      <c r="E122" s="82"/>
      <c r="F122" s="82"/>
      <c r="G122" s="82"/>
      <c r="H122" s="82"/>
      <c r="I122" s="89"/>
      <c r="J122" s="91"/>
      <c r="K122" s="82"/>
      <c r="L122" s="82"/>
      <c r="M122" s="82"/>
      <c r="N122" s="90"/>
      <c r="O122" s="82"/>
    </row>
    <row r="123" spans="2:15" s="141" customFormat="1">
      <c r="B123" s="83" t="s">
        <v>236</v>
      </c>
      <c r="C123" s="84"/>
      <c r="D123" s="84"/>
      <c r="E123" s="84"/>
      <c r="F123" s="84"/>
      <c r="G123" s="84"/>
      <c r="H123" s="84"/>
      <c r="I123" s="92"/>
      <c r="J123" s="94"/>
      <c r="K123" s="92">
        <v>2.9788716999999999E-2</v>
      </c>
      <c r="L123" s="92">
        <v>100.08289227000002</v>
      </c>
      <c r="M123" s="84"/>
      <c r="N123" s="93">
        <v>0.11685359758011092</v>
      </c>
      <c r="O123" s="93">
        <f>L123/'סכום נכסי הקרן'!$C$42</f>
        <v>8.3517794685621723E-4</v>
      </c>
    </row>
    <row r="124" spans="2:15" s="141" customFormat="1">
      <c r="B124" s="101" t="s">
        <v>63</v>
      </c>
      <c r="C124" s="84"/>
      <c r="D124" s="84"/>
      <c r="E124" s="84"/>
      <c r="F124" s="84"/>
      <c r="G124" s="84"/>
      <c r="H124" s="84"/>
      <c r="I124" s="92"/>
      <c r="J124" s="94"/>
      <c r="K124" s="92">
        <v>1.7506898999999999E-2</v>
      </c>
      <c r="L124" s="92">
        <f>SUM(L125:L145)</f>
        <v>69.400264727999996</v>
      </c>
      <c r="M124" s="84"/>
      <c r="N124" s="93">
        <v>9.9736036570008305E-2</v>
      </c>
      <c r="O124" s="93">
        <f>L124/'סכום נכסי הקרן'!$C$42</f>
        <v>5.7913564738359426E-4</v>
      </c>
    </row>
    <row r="125" spans="2:15" s="141" customFormat="1">
      <c r="B125" s="88" t="s">
        <v>1157</v>
      </c>
      <c r="C125" s="82" t="s">
        <v>1158</v>
      </c>
      <c r="D125" s="95" t="s">
        <v>1159</v>
      </c>
      <c r="E125" s="95" t="s">
        <v>1160</v>
      </c>
      <c r="F125" s="82" t="s">
        <v>949</v>
      </c>
      <c r="G125" s="95" t="s">
        <v>197</v>
      </c>
      <c r="H125" s="95" t="s">
        <v>168</v>
      </c>
      <c r="I125" s="89">
        <v>87.566098999999994</v>
      </c>
      <c r="J125" s="91">
        <v>794</v>
      </c>
      <c r="K125" s="82"/>
      <c r="L125" s="89">
        <v>2.5252381540000002</v>
      </c>
      <c r="M125" s="90">
        <v>2.5833556981402756E-6</v>
      </c>
      <c r="N125" s="90">
        <v>2.9483876449672686E-3</v>
      </c>
      <c r="O125" s="90">
        <f>L125/'סכום נכסי הקרן'!$C$42</f>
        <v>2.1072764474981973E-5</v>
      </c>
    </row>
    <row r="126" spans="2:15" s="141" customFormat="1">
      <c r="B126" s="88" t="s">
        <v>1161</v>
      </c>
      <c r="C126" s="82" t="s">
        <v>1162</v>
      </c>
      <c r="D126" s="95" t="s">
        <v>1159</v>
      </c>
      <c r="E126" s="95" t="s">
        <v>1160</v>
      </c>
      <c r="F126" s="82" t="s">
        <v>1163</v>
      </c>
      <c r="G126" s="95" t="s">
        <v>1164</v>
      </c>
      <c r="H126" s="95" t="s">
        <v>168</v>
      </c>
      <c r="I126" s="89">
        <v>12.367864000000003</v>
      </c>
      <c r="J126" s="91">
        <v>12649</v>
      </c>
      <c r="K126" s="82"/>
      <c r="L126" s="89">
        <v>5.6819412849999997</v>
      </c>
      <c r="M126" s="90">
        <v>7.9172736184413683E-8</v>
      </c>
      <c r="N126" s="90">
        <v>6.6340536862185568E-3</v>
      </c>
      <c r="O126" s="90">
        <f>L126/'סכום נכסי הקרן'!$C$42</f>
        <v>4.7415017181576053E-5</v>
      </c>
    </row>
    <row r="127" spans="2:15" s="141" customFormat="1">
      <c r="B127" s="88" t="s">
        <v>1165</v>
      </c>
      <c r="C127" s="82" t="s">
        <v>1166</v>
      </c>
      <c r="D127" s="95" t="s">
        <v>1159</v>
      </c>
      <c r="E127" s="95" t="s">
        <v>1160</v>
      </c>
      <c r="F127" s="82" t="s">
        <v>1167</v>
      </c>
      <c r="G127" s="95" t="s">
        <v>1164</v>
      </c>
      <c r="H127" s="95" t="s">
        <v>168</v>
      </c>
      <c r="I127" s="89">
        <v>4.6272120000000001</v>
      </c>
      <c r="J127" s="91">
        <v>11905</v>
      </c>
      <c r="K127" s="82"/>
      <c r="L127" s="89">
        <v>2.000758346</v>
      </c>
      <c r="M127" s="90">
        <v>1.2440730445785771E-7</v>
      </c>
      <c r="N127" s="90">
        <v>2.3360217247499846E-3</v>
      </c>
      <c r="O127" s="90">
        <f>L127/'סכום נכסי הקרן'!$C$42</f>
        <v>1.6696052738561816E-5</v>
      </c>
    </row>
    <row r="128" spans="2:15" s="141" customFormat="1">
      <c r="B128" s="88" t="s">
        <v>1168</v>
      </c>
      <c r="C128" s="82" t="s">
        <v>1169</v>
      </c>
      <c r="D128" s="95" t="s">
        <v>128</v>
      </c>
      <c r="E128" s="95" t="s">
        <v>1160</v>
      </c>
      <c r="F128" s="82" t="s">
        <v>1170</v>
      </c>
      <c r="G128" s="95" t="s">
        <v>1171</v>
      </c>
      <c r="H128" s="95" t="s">
        <v>171</v>
      </c>
      <c r="I128" s="89">
        <v>91.240799999999993</v>
      </c>
      <c r="J128" s="91">
        <v>764.5</v>
      </c>
      <c r="K128" s="82"/>
      <c r="L128" s="89">
        <v>3.3011584759999995</v>
      </c>
      <c r="M128" s="90">
        <v>5.9507365899216863E-7</v>
      </c>
      <c r="N128" s="90">
        <v>3.8543275014675605E-3</v>
      </c>
      <c r="O128" s="90">
        <f>L128/'סכום נכסי הקרן'!$C$42</f>
        <v>2.7547712657971511E-5</v>
      </c>
    </row>
    <row r="129" spans="2:15" s="141" customFormat="1">
      <c r="B129" s="88" t="s">
        <v>1172</v>
      </c>
      <c r="C129" s="82" t="s">
        <v>1173</v>
      </c>
      <c r="D129" s="95" t="s">
        <v>1159</v>
      </c>
      <c r="E129" s="95" t="s">
        <v>1160</v>
      </c>
      <c r="F129" s="82" t="s">
        <v>1174</v>
      </c>
      <c r="G129" s="95" t="s">
        <v>1021</v>
      </c>
      <c r="H129" s="95" t="s">
        <v>168</v>
      </c>
      <c r="I129" s="89">
        <v>25.164777000000001</v>
      </c>
      <c r="J129" s="91">
        <v>733</v>
      </c>
      <c r="K129" s="82"/>
      <c r="L129" s="89">
        <v>0.66995079800000001</v>
      </c>
      <c r="M129" s="90">
        <v>7.572228232983444E-7</v>
      </c>
      <c r="N129" s="90">
        <v>7.8221321518935128E-4</v>
      </c>
      <c r="O129" s="90">
        <f>L129/'סכום נכסי הקרן'!$C$42</f>
        <v>5.5906471053898956E-6</v>
      </c>
    </row>
    <row r="130" spans="2:15" s="141" customFormat="1">
      <c r="B130" s="88" t="s">
        <v>1175</v>
      </c>
      <c r="C130" s="82" t="s">
        <v>1176</v>
      </c>
      <c r="D130" s="95" t="s">
        <v>1177</v>
      </c>
      <c r="E130" s="95" t="s">
        <v>1160</v>
      </c>
      <c r="F130" s="82">
        <v>29389</v>
      </c>
      <c r="G130" s="95" t="s">
        <v>874</v>
      </c>
      <c r="H130" s="95" t="s">
        <v>168</v>
      </c>
      <c r="I130" s="89">
        <v>2.3027440000000001</v>
      </c>
      <c r="J130" s="91">
        <v>12879</v>
      </c>
      <c r="K130" s="89">
        <v>4.1470659999999996E-3</v>
      </c>
      <c r="L130" s="89">
        <v>1.0812907580000002</v>
      </c>
      <c r="M130" s="90">
        <v>2.1594683092428947E-8</v>
      </c>
      <c r="N130" s="90">
        <v>1.2624806521533704E-3</v>
      </c>
      <c r="O130" s="90">
        <f>L130/'סכום נכסי הקרן'!$C$42</f>
        <v>9.0232223983372983E-6</v>
      </c>
    </row>
    <row r="131" spans="2:15" s="141" customFormat="1">
      <c r="B131" s="88" t="s">
        <v>1178</v>
      </c>
      <c r="C131" s="82" t="s">
        <v>1179</v>
      </c>
      <c r="D131" s="95" t="s">
        <v>1159</v>
      </c>
      <c r="E131" s="95" t="s">
        <v>1160</v>
      </c>
      <c r="F131" s="82" t="s">
        <v>1180</v>
      </c>
      <c r="G131" s="95" t="s">
        <v>341</v>
      </c>
      <c r="H131" s="95" t="s">
        <v>168</v>
      </c>
      <c r="I131" s="89">
        <v>15.992905</v>
      </c>
      <c r="J131" s="91">
        <v>3415</v>
      </c>
      <c r="K131" s="89">
        <v>1.3359833000000002E-2</v>
      </c>
      <c r="L131" s="89">
        <v>1.9970045780000001</v>
      </c>
      <c r="M131" s="90">
        <v>7.4937682759207538E-7</v>
      </c>
      <c r="N131" s="90">
        <v>2.3316389447829776E-3</v>
      </c>
      <c r="O131" s="90">
        <f>L131/'סכום נכסי הקרן'!$C$42</f>
        <v>1.6664728061785321E-5</v>
      </c>
    </row>
    <row r="132" spans="2:15" s="141" customFormat="1">
      <c r="B132" s="88" t="s">
        <v>1181</v>
      </c>
      <c r="C132" s="82" t="s">
        <v>1182</v>
      </c>
      <c r="D132" s="95" t="s">
        <v>1159</v>
      </c>
      <c r="E132" s="95" t="s">
        <v>1160</v>
      </c>
      <c r="F132" s="82" t="s">
        <v>1020</v>
      </c>
      <c r="G132" s="95" t="s">
        <v>1021</v>
      </c>
      <c r="H132" s="95" t="s">
        <v>168</v>
      </c>
      <c r="I132" s="89">
        <v>20.058812</v>
      </c>
      <c r="J132" s="91">
        <v>573</v>
      </c>
      <c r="K132" s="82"/>
      <c r="L132" s="89">
        <v>0.41745115700000002</v>
      </c>
      <c r="M132" s="90">
        <v>4.9813866145790379E-7</v>
      </c>
      <c r="N132" s="90">
        <v>4.8740267595215949E-4</v>
      </c>
      <c r="O132" s="90">
        <f>L132/'סכום נכסי הקרן'!$C$42</f>
        <v>3.4835723899290178E-6</v>
      </c>
    </row>
    <row r="133" spans="2:15" s="141" customFormat="1">
      <c r="B133" s="88" t="s">
        <v>1183</v>
      </c>
      <c r="C133" s="82" t="s">
        <v>1184</v>
      </c>
      <c r="D133" s="95" t="s">
        <v>1159</v>
      </c>
      <c r="E133" s="95" t="s">
        <v>1160</v>
      </c>
      <c r="F133" s="82" t="s">
        <v>1185</v>
      </c>
      <c r="G133" s="95" t="s">
        <v>27</v>
      </c>
      <c r="H133" s="95" t="s">
        <v>168</v>
      </c>
      <c r="I133" s="89">
        <v>32.655213000000003</v>
      </c>
      <c r="J133" s="91">
        <v>2380</v>
      </c>
      <c r="K133" s="82"/>
      <c r="L133" s="89">
        <v>2.8227688309999999</v>
      </c>
      <c r="M133" s="90">
        <v>9.2828208470755435E-7</v>
      </c>
      <c r="N133" s="90">
        <v>3.2957749876921503E-3</v>
      </c>
      <c r="O133" s="90">
        <f>L133/'סכום נכסי הקרן'!$C$42</f>
        <v>2.3555616981614474E-5</v>
      </c>
    </row>
    <row r="134" spans="2:15" s="141" customFormat="1">
      <c r="B134" s="88" t="s">
        <v>1186</v>
      </c>
      <c r="C134" s="82" t="s">
        <v>1187</v>
      </c>
      <c r="D134" s="95" t="s">
        <v>1159</v>
      </c>
      <c r="E134" s="95" t="s">
        <v>1160</v>
      </c>
      <c r="F134" s="82" t="s">
        <v>1188</v>
      </c>
      <c r="G134" s="95" t="s">
        <v>1189</v>
      </c>
      <c r="H134" s="95" t="s">
        <v>168</v>
      </c>
      <c r="I134" s="89">
        <v>82.947098000000011</v>
      </c>
      <c r="J134" s="91">
        <v>500</v>
      </c>
      <c r="K134" s="82"/>
      <c r="L134" s="89">
        <v>1.5063193029999999</v>
      </c>
      <c r="M134" s="90">
        <v>3.0518999726220833E-6</v>
      </c>
      <c r="N134" s="90">
        <v>1.7587304450101015E-3</v>
      </c>
      <c r="O134" s="90">
        <f>L134/'סכום נכסי הקרן'!$C$42</f>
        <v>1.2570027047135295E-5</v>
      </c>
    </row>
    <row r="135" spans="2:15" s="141" customFormat="1">
      <c r="B135" s="88" t="s">
        <v>1190</v>
      </c>
      <c r="C135" s="82" t="s">
        <v>1191</v>
      </c>
      <c r="D135" s="95" t="s">
        <v>1159</v>
      </c>
      <c r="E135" s="95" t="s">
        <v>1160</v>
      </c>
      <c r="F135" s="82" t="s">
        <v>918</v>
      </c>
      <c r="G135" s="95" t="s">
        <v>197</v>
      </c>
      <c r="H135" s="95" t="s">
        <v>168</v>
      </c>
      <c r="I135" s="89">
        <v>50.007345000000008</v>
      </c>
      <c r="J135" s="91">
        <v>12251</v>
      </c>
      <c r="K135" s="82"/>
      <c r="L135" s="89">
        <v>22.251084007999999</v>
      </c>
      <c r="M135" s="90">
        <v>8.0621283733419239E-7</v>
      </c>
      <c r="N135" s="90">
        <v>2.597965703646499E-2</v>
      </c>
      <c r="O135" s="90">
        <f>L135/'סכום נכסי הקרן'!$C$42</f>
        <v>1.8568223035553811E-4</v>
      </c>
    </row>
    <row r="136" spans="2:15" s="141" customFormat="1">
      <c r="B136" s="88" t="s">
        <v>1192</v>
      </c>
      <c r="C136" s="82" t="s">
        <v>1193</v>
      </c>
      <c r="D136" s="95" t="s">
        <v>1159</v>
      </c>
      <c r="E136" s="95" t="s">
        <v>1160</v>
      </c>
      <c r="F136" s="82" t="s">
        <v>998</v>
      </c>
      <c r="G136" s="95" t="s">
        <v>902</v>
      </c>
      <c r="H136" s="95" t="s">
        <v>168</v>
      </c>
      <c r="I136" s="89">
        <v>37.075133999999998</v>
      </c>
      <c r="J136" s="91">
        <v>2518</v>
      </c>
      <c r="K136" s="82"/>
      <c r="L136" s="89">
        <v>3.3906604300000001</v>
      </c>
      <c r="M136" s="90">
        <v>1.3280246211113779E-6</v>
      </c>
      <c r="N136" s="90">
        <v>3.9588271325047492E-3</v>
      </c>
      <c r="O136" s="90">
        <f>L136/'סכום נכסי הקרן'!$C$42</f>
        <v>2.8294594132776235E-5</v>
      </c>
    </row>
    <row r="137" spans="2:15" s="141" customFormat="1">
      <c r="B137" s="88" t="s">
        <v>1196</v>
      </c>
      <c r="C137" s="82" t="s">
        <v>1197</v>
      </c>
      <c r="D137" s="95" t="s">
        <v>1159</v>
      </c>
      <c r="E137" s="95" t="s">
        <v>1160</v>
      </c>
      <c r="F137" s="82" t="s">
        <v>813</v>
      </c>
      <c r="G137" s="95" t="s">
        <v>380</v>
      </c>
      <c r="H137" s="95" t="s">
        <v>168</v>
      </c>
      <c r="I137" s="89">
        <v>3.2132839999999998</v>
      </c>
      <c r="J137" s="91">
        <v>374</v>
      </c>
      <c r="K137" s="82"/>
      <c r="L137" s="89">
        <v>4.3648218000000003E-2</v>
      </c>
      <c r="M137" s="90">
        <v>1.9676888607986785E-8</v>
      </c>
      <c r="N137" s="90">
        <v>5.0962269230800615E-5</v>
      </c>
      <c r="O137" s="90">
        <f>L137/'סכום נכסי הקרן'!$C$42</f>
        <v>3.6423836548236656E-7</v>
      </c>
    </row>
    <row r="138" spans="2:15" s="141" customFormat="1">
      <c r="B138" s="88" t="s">
        <v>1200</v>
      </c>
      <c r="C138" s="82" t="s">
        <v>1201</v>
      </c>
      <c r="D138" s="95" t="s">
        <v>128</v>
      </c>
      <c r="E138" s="95" t="s">
        <v>1160</v>
      </c>
      <c r="F138" s="82" t="s">
        <v>1132</v>
      </c>
      <c r="G138" s="95" t="s">
        <v>345</v>
      </c>
      <c r="H138" s="95" t="s">
        <v>171</v>
      </c>
      <c r="I138" s="89">
        <v>0.81495399999999985</v>
      </c>
      <c r="J138" s="91">
        <v>35</v>
      </c>
      <c r="K138" s="82"/>
      <c r="L138" s="89">
        <v>1.349898E-3</v>
      </c>
      <c r="M138" s="90">
        <v>1.188741530103187E-7</v>
      </c>
      <c r="N138" s="90">
        <v>1.5760979133241885E-6</v>
      </c>
      <c r="O138" s="90">
        <f>L138/'סכום נכסי הקרן'!$C$42</f>
        <v>1.1264712824883609E-8</v>
      </c>
    </row>
    <row r="139" spans="2:15" s="141" customFormat="1">
      <c r="B139" s="88" t="s">
        <v>1202</v>
      </c>
      <c r="C139" s="82" t="s">
        <v>1203</v>
      </c>
      <c r="D139" s="95" t="s">
        <v>1159</v>
      </c>
      <c r="E139" s="95" t="s">
        <v>1160</v>
      </c>
      <c r="F139" s="82" t="s">
        <v>1027</v>
      </c>
      <c r="G139" s="95" t="s">
        <v>1021</v>
      </c>
      <c r="H139" s="95" t="s">
        <v>168</v>
      </c>
      <c r="I139" s="89">
        <v>16.940982999999999</v>
      </c>
      <c r="J139" s="91">
        <v>831</v>
      </c>
      <c r="K139" s="82"/>
      <c r="L139" s="89">
        <v>0.51131140799999997</v>
      </c>
      <c r="M139" s="90">
        <v>5.9717182579908246E-7</v>
      </c>
      <c r="N139" s="90">
        <v>5.9699091576374862E-4</v>
      </c>
      <c r="O139" s="90">
        <f>L139/'סכום נכסי הקרן'!$C$42</f>
        <v>4.2668232527249438E-6</v>
      </c>
    </row>
    <row r="140" spans="2:15" s="141" customFormat="1">
      <c r="B140" s="88" t="s">
        <v>1206</v>
      </c>
      <c r="C140" s="82" t="s">
        <v>1207</v>
      </c>
      <c r="D140" s="95" t="s">
        <v>1159</v>
      </c>
      <c r="E140" s="95" t="s">
        <v>1160</v>
      </c>
      <c r="F140" s="82" t="s">
        <v>1208</v>
      </c>
      <c r="G140" s="95" t="s">
        <v>1209</v>
      </c>
      <c r="H140" s="95" t="s">
        <v>168</v>
      </c>
      <c r="I140" s="89">
        <v>23.574058999999998</v>
      </c>
      <c r="J140" s="91">
        <v>3768</v>
      </c>
      <c r="K140" s="82"/>
      <c r="L140" s="89">
        <v>3.2261986519999999</v>
      </c>
      <c r="M140" s="90">
        <v>4.9886670735634616E-7</v>
      </c>
      <c r="N140" s="90">
        <v>3.7668067982814329E-3</v>
      </c>
      <c r="O140" s="90">
        <f>L140/'סכום נכסי הקרן'!$C$42</f>
        <v>2.6922183254443383E-5</v>
      </c>
    </row>
    <row r="141" spans="2:15" s="141" customFormat="1">
      <c r="B141" s="88" t="s">
        <v>1210</v>
      </c>
      <c r="C141" s="82" t="s">
        <v>1211</v>
      </c>
      <c r="D141" s="95" t="s">
        <v>1159</v>
      </c>
      <c r="E141" s="95" t="s">
        <v>1160</v>
      </c>
      <c r="F141" s="82" t="s">
        <v>905</v>
      </c>
      <c r="G141" s="95" t="s">
        <v>463</v>
      </c>
      <c r="H141" s="95" t="s">
        <v>168</v>
      </c>
      <c r="I141" s="89">
        <v>143.93453400000001</v>
      </c>
      <c r="J141" s="91">
        <v>1568</v>
      </c>
      <c r="K141" s="82"/>
      <c r="L141" s="89">
        <v>8.1970371899999996</v>
      </c>
      <c r="M141" s="90">
        <v>1.3212413149662545E-7</v>
      </c>
      <c r="N141" s="90">
        <v>9.5705995642632029E-3</v>
      </c>
      <c r="O141" s="90">
        <f>L141/'סכום נכסי הקרן'!$C$42</f>
        <v>6.8403145986023321E-5</v>
      </c>
    </row>
    <row r="142" spans="2:15" s="141" customFormat="1">
      <c r="B142" s="88" t="s">
        <v>1212</v>
      </c>
      <c r="C142" s="82" t="s">
        <v>1213</v>
      </c>
      <c r="D142" s="95" t="s">
        <v>1159</v>
      </c>
      <c r="E142" s="95" t="s">
        <v>1160</v>
      </c>
      <c r="F142" s="82" t="s">
        <v>901</v>
      </c>
      <c r="G142" s="95" t="s">
        <v>902</v>
      </c>
      <c r="H142" s="95" t="s">
        <v>168</v>
      </c>
      <c r="I142" s="89">
        <v>42.061140000000002</v>
      </c>
      <c r="J142" s="91">
        <v>1656</v>
      </c>
      <c r="K142" s="82"/>
      <c r="L142" s="89">
        <v>2.5298059520000002</v>
      </c>
      <c r="M142" s="90">
        <v>3.9724364956983959E-7</v>
      </c>
      <c r="N142" s="90">
        <v>2.9537208604370939E-3</v>
      </c>
      <c r="O142" s="90">
        <f>L142/'סכום נכסי הקרן'!$C$42</f>
        <v>2.1110882119953725E-5</v>
      </c>
    </row>
    <row r="143" spans="2:15" s="141" customFormat="1">
      <c r="B143" s="88" t="s">
        <v>1214</v>
      </c>
      <c r="C143" s="82" t="s">
        <v>1215</v>
      </c>
      <c r="D143" s="95" t="s">
        <v>1159</v>
      </c>
      <c r="E143" s="95" t="s">
        <v>1160</v>
      </c>
      <c r="F143" s="82" t="s">
        <v>1216</v>
      </c>
      <c r="G143" s="95" t="s">
        <v>1217</v>
      </c>
      <c r="H143" s="95" t="s">
        <v>168</v>
      </c>
      <c r="I143" s="89">
        <v>15.350265</v>
      </c>
      <c r="J143" s="91">
        <v>3694</v>
      </c>
      <c r="K143" s="82"/>
      <c r="L143" s="89">
        <v>2.0594849220000002</v>
      </c>
      <c r="M143" s="90">
        <v>7.4965485948902361E-7</v>
      </c>
      <c r="N143" s="90">
        <v>2.4045890045668854E-3</v>
      </c>
      <c r="O143" s="90">
        <f>L143/'סכום נכסי הקרן'!$C$42</f>
        <v>1.71861179241008E-5</v>
      </c>
    </row>
    <row r="144" spans="2:15" s="141" customFormat="1">
      <c r="B144" s="88" t="s">
        <v>1218</v>
      </c>
      <c r="C144" s="82" t="s">
        <v>1219</v>
      </c>
      <c r="D144" s="95" t="s">
        <v>1159</v>
      </c>
      <c r="E144" s="95" t="s">
        <v>1160</v>
      </c>
      <c r="F144" s="82" t="s">
        <v>1220</v>
      </c>
      <c r="G144" s="95" t="s">
        <v>1164</v>
      </c>
      <c r="H144" s="95" t="s">
        <v>168</v>
      </c>
      <c r="I144" s="89">
        <v>5.6485009999999996</v>
      </c>
      <c r="J144" s="91">
        <v>5986</v>
      </c>
      <c r="K144" s="82"/>
      <c r="L144" s="89">
        <v>1.2280491199999999</v>
      </c>
      <c r="M144" s="90">
        <v>8.6457689862568646E-8</v>
      </c>
      <c r="N144" s="90">
        <v>1.4338310416724862E-3</v>
      </c>
      <c r="O144" s="90">
        <f>L144/'סכום נכסי הקרן'!$C$42</f>
        <v>1.0247900709276575E-5</v>
      </c>
    </row>
    <row r="145" spans="2:15" s="141" customFormat="1">
      <c r="B145" s="88" t="s">
        <v>1221</v>
      </c>
      <c r="C145" s="82" t="s">
        <v>1222</v>
      </c>
      <c r="D145" s="95" t="s">
        <v>1159</v>
      </c>
      <c r="E145" s="95" t="s">
        <v>1160</v>
      </c>
      <c r="F145" s="82" t="s">
        <v>1223</v>
      </c>
      <c r="G145" s="95" t="s">
        <v>1164</v>
      </c>
      <c r="H145" s="95" t="s">
        <v>168</v>
      </c>
      <c r="I145" s="89">
        <v>9.0183710000000001</v>
      </c>
      <c r="J145" s="91">
        <v>12083</v>
      </c>
      <c r="K145" s="82"/>
      <c r="L145" s="89">
        <v>3.9577532440000001</v>
      </c>
      <c r="M145" s="90">
        <v>1.8652425359810196E-7</v>
      </c>
      <c r="N145" s="90">
        <v>4.6209466413910071E-3</v>
      </c>
      <c r="O145" s="90">
        <f>L145/'סכום נכסי הקרן'!$C$42</f>
        <v>3.3026905533167329E-5</v>
      </c>
    </row>
    <row r="146" spans="2:15" s="141" customFormat="1">
      <c r="B146" s="85"/>
      <c r="C146" s="82"/>
      <c r="D146" s="82"/>
      <c r="E146" s="82"/>
      <c r="F146" s="82"/>
      <c r="G146" s="82"/>
      <c r="H146" s="82"/>
      <c r="I146" s="89"/>
      <c r="J146" s="91"/>
      <c r="K146" s="82"/>
      <c r="L146" s="82"/>
      <c r="M146" s="82"/>
      <c r="N146" s="90"/>
      <c r="O146" s="82"/>
    </row>
    <row r="147" spans="2:15" s="141" customFormat="1">
      <c r="B147" s="101" t="s">
        <v>62</v>
      </c>
      <c r="C147" s="84"/>
      <c r="D147" s="84"/>
      <c r="E147" s="84"/>
      <c r="F147" s="84"/>
      <c r="G147" s="84"/>
      <c r="H147" s="84"/>
      <c r="I147" s="92"/>
      <c r="J147" s="94"/>
      <c r="K147" s="92">
        <v>1.2281817999999998E-2</v>
      </c>
      <c r="L147" s="92">
        <f>SUM(L148:L155)</f>
        <v>30.682627541999999</v>
      </c>
      <c r="M147" s="84"/>
      <c r="N147" s="93">
        <v>1.7117561010102641E-2</v>
      </c>
      <c r="O147" s="93">
        <f>L147/'סכום נכסי הקרן'!$C$42</f>
        <v>2.560422994726227E-4</v>
      </c>
    </row>
    <row r="148" spans="2:15" s="141" customFormat="1">
      <c r="B148" s="88" t="s">
        <v>1224</v>
      </c>
      <c r="C148" s="82" t="s">
        <v>1225</v>
      </c>
      <c r="D148" s="95" t="s">
        <v>1177</v>
      </c>
      <c r="E148" s="95" t="s">
        <v>1160</v>
      </c>
      <c r="F148" s="82"/>
      <c r="G148" s="95" t="s">
        <v>874</v>
      </c>
      <c r="H148" s="95" t="s">
        <v>168</v>
      </c>
      <c r="I148" s="89">
        <v>9.9930400000000006</v>
      </c>
      <c r="J148" s="91">
        <v>2731</v>
      </c>
      <c r="K148" s="82"/>
      <c r="L148" s="89">
        <v>0.99120883800000004</v>
      </c>
      <c r="M148" s="90">
        <v>2.5924266645370443E-8</v>
      </c>
      <c r="N148" s="90">
        <v>1.1573038712853073E-3</v>
      </c>
      <c r="O148" s="90">
        <f>L148/'סכום נכסי הקרן'!$C$42</f>
        <v>8.2715011871686465E-6</v>
      </c>
    </row>
    <row r="149" spans="2:15" s="141" customFormat="1">
      <c r="B149" s="88" t="s">
        <v>1226</v>
      </c>
      <c r="C149" s="82" t="s">
        <v>1227</v>
      </c>
      <c r="D149" s="95" t="s">
        <v>1159</v>
      </c>
      <c r="E149" s="95" t="s">
        <v>1160</v>
      </c>
      <c r="F149" s="82"/>
      <c r="G149" s="95" t="s">
        <v>1217</v>
      </c>
      <c r="H149" s="95" t="s">
        <v>168</v>
      </c>
      <c r="I149" s="89">
        <v>78.640879999999996</v>
      </c>
      <c r="J149" s="91">
        <v>2834</v>
      </c>
      <c r="K149" s="82"/>
      <c r="L149" s="89">
        <v>8.0945749819999993</v>
      </c>
      <c r="M149" s="90">
        <v>1.5241959149269877E-7</v>
      </c>
      <c r="N149" s="90">
        <v>9.4509679534130579E-3</v>
      </c>
      <c r="O149" s="90">
        <f>L149/'סכום נכסי הקרן'!$C$42</f>
        <v>6.754811297721562E-5</v>
      </c>
    </row>
    <row r="150" spans="2:15" s="141" customFormat="1">
      <c r="B150" s="88" t="s">
        <v>1228</v>
      </c>
      <c r="C150" s="82" t="s">
        <v>1229</v>
      </c>
      <c r="D150" s="95" t="s">
        <v>1177</v>
      </c>
      <c r="E150" s="95" t="s">
        <v>1160</v>
      </c>
      <c r="F150" s="82"/>
      <c r="G150" s="95" t="s">
        <v>874</v>
      </c>
      <c r="H150" s="95" t="s">
        <v>168</v>
      </c>
      <c r="I150" s="89">
        <v>7.8640879999999989</v>
      </c>
      <c r="J150" s="91">
        <v>5276</v>
      </c>
      <c r="K150" s="89">
        <v>1.2281817999999998E-2</v>
      </c>
      <c r="L150" s="89">
        <v>1.5192323329999999</v>
      </c>
      <c r="M150" s="90">
        <v>1.3024946961242243E-8</v>
      </c>
      <c r="N150" s="90">
        <v>1.7738072875846461E-3</v>
      </c>
      <c r="O150" s="90">
        <f>L150/'סכום נכסי הקרן'!$C$42</f>
        <v>1.2677784503364659E-5</v>
      </c>
    </row>
    <row r="151" spans="2:15" s="141" customFormat="1">
      <c r="B151" s="88" t="s">
        <v>1194</v>
      </c>
      <c r="C151" s="82" t="s">
        <v>1195</v>
      </c>
      <c r="D151" s="95" t="s">
        <v>1177</v>
      </c>
      <c r="E151" s="95" t="s">
        <v>1160</v>
      </c>
      <c r="F151" s="82"/>
      <c r="G151" s="95" t="s">
        <v>195</v>
      </c>
      <c r="H151" s="95" t="s">
        <v>168</v>
      </c>
      <c r="I151" s="89">
        <v>45.158008000000002</v>
      </c>
      <c r="J151" s="91">
        <v>5515</v>
      </c>
      <c r="K151" s="82"/>
      <c r="L151" s="89">
        <v>9.0453657019999998</v>
      </c>
      <c r="M151" s="90">
        <v>8.9065230220700202E-7</v>
      </c>
      <c r="N151" s="90">
        <v>1.056108091735552E-2</v>
      </c>
      <c r="O151" s="90">
        <f>L151/'סכום נכסי הקרן'!$C$42</f>
        <v>7.5482330538367883E-5</v>
      </c>
    </row>
    <row r="152" spans="2:15" s="141" customFormat="1">
      <c r="B152" s="88" t="s">
        <v>1230</v>
      </c>
      <c r="C152" s="82" t="s">
        <v>1231</v>
      </c>
      <c r="D152" s="95" t="s">
        <v>1177</v>
      </c>
      <c r="E152" s="95" t="s">
        <v>1160</v>
      </c>
      <c r="F152" s="82"/>
      <c r="G152" s="95" t="s">
        <v>1232</v>
      </c>
      <c r="H152" s="95" t="s">
        <v>168</v>
      </c>
      <c r="I152" s="89">
        <v>2.2723300000000002</v>
      </c>
      <c r="J152" s="91">
        <v>24288</v>
      </c>
      <c r="K152" s="82"/>
      <c r="L152" s="89">
        <v>2.0045139029999999</v>
      </c>
      <c r="M152" s="90">
        <v>2.4242594810813227E-8</v>
      </c>
      <c r="N152" s="90">
        <v>2.3404065934964158E-3</v>
      </c>
      <c r="O152" s="90">
        <f>L152/'סכום נכסי הקרן'!$C$42</f>
        <v>1.6727392344296826E-5</v>
      </c>
    </row>
    <row r="153" spans="2:15" s="141" customFormat="1">
      <c r="B153" s="88" t="s">
        <v>1198</v>
      </c>
      <c r="C153" s="82" t="s">
        <v>1199</v>
      </c>
      <c r="D153" s="95" t="s">
        <v>1159</v>
      </c>
      <c r="E153" s="95" t="s">
        <v>1160</v>
      </c>
      <c r="F153" s="82"/>
      <c r="G153" s="95" t="s">
        <v>463</v>
      </c>
      <c r="H153" s="95" t="s">
        <v>168</v>
      </c>
      <c r="I153" s="89">
        <v>32.849685999999998</v>
      </c>
      <c r="J153" s="91">
        <v>4816</v>
      </c>
      <c r="K153" s="82"/>
      <c r="L153" s="89">
        <v>5.7459724530000003</v>
      </c>
      <c r="M153" s="90">
        <v>2.4176745429957131E-7</v>
      </c>
      <c r="N153" s="90">
        <v>6.7088144387143092E-3</v>
      </c>
      <c r="O153" s="90">
        <f>L153/'סכום נכסי הקרן'!$C$42</f>
        <v>4.7949348456503409E-5</v>
      </c>
    </row>
    <row r="154" spans="2:15" s="141" customFormat="1">
      <c r="B154" s="88" t="s">
        <v>1204</v>
      </c>
      <c r="C154" s="82" t="s">
        <v>1205</v>
      </c>
      <c r="D154" s="95" t="s">
        <v>1159</v>
      </c>
      <c r="E154" s="95" t="s">
        <v>1160</v>
      </c>
      <c r="F154" s="82"/>
      <c r="G154" s="95" t="s">
        <v>197</v>
      </c>
      <c r="H154" s="95" t="s">
        <v>168</v>
      </c>
      <c r="I154" s="89">
        <v>22.170992999999999</v>
      </c>
      <c r="J154" s="91">
        <v>1528</v>
      </c>
      <c r="K154" s="82"/>
      <c r="L154" s="89">
        <v>1.2304227129999998</v>
      </c>
      <c r="M154" s="90">
        <v>4.4523360814951866E-7</v>
      </c>
      <c r="N154" s="90">
        <v>1.4366023732652294E-3</v>
      </c>
      <c r="O154" s="90">
        <f>L154/'סכום נכסי הקרן'!$C$42</f>
        <v>1.0267708015834666E-5</v>
      </c>
    </row>
    <row r="155" spans="2:15" s="141" customFormat="1">
      <c r="B155" s="88" t="s">
        <v>1233</v>
      </c>
      <c r="C155" s="82" t="s">
        <v>1234</v>
      </c>
      <c r="D155" s="95" t="s">
        <v>1159</v>
      </c>
      <c r="E155" s="95" t="s">
        <v>1160</v>
      </c>
      <c r="F155" s="82"/>
      <c r="G155" s="95" t="s">
        <v>1164</v>
      </c>
      <c r="H155" s="95" t="s">
        <v>168</v>
      </c>
      <c r="I155" s="89">
        <v>9.4716640000000005</v>
      </c>
      <c r="J155" s="91">
        <v>5963</v>
      </c>
      <c r="K155" s="82"/>
      <c r="L155" s="89">
        <v>2.0513366179999997</v>
      </c>
      <c r="M155" s="90">
        <v>3.1592199611881133E-7</v>
      </c>
      <c r="N155" s="90">
        <v>2.3950753043232137E-3</v>
      </c>
      <c r="O155" s="90">
        <f>L155/'סכום נכסי הקרן'!$C$42</f>
        <v>1.7118121449871001E-5</v>
      </c>
    </row>
    <row r="156" spans="2:15" s="141" customFormat="1">
      <c r="B156" s="144"/>
      <c r="C156" s="144"/>
      <c r="D156" s="144"/>
    </row>
    <row r="157" spans="2:15" s="141" customFormat="1">
      <c r="B157" s="144"/>
      <c r="C157" s="144"/>
      <c r="D157" s="144"/>
    </row>
    <row r="158" spans="2:15">
      <c r="E158" s="1"/>
      <c r="F158" s="1"/>
      <c r="G158" s="1"/>
    </row>
    <row r="159" spans="2:15">
      <c r="B159" s="97" t="s">
        <v>256</v>
      </c>
      <c r="E159" s="1"/>
      <c r="F159" s="1"/>
      <c r="G159" s="1"/>
    </row>
    <row r="160" spans="2:15">
      <c r="B160" s="97" t="s">
        <v>116</v>
      </c>
      <c r="E160" s="1"/>
      <c r="F160" s="1"/>
      <c r="G160" s="1"/>
    </row>
    <row r="161" spans="2:7">
      <c r="B161" s="97" t="s">
        <v>239</v>
      </c>
      <c r="E161" s="1"/>
      <c r="F161" s="1"/>
      <c r="G161" s="1"/>
    </row>
    <row r="162" spans="2:7">
      <c r="B162" s="97" t="s">
        <v>247</v>
      </c>
      <c r="E162" s="1"/>
      <c r="F162" s="1"/>
      <c r="G162" s="1"/>
    </row>
    <row r="163" spans="2:7">
      <c r="B163" s="97" t="s">
        <v>253</v>
      </c>
      <c r="E163" s="1"/>
      <c r="F163" s="1"/>
      <c r="G163" s="1"/>
    </row>
    <row r="164" spans="2:7">
      <c r="E164" s="1"/>
      <c r="F164" s="1"/>
      <c r="G164" s="1"/>
    </row>
    <row r="165" spans="2:7">
      <c r="E165" s="1"/>
      <c r="F165" s="1"/>
      <c r="G165" s="1"/>
    </row>
    <row r="166" spans="2:7">
      <c r="E166" s="1"/>
      <c r="F166" s="1"/>
      <c r="G166" s="1"/>
    </row>
    <row r="167" spans="2:7">
      <c r="E167" s="1"/>
      <c r="F167" s="1"/>
      <c r="G167" s="1"/>
    </row>
    <row r="168" spans="2:7">
      <c r="E168" s="1"/>
      <c r="F168" s="1"/>
      <c r="G168" s="1"/>
    </row>
    <row r="169" spans="2:7">
      <c r="E169" s="1"/>
      <c r="F169" s="1"/>
      <c r="G169" s="1"/>
    </row>
    <row r="170" spans="2:7">
      <c r="E170" s="1"/>
      <c r="F170" s="1"/>
      <c r="G170" s="1"/>
    </row>
    <row r="171" spans="2:7">
      <c r="E171" s="1"/>
      <c r="F171" s="1"/>
      <c r="G171" s="1"/>
    </row>
    <row r="172" spans="2:7">
      <c r="E172" s="1"/>
      <c r="F172" s="1"/>
      <c r="G172" s="1"/>
    </row>
    <row r="173" spans="2:7">
      <c r="E173" s="1"/>
      <c r="F173" s="1"/>
      <c r="G173" s="1"/>
    </row>
    <row r="174" spans="2:7">
      <c r="E174" s="1"/>
      <c r="F174" s="1"/>
      <c r="G174" s="1"/>
    </row>
    <row r="175" spans="2:7">
      <c r="E175" s="1"/>
      <c r="F175" s="1"/>
      <c r="G175" s="1"/>
    </row>
    <row r="176" spans="2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61 B163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0.71093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184</v>
      </c>
      <c r="C1" s="80" t="s" vm="1">
        <v>257</v>
      </c>
    </row>
    <row r="2" spans="2:63">
      <c r="B2" s="58" t="s">
        <v>183</v>
      </c>
      <c r="C2" s="80" t="s">
        <v>258</v>
      </c>
    </row>
    <row r="3" spans="2:63">
      <c r="B3" s="58" t="s">
        <v>185</v>
      </c>
      <c r="C3" s="80" t="s">
        <v>259</v>
      </c>
    </row>
    <row r="4" spans="2:63">
      <c r="B4" s="58" t="s">
        <v>186</v>
      </c>
      <c r="C4" s="80">
        <v>2208</v>
      </c>
    </row>
    <row r="6" spans="2:63" ht="26.25" customHeight="1">
      <c r="B6" s="163" t="s">
        <v>214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5"/>
      <c r="BK6" s="3"/>
    </row>
    <row r="7" spans="2:63" ht="26.25" customHeight="1">
      <c r="B7" s="163" t="s">
        <v>93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5"/>
      <c r="BH7" s="3"/>
      <c r="BK7" s="3"/>
    </row>
    <row r="8" spans="2:63" s="3" customFormat="1" ht="74.25" customHeight="1">
      <c r="B8" s="23" t="s">
        <v>119</v>
      </c>
      <c r="C8" s="31" t="s">
        <v>44</v>
      </c>
      <c r="D8" s="31" t="s">
        <v>124</v>
      </c>
      <c r="E8" s="31" t="s">
        <v>121</v>
      </c>
      <c r="F8" s="31" t="s">
        <v>64</v>
      </c>
      <c r="G8" s="31" t="s">
        <v>104</v>
      </c>
      <c r="H8" s="31" t="s">
        <v>241</v>
      </c>
      <c r="I8" s="31" t="s">
        <v>240</v>
      </c>
      <c r="J8" s="31" t="s">
        <v>255</v>
      </c>
      <c r="K8" s="31" t="s">
        <v>61</v>
      </c>
      <c r="L8" s="31" t="s">
        <v>58</v>
      </c>
      <c r="M8" s="31" t="s">
        <v>187</v>
      </c>
      <c r="N8" s="15" t="s">
        <v>189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248</v>
      </c>
      <c r="I9" s="33"/>
      <c r="J9" s="17" t="s">
        <v>244</v>
      </c>
      <c r="K9" s="33" t="s">
        <v>244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39" customFormat="1" ht="18" customHeight="1">
      <c r="B11" s="99" t="s">
        <v>30</v>
      </c>
      <c r="C11" s="100"/>
      <c r="D11" s="100"/>
      <c r="E11" s="100"/>
      <c r="F11" s="100"/>
      <c r="G11" s="100"/>
      <c r="H11" s="102"/>
      <c r="I11" s="104"/>
      <c r="J11" s="100"/>
      <c r="K11" s="102">
        <v>2678.1543144153998</v>
      </c>
      <c r="L11" s="100"/>
      <c r="M11" s="105">
        <v>1</v>
      </c>
      <c r="N11" s="105">
        <f>K11/'סכום נכסי הקרן'!$C$42</f>
        <v>2.2348828765293767E-2</v>
      </c>
      <c r="O11" s="142"/>
      <c r="BH11" s="141"/>
      <c r="BI11" s="143"/>
      <c r="BK11" s="141"/>
    </row>
    <row r="12" spans="2:63" s="141" customFormat="1" ht="20.25">
      <c r="B12" s="83" t="s">
        <v>237</v>
      </c>
      <c r="C12" s="84"/>
      <c r="D12" s="84"/>
      <c r="E12" s="84"/>
      <c r="F12" s="84"/>
      <c r="G12" s="84"/>
      <c r="H12" s="92"/>
      <c r="I12" s="94"/>
      <c r="J12" s="84"/>
      <c r="K12" s="92">
        <v>561.99445441500018</v>
      </c>
      <c r="L12" s="84"/>
      <c r="M12" s="93">
        <v>0.20984394042942781</v>
      </c>
      <c r="N12" s="93">
        <f>K12/'סכום נכסי הקרן'!$C$42</f>
        <v>4.6897662920917871E-3</v>
      </c>
      <c r="BI12" s="139"/>
    </row>
    <row r="13" spans="2:63" s="141" customFormat="1">
      <c r="B13" s="101" t="s">
        <v>66</v>
      </c>
      <c r="C13" s="84"/>
      <c r="D13" s="84"/>
      <c r="E13" s="84"/>
      <c r="F13" s="84"/>
      <c r="G13" s="84"/>
      <c r="H13" s="92"/>
      <c r="I13" s="94"/>
      <c r="J13" s="84"/>
      <c r="K13" s="92">
        <v>19.042562180000001</v>
      </c>
      <c r="L13" s="84"/>
      <c r="M13" s="93">
        <v>7.1103304531414582E-3</v>
      </c>
      <c r="N13" s="93">
        <f>K13/'סכום נכסי הקרן'!$C$42</f>
        <v>1.5890755776191208E-4</v>
      </c>
    </row>
    <row r="14" spans="2:63" s="141" customFormat="1">
      <c r="B14" s="88" t="s">
        <v>1235</v>
      </c>
      <c r="C14" s="82" t="s">
        <v>1236</v>
      </c>
      <c r="D14" s="95" t="s">
        <v>125</v>
      </c>
      <c r="E14" s="82" t="s">
        <v>1237</v>
      </c>
      <c r="F14" s="95" t="s">
        <v>1238</v>
      </c>
      <c r="G14" s="95" t="s">
        <v>169</v>
      </c>
      <c r="H14" s="89">
        <v>282.409741</v>
      </c>
      <c r="I14" s="91">
        <v>2097</v>
      </c>
      <c r="J14" s="82"/>
      <c r="K14" s="89">
        <v>5.9221322630000017</v>
      </c>
      <c r="L14" s="90">
        <v>1.0720760286753742E-5</v>
      </c>
      <c r="M14" s="90">
        <v>2.2112737235205631E-3</v>
      </c>
      <c r="N14" s="90">
        <f>K14/'סכום נכסי הקרן'!$C$42</f>
        <v>4.9419377800154614E-5</v>
      </c>
    </row>
    <row r="15" spans="2:63" s="141" customFormat="1">
      <c r="B15" s="88" t="s">
        <v>1239</v>
      </c>
      <c r="C15" s="82" t="s">
        <v>1240</v>
      </c>
      <c r="D15" s="95" t="s">
        <v>125</v>
      </c>
      <c r="E15" s="82" t="s">
        <v>1241</v>
      </c>
      <c r="F15" s="95" t="s">
        <v>1238</v>
      </c>
      <c r="G15" s="95" t="s">
        <v>169</v>
      </c>
      <c r="H15" s="89">
        <v>0.347584</v>
      </c>
      <c r="I15" s="91">
        <v>1148</v>
      </c>
      <c r="J15" s="82"/>
      <c r="K15" s="89">
        <v>3.9902639999999994E-3</v>
      </c>
      <c r="L15" s="90">
        <v>4.9444224745441562E-7</v>
      </c>
      <c r="M15" s="90">
        <v>1.4899305758902892E-6</v>
      </c>
      <c r="N15" s="90">
        <f>K15/'סכום נכסי הקרן'!$C$42</f>
        <v>3.3298203312747606E-8</v>
      </c>
    </row>
    <row r="16" spans="2:63" s="141" customFormat="1" ht="20.25">
      <c r="B16" s="88" t="s">
        <v>1242</v>
      </c>
      <c r="C16" s="82" t="s">
        <v>1243</v>
      </c>
      <c r="D16" s="95" t="s">
        <v>125</v>
      </c>
      <c r="E16" s="82" t="s">
        <v>1241</v>
      </c>
      <c r="F16" s="95" t="s">
        <v>1238</v>
      </c>
      <c r="G16" s="95" t="s">
        <v>169</v>
      </c>
      <c r="H16" s="89">
        <v>199.86080000000001</v>
      </c>
      <c r="I16" s="91">
        <v>2078</v>
      </c>
      <c r="J16" s="82"/>
      <c r="K16" s="89">
        <v>4.1531074239999999</v>
      </c>
      <c r="L16" s="90">
        <v>2.8993200000446806E-6</v>
      </c>
      <c r="M16" s="90">
        <v>1.550734922795724E-3</v>
      </c>
      <c r="N16" s="90">
        <f>K16/'סכום נכסי הקרן'!$C$42</f>
        <v>3.4657109249922684E-5</v>
      </c>
      <c r="BH16" s="139"/>
    </row>
    <row r="17" spans="2:14" s="141" customFormat="1">
      <c r="B17" s="88" t="s">
        <v>1244</v>
      </c>
      <c r="C17" s="82" t="s">
        <v>1245</v>
      </c>
      <c r="D17" s="95" t="s">
        <v>125</v>
      </c>
      <c r="E17" s="82" t="s">
        <v>1246</v>
      </c>
      <c r="F17" s="95" t="s">
        <v>1238</v>
      </c>
      <c r="G17" s="95" t="s">
        <v>169</v>
      </c>
      <c r="H17" s="89">
        <v>5.3999999999999991E-5</v>
      </c>
      <c r="I17" s="91">
        <v>15320</v>
      </c>
      <c r="J17" s="82"/>
      <c r="K17" s="89">
        <v>8.2539999999999992E-6</v>
      </c>
      <c r="L17" s="90">
        <v>6.3319474185705687E-12</v>
      </c>
      <c r="M17" s="90">
        <v>3.0819732662797371E-9</v>
      </c>
      <c r="N17" s="90">
        <f>K17/'סכום נכסי הקרן'!$C$42</f>
        <v>6.8878492787298973E-11</v>
      </c>
    </row>
    <row r="18" spans="2:14" s="141" customFormat="1">
      <c r="B18" s="88" t="s">
        <v>1247</v>
      </c>
      <c r="C18" s="82" t="s">
        <v>1248</v>
      </c>
      <c r="D18" s="95" t="s">
        <v>125</v>
      </c>
      <c r="E18" s="82" t="s">
        <v>1246</v>
      </c>
      <c r="F18" s="95" t="s">
        <v>1238</v>
      </c>
      <c r="G18" s="95" t="s">
        <v>169</v>
      </c>
      <c r="H18" s="89">
        <v>9.6671800000000001</v>
      </c>
      <c r="I18" s="91">
        <v>20360</v>
      </c>
      <c r="J18" s="82"/>
      <c r="K18" s="89">
        <v>1.968237848</v>
      </c>
      <c r="L18" s="90">
        <v>1.3723125100699914E-6</v>
      </c>
      <c r="M18" s="90">
        <v>7.349232407579308E-4</v>
      </c>
      <c r="N18" s="90">
        <f>K18/'סכום נכסי הקרן'!$C$42</f>
        <v>1.6424673663333759E-5</v>
      </c>
    </row>
    <row r="19" spans="2:14" s="141" customFormat="1">
      <c r="B19" s="88" t="s">
        <v>1249</v>
      </c>
      <c r="C19" s="82" t="s">
        <v>1250</v>
      </c>
      <c r="D19" s="95" t="s">
        <v>125</v>
      </c>
      <c r="E19" s="82" t="s">
        <v>1246</v>
      </c>
      <c r="F19" s="95" t="s">
        <v>1238</v>
      </c>
      <c r="G19" s="95" t="s">
        <v>169</v>
      </c>
      <c r="H19" s="89">
        <v>4.3448000000000002</v>
      </c>
      <c r="I19" s="91">
        <v>14100</v>
      </c>
      <c r="J19" s="82"/>
      <c r="K19" s="89">
        <v>0.61261679999999996</v>
      </c>
      <c r="L19" s="90">
        <v>3.1614345729734892E-7</v>
      </c>
      <c r="M19" s="90">
        <v>2.2874589290935795E-4</v>
      </c>
      <c r="N19" s="90">
        <f>K19/'סכום נכסי הקרן'!$C$42</f>
        <v>5.1122027913954666E-6</v>
      </c>
    </row>
    <row r="20" spans="2:14" s="141" customFormat="1">
      <c r="B20" s="88" t="s">
        <v>1251</v>
      </c>
      <c r="C20" s="82" t="s">
        <v>1252</v>
      </c>
      <c r="D20" s="95" t="s">
        <v>125</v>
      </c>
      <c r="E20" s="82" t="s">
        <v>1253</v>
      </c>
      <c r="F20" s="95" t="s">
        <v>1238</v>
      </c>
      <c r="G20" s="95" t="s">
        <v>169</v>
      </c>
      <c r="H20" s="89">
        <v>1.03E-4</v>
      </c>
      <c r="I20" s="91">
        <v>1536</v>
      </c>
      <c r="J20" s="82"/>
      <c r="K20" s="89">
        <v>1.575E-6</v>
      </c>
      <c r="L20" s="90">
        <v>1.2681034697576282E-12</v>
      </c>
      <c r="M20" s="90">
        <v>5.8809157916047805E-10</v>
      </c>
      <c r="N20" s="90">
        <f>K20/'סכום נכסי הקרן'!$C$42</f>
        <v>1.3143158000968729E-11</v>
      </c>
    </row>
    <row r="21" spans="2:14" s="141" customFormat="1">
      <c r="B21" s="88" t="s">
        <v>1254</v>
      </c>
      <c r="C21" s="82" t="s">
        <v>1255</v>
      </c>
      <c r="D21" s="95" t="s">
        <v>125</v>
      </c>
      <c r="E21" s="82" t="s">
        <v>1253</v>
      </c>
      <c r="F21" s="95" t="s">
        <v>1238</v>
      </c>
      <c r="G21" s="95" t="s">
        <v>169</v>
      </c>
      <c r="H21" s="89">
        <v>308.48079999999999</v>
      </c>
      <c r="I21" s="91">
        <v>2069</v>
      </c>
      <c r="J21" s="82"/>
      <c r="K21" s="89">
        <v>6.3824677519999993</v>
      </c>
      <c r="L21" s="90">
        <v>5.3979093899354552E-6</v>
      </c>
      <c r="M21" s="90">
        <v>2.3831590725171469E-3</v>
      </c>
      <c r="N21" s="90">
        <f>K21/'סכום נכסי הקרן'!$C$42</f>
        <v>5.3260814032142022E-5</v>
      </c>
    </row>
    <row r="22" spans="2:14" s="141" customFormat="1">
      <c r="B22" s="85"/>
      <c r="C22" s="82"/>
      <c r="D22" s="82"/>
      <c r="E22" s="82"/>
      <c r="F22" s="82"/>
      <c r="G22" s="82"/>
      <c r="H22" s="89"/>
      <c r="I22" s="91"/>
      <c r="J22" s="82"/>
      <c r="K22" s="82"/>
      <c r="L22" s="82"/>
      <c r="M22" s="90"/>
      <c r="N22" s="82"/>
    </row>
    <row r="23" spans="2:14" s="141" customFormat="1">
      <c r="B23" s="101" t="s">
        <v>67</v>
      </c>
      <c r="C23" s="84"/>
      <c r="D23" s="84"/>
      <c r="E23" s="84"/>
      <c r="F23" s="84"/>
      <c r="G23" s="84"/>
      <c r="H23" s="92"/>
      <c r="I23" s="94"/>
      <c r="J23" s="84"/>
      <c r="K23" s="92">
        <v>542.95189223500006</v>
      </c>
      <c r="L23" s="84"/>
      <c r="M23" s="93">
        <v>0.20273360997628628</v>
      </c>
      <c r="N23" s="93">
        <f>K23/'סכום נכסי הקרן'!$C$42</f>
        <v>4.5308587343298743E-3</v>
      </c>
    </row>
    <row r="24" spans="2:14" s="141" customFormat="1">
      <c r="B24" s="88" t="s">
        <v>1256</v>
      </c>
      <c r="C24" s="82" t="s">
        <v>1257</v>
      </c>
      <c r="D24" s="95" t="s">
        <v>125</v>
      </c>
      <c r="E24" s="82" t="s">
        <v>1237</v>
      </c>
      <c r="F24" s="95" t="s">
        <v>1258</v>
      </c>
      <c r="G24" s="95" t="s">
        <v>169</v>
      </c>
      <c r="H24" s="89">
        <v>1477.2077600000002</v>
      </c>
      <c r="I24" s="91">
        <v>346.95</v>
      </c>
      <c r="J24" s="82"/>
      <c r="K24" s="89">
        <v>5.1251723230000001</v>
      </c>
      <c r="L24" s="90">
        <v>9.4571098792534073E-6</v>
      </c>
      <c r="M24" s="90">
        <v>1.9136956729540609E-3</v>
      </c>
      <c r="N24" s="90">
        <f>K24/'סכום נכסי הקרן'!$C$42</f>
        <v>4.2768856903733932E-5</v>
      </c>
    </row>
    <row r="25" spans="2:14" s="141" customFormat="1">
      <c r="B25" s="88" t="s">
        <v>1259</v>
      </c>
      <c r="C25" s="82" t="s">
        <v>1260</v>
      </c>
      <c r="D25" s="95" t="s">
        <v>125</v>
      </c>
      <c r="E25" s="82" t="s">
        <v>1237</v>
      </c>
      <c r="F25" s="95" t="s">
        <v>1258</v>
      </c>
      <c r="G25" s="95" t="s">
        <v>169</v>
      </c>
      <c r="H25" s="89">
        <v>5868.4850109999998</v>
      </c>
      <c r="I25" s="91">
        <v>321.14999999999998</v>
      </c>
      <c r="J25" s="82"/>
      <c r="K25" s="89">
        <v>18.846639609999997</v>
      </c>
      <c r="L25" s="90">
        <v>2.6028707677683364E-4</v>
      </c>
      <c r="M25" s="90">
        <v>7.0371746349925813E-3</v>
      </c>
      <c r="N25" s="90">
        <f>K25/'סכום נכסי הקרן'!$C$42</f>
        <v>1.5727261090891785E-4</v>
      </c>
    </row>
    <row r="26" spans="2:14" s="141" customFormat="1">
      <c r="B26" s="88" t="s">
        <v>1261</v>
      </c>
      <c r="C26" s="82" t="s">
        <v>1262</v>
      </c>
      <c r="D26" s="95" t="s">
        <v>125</v>
      </c>
      <c r="E26" s="82" t="s">
        <v>1237</v>
      </c>
      <c r="F26" s="95" t="s">
        <v>1258</v>
      </c>
      <c r="G26" s="95" t="s">
        <v>169</v>
      </c>
      <c r="H26" s="89">
        <v>29524.7215</v>
      </c>
      <c r="I26" s="91">
        <v>334.35</v>
      </c>
      <c r="J26" s="82"/>
      <c r="K26" s="89">
        <v>98.715906341999982</v>
      </c>
      <c r="L26" s="90">
        <v>1.3217747351377957E-4</v>
      </c>
      <c r="M26" s="90">
        <v>3.6859678253285476E-2</v>
      </c>
      <c r="N26" s="90">
        <f>K26/'סכום נכסי הקרן'!$C$42</f>
        <v>8.237706376264996E-4</v>
      </c>
    </row>
    <row r="27" spans="2:14" s="141" customFormat="1">
      <c r="B27" s="88" t="s">
        <v>1263</v>
      </c>
      <c r="C27" s="82" t="s">
        <v>1264</v>
      </c>
      <c r="D27" s="95" t="s">
        <v>125</v>
      </c>
      <c r="E27" s="82" t="s">
        <v>1237</v>
      </c>
      <c r="F27" s="95" t="s">
        <v>1258</v>
      </c>
      <c r="G27" s="95" t="s">
        <v>169</v>
      </c>
      <c r="H27" s="89">
        <v>590.68393000000003</v>
      </c>
      <c r="I27" s="91">
        <v>366.07</v>
      </c>
      <c r="J27" s="82"/>
      <c r="K27" s="89">
        <v>2.162316659</v>
      </c>
      <c r="L27" s="90">
        <v>4.4502149974909135E-6</v>
      </c>
      <c r="M27" s="90">
        <v>8.0739061500718673E-4</v>
      </c>
      <c r="N27" s="90">
        <f>K27/'סכום נכסי הקרן'!$C$42</f>
        <v>1.8044234601500839E-5</v>
      </c>
    </row>
    <row r="28" spans="2:14" s="141" customFormat="1">
      <c r="B28" s="88" t="s">
        <v>1265</v>
      </c>
      <c r="C28" s="82" t="s">
        <v>1266</v>
      </c>
      <c r="D28" s="95" t="s">
        <v>125</v>
      </c>
      <c r="E28" s="82" t="s">
        <v>1241</v>
      </c>
      <c r="F28" s="95" t="s">
        <v>1258</v>
      </c>
      <c r="G28" s="95" t="s">
        <v>169</v>
      </c>
      <c r="H28" s="89">
        <v>13263.188224</v>
      </c>
      <c r="I28" s="91">
        <v>334.87</v>
      </c>
      <c r="J28" s="82"/>
      <c r="K28" s="89">
        <v>44.414438415999996</v>
      </c>
      <c r="L28" s="90">
        <v>3.1321879183305504E-5</v>
      </c>
      <c r="M28" s="90">
        <v>1.6583972841645232E-2</v>
      </c>
      <c r="N28" s="90">
        <f>K28/'סכום נכסי הקרן'!$C$42</f>
        <v>3.7063236928621155E-4</v>
      </c>
    </row>
    <row r="29" spans="2:14" s="141" customFormat="1">
      <c r="B29" s="88" t="s">
        <v>1267</v>
      </c>
      <c r="C29" s="82" t="s">
        <v>1268</v>
      </c>
      <c r="D29" s="95" t="s">
        <v>125</v>
      </c>
      <c r="E29" s="82" t="s">
        <v>1241</v>
      </c>
      <c r="F29" s="95" t="s">
        <v>1258</v>
      </c>
      <c r="G29" s="95" t="s">
        <v>169</v>
      </c>
      <c r="H29" s="89">
        <v>3201.573832</v>
      </c>
      <c r="I29" s="91">
        <v>343.18</v>
      </c>
      <c r="J29" s="82"/>
      <c r="K29" s="89">
        <v>10.987161082</v>
      </c>
      <c r="L29" s="90">
        <v>1.0665562817198857E-5</v>
      </c>
      <c r="M29" s="90">
        <v>4.1025123245739224E-3</v>
      </c>
      <c r="N29" s="90">
        <f>K29/'סכום נכסי הקרן'!$C$42</f>
        <v>9.1686345449409871E-5</v>
      </c>
    </row>
    <row r="30" spans="2:14" s="141" customFormat="1">
      <c r="B30" s="88" t="s">
        <v>1269</v>
      </c>
      <c r="C30" s="82" t="s">
        <v>1270</v>
      </c>
      <c r="D30" s="95" t="s">
        <v>125</v>
      </c>
      <c r="E30" s="82" t="s">
        <v>1241</v>
      </c>
      <c r="F30" s="95" t="s">
        <v>1258</v>
      </c>
      <c r="G30" s="95" t="s">
        <v>169</v>
      </c>
      <c r="H30" s="89">
        <v>3002.753741</v>
      </c>
      <c r="I30" s="91">
        <v>321.98</v>
      </c>
      <c r="J30" s="82"/>
      <c r="K30" s="89">
        <v>9.6682665070000002</v>
      </c>
      <c r="L30" s="90">
        <v>4.5127779966972712E-5</v>
      </c>
      <c r="M30" s="90">
        <v>3.6100483287911044E-3</v>
      </c>
      <c r="N30" s="90">
        <f>K30/'סכום נכסי הקרן'!$C$42</f>
        <v>8.0680351934587328E-5</v>
      </c>
    </row>
    <row r="31" spans="2:14" s="141" customFormat="1">
      <c r="B31" s="88" t="s">
        <v>1271</v>
      </c>
      <c r="C31" s="82" t="s">
        <v>1272</v>
      </c>
      <c r="D31" s="95" t="s">
        <v>125</v>
      </c>
      <c r="E31" s="82" t="s">
        <v>1241</v>
      </c>
      <c r="F31" s="95" t="s">
        <v>1258</v>
      </c>
      <c r="G31" s="95" t="s">
        <v>169</v>
      </c>
      <c r="H31" s="89">
        <v>14065.698112999999</v>
      </c>
      <c r="I31" s="91">
        <v>363.3</v>
      </c>
      <c r="J31" s="82"/>
      <c r="K31" s="89">
        <v>51.100681238999996</v>
      </c>
      <c r="L31" s="90">
        <v>5.2816199323827738E-5</v>
      </c>
      <c r="M31" s="90">
        <v>1.9080558937155382E-2</v>
      </c>
      <c r="N31" s="90">
        <f>K31/'סכום נכסי הקרן'!$C$42</f>
        <v>4.264281444325812E-4</v>
      </c>
    </row>
    <row r="32" spans="2:14" s="141" customFormat="1">
      <c r="B32" s="88" t="s">
        <v>1273</v>
      </c>
      <c r="C32" s="82" t="s">
        <v>1274</v>
      </c>
      <c r="D32" s="95" t="s">
        <v>125</v>
      </c>
      <c r="E32" s="82" t="s">
        <v>1246</v>
      </c>
      <c r="F32" s="95" t="s">
        <v>1258</v>
      </c>
      <c r="G32" s="95" t="s">
        <v>169</v>
      </c>
      <c r="H32" s="89">
        <v>29.540361000000004</v>
      </c>
      <c r="I32" s="91">
        <v>3438.37</v>
      </c>
      <c r="J32" s="82"/>
      <c r="K32" s="89">
        <v>1.0157069240000001</v>
      </c>
      <c r="L32" s="90">
        <v>1.258894230482392E-6</v>
      </c>
      <c r="M32" s="90">
        <v>3.7925631041231224E-4</v>
      </c>
      <c r="N32" s="90">
        <f>K32/'סכום נכסי הקרן'!$C$42</f>
        <v>8.4759343395618655E-6</v>
      </c>
    </row>
    <row r="33" spans="2:14" s="141" customFormat="1">
      <c r="B33" s="88" t="s">
        <v>1275</v>
      </c>
      <c r="C33" s="82" t="s">
        <v>1276</v>
      </c>
      <c r="D33" s="95" t="s">
        <v>125</v>
      </c>
      <c r="E33" s="82" t="s">
        <v>1246</v>
      </c>
      <c r="F33" s="95" t="s">
        <v>1258</v>
      </c>
      <c r="G33" s="95" t="s">
        <v>169</v>
      </c>
      <c r="H33" s="89">
        <v>130.88582400000001</v>
      </c>
      <c r="I33" s="91">
        <v>3201.86</v>
      </c>
      <c r="J33" s="82"/>
      <c r="K33" s="89">
        <v>4.1907808439999998</v>
      </c>
      <c r="L33" s="90">
        <v>2.1192165594638208E-5</v>
      </c>
      <c r="M33" s="90">
        <v>1.5648018568021848E-3</v>
      </c>
      <c r="N33" s="90">
        <f>K33/'סכום נכסי הקרן'!$C$42</f>
        <v>3.4971488749285768E-5</v>
      </c>
    </row>
    <row r="34" spans="2:14" s="141" customFormat="1">
      <c r="B34" s="88" t="s">
        <v>1277</v>
      </c>
      <c r="C34" s="82" t="s">
        <v>1278</v>
      </c>
      <c r="D34" s="95" t="s">
        <v>125</v>
      </c>
      <c r="E34" s="82" t="s">
        <v>1246</v>
      </c>
      <c r="F34" s="95" t="s">
        <v>1258</v>
      </c>
      <c r="G34" s="95" t="s">
        <v>169</v>
      </c>
      <c r="H34" s="89">
        <v>2057.1277540000001</v>
      </c>
      <c r="I34" s="91">
        <v>3333.44</v>
      </c>
      <c r="J34" s="82"/>
      <c r="K34" s="89">
        <v>68.573119388000009</v>
      </c>
      <c r="L34" s="90">
        <v>5.2655791220595251E-5</v>
      </c>
      <c r="M34" s="90">
        <v>2.5604618456412015E-2</v>
      </c>
      <c r="N34" s="90">
        <f>K34/'סכום נכסי הקרן'!$C$42</f>
        <v>5.722332334830325E-4</v>
      </c>
    </row>
    <row r="35" spans="2:14" s="141" customFormat="1">
      <c r="B35" s="88" t="s">
        <v>1279</v>
      </c>
      <c r="C35" s="82" t="s">
        <v>1280</v>
      </c>
      <c r="D35" s="95" t="s">
        <v>125</v>
      </c>
      <c r="E35" s="82" t="s">
        <v>1246</v>
      </c>
      <c r="F35" s="95" t="s">
        <v>1258</v>
      </c>
      <c r="G35" s="95" t="s">
        <v>169</v>
      </c>
      <c r="H35" s="89">
        <v>1621.340557</v>
      </c>
      <c r="I35" s="91">
        <v>3649.4</v>
      </c>
      <c r="J35" s="82"/>
      <c r="K35" s="89">
        <v>59.169202297000005</v>
      </c>
      <c r="L35" s="90">
        <v>9.3967109900053552E-5</v>
      </c>
      <c r="M35" s="90">
        <v>2.2093275946989538E-2</v>
      </c>
      <c r="N35" s="90">
        <f>K35/'סכום נכסי הקרן'!$C$42</f>
        <v>4.9375884100365264E-4</v>
      </c>
    </row>
    <row r="36" spans="2:14" s="141" customFormat="1">
      <c r="B36" s="88" t="s">
        <v>1281</v>
      </c>
      <c r="C36" s="82" t="s">
        <v>1282</v>
      </c>
      <c r="D36" s="95" t="s">
        <v>125</v>
      </c>
      <c r="E36" s="82" t="s">
        <v>1253</v>
      </c>
      <c r="F36" s="95" t="s">
        <v>1258</v>
      </c>
      <c r="G36" s="95" t="s">
        <v>169</v>
      </c>
      <c r="H36" s="89">
        <v>4129.6823649999997</v>
      </c>
      <c r="I36" s="91">
        <v>344.21</v>
      </c>
      <c r="J36" s="82"/>
      <c r="K36" s="89">
        <v>14.214779674999999</v>
      </c>
      <c r="L36" s="90">
        <v>1.1849683782218289E-5</v>
      </c>
      <c r="M36" s="90">
        <v>5.3076776041200112E-3</v>
      </c>
      <c r="N36" s="90">
        <f>K36/'סכום נכסי הקרן'!$C$42</f>
        <v>1.186203779158628E-4</v>
      </c>
    </row>
    <row r="37" spans="2:14" s="141" customFormat="1">
      <c r="B37" s="88" t="s">
        <v>1283</v>
      </c>
      <c r="C37" s="82" t="s">
        <v>1284</v>
      </c>
      <c r="D37" s="95" t="s">
        <v>125</v>
      </c>
      <c r="E37" s="82" t="s">
        <v>1253</v>
      </c>
      <c r="F37" s="95" t="s">
        <v>1258</v>
      </c>
      <c r="G37" s="95" t="s">
        <v>169</v>
      </c>
      <c r="H37" s="89">
        <v>2651.7154859999996</v>
      </c>
      <c r="I37" s="91">
        <v>321.24</v>
      </c>
      <c r="J37" s="82"/>
      <c r="K37" s="89">
        <v>8.518370817000001</v>
      </c>
      <c r="L37" s="90">
        <v>6.6224771661107959E-5</v>
      </c>
      <c r="M37" s="90">
        <v>3.180687076599405E-3</v>
      </c>
      <c r="N37" s="90">
        <f>K37/'סכום נכסי הקרן'!$C$42</f>
        <v>7.1084630830902922E-5</v>
      </c>
    </row>
    <row r="38" spans="2:14" s="141" customFormat="1">
      <c r="B38" s="88" t="s">
        <v>1285</v>
      </c>
      <c r="C38" s="82" t="s">
        <v>1286</v>
      </c>
      <c r="D38" s="95" t="s">
        <v>125</v>
      </c>
      <c r="E38" s="82" t="s">
        <v>1253</v>
      </c>
      <c r="F38" s="95" t="s">
        <v>1258</v>
      </c>
      <c r="G38" s="95" t="s">
        <v>169</v>
      </c>
      <c r="H38" s="89">
        <v>35997.509641999997</v>
      </c>
      <c r="I38" s="91">
        <v>334.3</v>
      </c>
      <c r="J38" s="82"/>
      <c r="K38" s="89">
        <v>120.339674726</v>
      </c>
      <c r="L38" s="90">
        <v>8.8079172901859722E-5</v>
      </c>
      <c r="M38" s="90">
        <v>4.4933809108108957E-2</v>
      </c>
      <c r="N38" s="90">
        <f>K38/'סכום נכסי הקרן'!$C$42</f>
        <v>1.0042180055295246E-3</v>
      </c>
    </row>
    <row r="39" spans="2:14" s="141" customFormat="1">
      <c r="B39" s="88" t="s">
        <v>1287</v>
      </c>
      <c r="C39" s="82" t="s">
        <v>1288</v>
      </c>
      <c r="D39" s="95" t="s">
        <v>125</v>
      </c>
      <c r="E39" s="82" t="s">
        <v>1253</v>
      </c>
      <c r="F39" s="95" t="s">
        <v>1258</v>
      </c>
      <c r="G39" s="95" t="s">
        <v>169</v>
      </c>
      <c r="H39" s="89">
        <v>7070.6460470000002</v>
      </c>
      <c r="I39" s="91">
        <v>366.44</v>
      </c>
      <c r="J39" s="82"/>
      <c r="K39" s="89">
        <v>25.909675386000004</v>
      </c>
      <c r="L39" s="90">
        <v>3.4434330833483231E-5</v>
      </c>
      <c r="M39" s="90">
        <v>9.6744520084368971E-3</v>
      </c>
      <c r="N39" s="90">
        <f>K39/'סכום נכסי הקרן'!$C$42</f>
        <v>2.1621267133460856E-4</v>
      </c>
    </row>
    <row r="40" spans="2:14" s="141" customFormat="1">
      <c r="B40" s="85"/>
      <c r="C40" s="82"/>
      <c r="D40" s="82"/>
      <c r="E40" s="82"/>
      <c r="F40" s="82"/>
      <c r="G40" s="82"/>
      <c r="H40" s="89"/>
      <c r="I40" s="91"/>
      <c r="J40" s="82"/>
      <c r="K40" s="82"/>
      <c r="L40" s="82"/>
      <c r="M40" s="90"/>
      <c r="N40" s="82"/>
    </row>
    <row r="41" spans="2:14" s="141" customFormat="1">
      <c r="B41" s="83" t="s">
        <v>236</v>
      </c>
      <c r="C41" s="84"/>
      <c r="D41" s="84"/>
      <c r="E41" s="84"/>
      <c r="F41" s="84"/>
      <c r="G41" s="84"/>
      <c r="H41" s="92"/>
      <c r="I41" s="94"/>
      <c r="J41" s="84"/>
      <c r="K41" s="92">
        <v>2116.1598600003999</v>
      </c>
      <c r="L41" s="84"/>
      <c r="M41" s="93">
        <v>0.79015605957057233</v>
      </c>
      <c r="N41" s="93">
        <f>K41/'סכום נכסי הקרן'!$C$42</f>
        <v>1.7659062473201981E-2</v>
      </c>
    </row>
    <row r="42" spans="2:14" s="141" customFormat="1">
      <c r="B42" s="101" t="s">
        <v>68</v>
      </c>
      <c r="C42" s="84"/>
      <c r="D42" s="84"/>
      <c r="E42" s="84"/>
      <c r="F42" s="84"/>
      <c r="G42" s="84"/>
      <c r="H42" s="92"/>
      <c r="I42" s="94"/>
      <c r="J42" s="84"/>
      <c r="K42" s="92">
        <v>2116.1598600003999</v>
      </c>
      <c r="L42" s="84"/>
      <c r="M42" s="93">
        <v>0.79015605957057233</v>
      </c>
      <c r="N42" s="93">
        <f>K42/'סכום נכסי הקרן'!$C$42</f>
        <v>1.7659062473201981E-2</v>
      </c>
    </row>
    <row r="43" spans="2:14" s="141" customFormat="1">
      <c r="B43" s="88" t="s">
        <v>1289</v>
      </c>
      <c r="C43" s="82" t="s">
        <v>1290</v>
      </c>
      <c r="D43" s="95" t="s">
        <v>129</v>
      </c>
      <c r="E43" s="82"/>
      <c r="F43" s="95" t="s">
        <v>1238</v>
      </c>
      <c r="G43" s="95" t="s">
        <v>178</v>
      </c>
      <c r="H43" s="89">
        <v>1284</v>
      </c>
      <c r="I43" s="91">
        <v>1684</v>
      </c>
      <c r="J43" s="82"/>
      <c r="K43" s="89">
        <v>70.87442999999999</v>
      </c>
      <c r="L43" s="90">
        <v>5.1524035960367851E-7</v>
      </c>
      <c r="M43" s="90">
        <v>2.6463908229078577E-2</v>
      </c>
      <c r="N43" s="90">
        <f>K43/'סכום נכסי הקרן'!$C$42</f>
        <v>5.914373534721257E-4</v>
      </c>
    </row>
    <row r="44" spans="2:14" s="141" customFormat="1">
      <c r="B44" s="88" t="s">
        <v>1291</v>
      </c>
      <c r="C44" s="82" t="s">
        <v>1292</v>
      </c>
      <c r="D44" s="95" t="s">
        <v>27</v>
      </c>
      <c r="E44" s="82"/>
      <c r="F44" s="95" t="s">
        <v>1238</v>
      </c>
      <c r="G44" s="95" t="s">
        <v>170</v>
      </c>
      <c r="H44" s="89">
        <v>509</v>
      </c>
      <c r="I44" s="91">
        <v>8061</v>
      </c>
      <c r="J44" s="82"/>
      <c r="K44" s="89">
        <v>167.33055000030001</v>
      </c>
      <c r="L44" s="90">
        <v>3.1620508179461353E-5</v>
      </c>
      <c r="M44" s="90">
        <v>6.2479801518392233E-2</v>
      </c>
      <c r="N44" s="90">
        <f>K44/'סכום נכסי הקרן'!$C$42</f>
        <v>1.3963503854240895E-3</v>
      </c>
    </row>
    <row r="45" spans="2:14" s="141" customFormat="1">
      <c r="B45" s="88" t="s">
        <v>1293</v>
      </c>
      <c r="C45" s="82" t="s">
        <v>1294</v>
      </c>
      <c r="D45" s="95" t="s">
        <v>27</v>
      </c>
      <c r="E45" s="82"/>
      <c r="F45" s="95" t="s">
        <v>1238</v>
      </c>
      <c r="G45" s="95" t="s">
        <v>177</v>
      </c>
      <c r="H45" s="89">
        <v>188</v>
      </c>
      <c r="I45" s="91">
        <v>3481</v>
      </c>
      <c r="J45" s="82"/>
      <c r="K45" s="89">
        <v>17.703589999999998</v>
      </c>
      <c r="L45" s="90">
        <v>3.494278759768205E-6</v>
      </c>
      <c r="M45" s="90">
        <v>6.6103696507362839E-3</v>
      </c>
      <c r="N45" s="90">
        <f>K45/'סכום נכסי הקרן'!$C$42</f>
        <v>1.4773401939959999E-4</v>
      </c>
    </row>
    <row r="46" spans="2:14" s="141" customFormat="1">
      <c r="B46" s="88" t="s">
        <v>1295</v>
      </c>
      <c r="C46" s="82" t="s">
        <v>1296</v>
      </c>
      <c r="D46" s="95" t="s">
        <v>1177</v>
      </c>
      <c r="E46" s="82"/>
      <c r="F46" s="95" t="s">
        <v>1238</v>
      </c>
      <c r="G46" s="95" t="s">
        <v>168</v>
      </c>
      <c r="H46" s="89">
        <v>1814</v>
      </c>
      <c r="I46" s="91">
        <v>2549</v>
      </c>
      <c r="J46" s="82"/>
      <c r="K46" s="89">
        <v>167.93954000000002</v>
      </c>
      <c r="L46" s="90">
        <v>1.7611650485436893E-4</v>
      </c>
      <c r="M46" s="90">
        <v>6.2707193194974156E-2</v>
      </c>
      <c r="N46" s="90">
        <f>K46/'סכום נכסי הקרן'!$C$42</f>
        <v>1.4014323230666719E-3</v>
      </c>
    </row>
    <row r="47" spans="2:14" s="141" customFormat="1">
      <c r="B47" s="88" t="s">
        <v>1297</v>
      </c>
      <c r="C47" s="82" t="s">
        <v>1298</v>
      </c>
      <c r="D47" s="95" t="s">
        <v>1177</v>
      </c>
      <c r="E47" s="82"/>
      <c r="F47" s="95" t="s">
        <v>1238</v>
      </c>
      <c r="G47" s="95" t="s">
        <v>168</v>
      </c>
      <c r="H47" s="89">
        <v>658</v>
      </c>
      <c r="I47" s="91">
        <v>3079</v>
      </c>
      <c r="J47" s="82"/>
      <c r="K47" s="89">
        <v>73.583669999999998</v>
      </c>
      <c r="L47" s="90">
        <v>3.5663956639566398E-5</v>
      </c>
      <c r="M47" s="90">
        <v>2.7475515359189521E-2</v>
      </c>
      <c r="N47" s="90">
        <f>K47/'סכום נכסי הקרן'!$C$42</f>
        <v>6.140455880007255E-4</v>
      </c>
    </row>
    <row r="48" spans="2:14" s="141" customFormat="1">
      <c r="B48" s="88" t="s">
        <v>1299</v>
      </c>
      <c r="C48" s="82" t="s">
        <v>1300</v>
      </c>
      <c r="D48" s="95" t="s">
        <v>128</v>
      </c>
      <c r="E48" s="82"/>
      <c r="F48" s="95" t="s">
        <v>1238</v>
      </c>
      <c r="G48" s="95" t="s">
        <v>168</v>
      </c>
      <c r="H48" s="89">
        <v>1571</v>
      </c>
      <c r="I48" s="91">
        <v>2890.13</v>
      </c>
      <c r="J48" s="82"/>
      <c r="K48" s="89">
        <v>164.90710999999999</v>
      </c>
      <c r="L48" s="90">
        <v>1.3212202803965837E-5</v>
      </c>
      <c r="M48" s="90">
        <v>6.1574909672819471E-2</v>
      </c>
      <c r="N48" s="90">
        <f>K48/'סכום נכסי הקרן'!$C$42</f>
        <v>1.3761271125162732E-3</v>
      </c>
    </row>
    <row r="49" spans="2:14" s="141" customFormat="1">
      <c r="B49" s="88" t="s">
        <v>1301</v>
      </c>
      <c r="C49" s="82" t="s">
        <v>1302</v>
      </c>
      <c r="D49" s="95" t="s">
        <v>128</v>
      </c>
      <c r="E49" s="82"/>
      <c r="F49" s="95" t="s">
        <v>1238</v>
      </c>
      <c r="G49" s="95" t="s">
        <v>168</v>
      </c>
      <c r="H49" s="89">
        <v>291</v>
      </c>
      <c r="I49" s="91">
        <v>50972</v>
      </c>
      <c r="J49" s="82"/>
      <c r="K49" s="89">
        <v>538.72918000000004</v>
      </c>
      <c r="L49" s="90">
        <v>3.1249916103103247E-5</v>
      </c>
      <c r="M49" s="90">
        <v>0.20115688521017744</v>
      </c>
      <c r="N49" s="90">
        <f>K49/'סכום נכסי הקרן'!$C$42</f>
        <v>4.4956207825221101E-3</v>
      </c>
    </row>
    <row r="50" spans="2:14" s="141" customFormat="1">
      <c r="B50" s="88" t="s">
        <v>1303</v>
      </c>
      <c r="C50" s="82" t="s">
        <v>1304</v>
      </c>
      <c r="D50" s="95" t="s">
        <v>140</v>
      </c>
      <c r="E50" s="82"/>
      <c r="F50" s="95" t="s">
        <v>1238</v>
      </c>
      <c r="G50" s="95" t="s">
        <v>172</v>
      </c>
      <c r="H50" s="89">
        <v>84</v>
      </c>
      <c r="I50" s="91">
        <v>7920</v>
      </c>
      <c r="J50" s="82"/>
      <c r="K50" s="89">
        <v>17.116990000000001</v>
      </c>
      <c r="L50" s="90">
        <v>1.9817452947704571E-6</v>
      </c>
      <c r="M50" s="90">
        <v>6.3913382092534044E-3</v>
      </c>
      <c r="N50" s="90">
        <f>K50/'סכום נכסי הקרן'!$C$42</f>
        <v>1.4283892321968365E-4</v>
      </c>
    </row>
    <row r="51" spans="2:14" s="141" customFormat="1">
      <c r="B51" s="88" t="s">
        <v>1305</v>
      </c>
      <c r="C51" s="82" t="s">
        <v>1306</v>
      </c>
      <c r="D51" s="95" t="s">
        <v>1177</v>
      </c>
      <c r="E51" s="82"/>
      <c r="F51" s="95" t="s">
        <v>1238</v>
      </c>
      <c r="G51" s="95" t="s">
        <v>168</v>
      </c>
      <c r="H51" s="89">
        <v>1036</v>
      </c>
      <c r="I51" s="91">
        <v>4250</v>
      </c>
      <c r="J51" s="82"/>
      <c r="K51" s="89">
        <v>159.91696000010006</v>
      </c>
      <c r="L51" s="90">
        <v>6.8901166386544961E-7</v>
      </c>
      <c r="M51" s="90">
        <v>5.9711630184763081E-2</v>
      </c>
      <c r="N51" s="90">
        <f>K51/'סכום נכסי הקרן'!$C$42</f>
        <v>1.3344849982958168E-3</v>
      </c>
    </row>
    <row r="52" spans="2:14" s="141" customFormat="1">
      <c r="B52" s="88" t="s">
        <v>1307</v>
      </c>
      <c r="C52" s="82" t="s">
        <v>1308</v>
      </c>
      <c r="D52" s="95" t="s">
        <v>1177</v>
      </c>
      <c r="E52" s="82"/>
      <c r="F52" s="95" t="s">
        <v>1238</v>
      </c>
      <c r="G52" s="95" t="s">
        <v>168</v>
      </c>
      <c r="H52" s="89">
        <v>572</v>
      </c>
      <c r="I52" s="91">
        <v>25954</v>
      </c>
      <c r="J52" s="82"/>
      <c r="K52" s="89">
        <v>539.19538</v>
      </c>
      <c r="L52" s="90">
        <v>1.3780464565768671E-6</v>
      </c>
      <c r="M52" s="90">
        <v>0.20133096031760894</v>
      </c>
      <c r="N52" s="90">
        <f>K52/'סכום נכסי הקרן'!$C$42</f>
        <v>4.4995111572903963E-3</v>
      </c>
    </row>
    <row r="53" spans="2:14" s="141" customFormat="1">
      <c r="B53" s="88" t="s">
        <v>1309</v>
      </c>
      <c r="C53" s="82" t="s">
        <v>1310</v>
      </c>
      <c r="D53" s="95" t="s">
        <v>1177</v>
      </c>
      <c r="E53" s="82"/>
      <c r="F53" s="95" t="s">
        <v>1238</v>
      </c>
      <c r="G53" s="95" t="s">
        <v>168</v>
      </c>
      <c r="H53" s="89">
        <v>1932</v>
      </c>
      <c r="I53" s="91">
        <v>2834</v>
      </c>
      <c r="J53" s="82"/>
      <c r="K53" s="89">
        <v>198.86246</v>
      </c>
      <c r="L53" s="90">
        <v>7.0769228176951346E-5</v>
      </c>
      <c r="M53" s="90">
        <v>7.4253548023579308E-2</v>
      </c>
      <c r="N53" s="90">
        <f>K53/'סכום נכסי הקרן'!$C$42</f>
        <v>1.6594798299944913E-3</v>
      </c>
    </row>
    <row r="54" spans="2:14" s="141" customFormat="1">
      <c r="B54" s="144"/>
      <c r="C54" s="144"/>
    </row>
    <row r="55" spans="2:14" s="141" customFormat="1">
      <c r="B55" s="144"/>
      <c r="C55" s="144"/>
    </row>
    <row r="56" spans="2:14" s="141" customFormat="1">
      <c r="B56" s="144"/>
      <c r="C56" s="144"/>
    </row>
    <row r="57" spans="2:14" s="141" customFormat="1">
      <c r="B57" s="145" t="s">
        <v>256</v>
      </c>
      <c r="C57" s="144"/>
    </row>
    <row r="58" spans="2:14" s="141" customFormat="1">
      <c r="B58" s="145" t="s">
        <v>116</v>
      </c>
      <c r="C58" s="144"/>
    </row>
    <row r="59" spans="2:14" s="141" customFormat="1">
      <c r="B59" s="145" t="s">
        <v>239</v>
      </c>
      <c r="C59" s="144"/>
    </row>
    <row r="60" spans="2:14" s="141" customFormat="1">
      <c r="B60" s="145" t="s">
        <v>247</v>
      </c>
      <c r="C60" s="144"/>
    </row>
    <row r="61" spans="2:14" s="141" customFormat="1">
      <c r="B61" s="145" t="s">
        <v>254</v>
      </c>
      <c r="C61" s="144"/>
    </row>
    <row r="62" spans="2:14" s="141" customFormat="1">
      <c r="B62" s="144"/>
      <c r="C62" s="144"/>
    </row>
    <row r="63" spans="2:14" s="141" customFormat="1">
      <c r="B63" s="144"/>
      <c r="C63" s="144"/>
    </row>
    <row r="64" spans="2:14" s="141" customFormat="1">
      <c r="B64" s="144"/>
      <c r="C64" s="144"/>
    </row>
    <row r="65" spans="2:3" s="141" customFormat="1">
      <c r="B65" s="144"/>
      <c r="C65" s="144"/>
    </row>
    <row r="66" spans="2:3" s="141" customFormat="1">
      <c r="B66" s="144"/>
      <c r="C66" s="144"/>
    </row>
    <row r="67" spans="2:3" s="141" customFormat="1">
      <c r="B67" s="144"/>
      <c r="C67" s="144"/>
    </row>
    <row r="68" spans="2:3" s="141" customFormat="1">
      <c r="B68" s="144"/>
      <c r="C68" s="144"/>
    </row>
    <row r="69" spans="2:3" s="141" customFormat="1">
      <c r="B69" s="144"/>
      <c r="C69" s="144"/>
    </row>
    <row r="70" spans="2:3" s="141" customFormat="1">
      <c r="B70" s="144"/>
      <c r="C70" s="144"/>
    </row>
    <row r="71" spans="2:3" s="141" customFormat="1">
      <c r="B71" s="144"/>
      <c r="C71" s="144"/>
    </row>
    <row r="72" spans="2:3" s="141" customFormat="1">
      <c r="B72" s="144"/>
      <c r="C72" s="144"/>
    </row>
    <row r="73" spans="2:3" s="141" customFormat="1">
      <c r="B73" s="144"/>
      <c r="C73" s="144"/>
    </row>
    <row r="74" spans="2:3" s="141" customFormat="1">
      <c r="B74" s="144"/>
      <c r="C74" s="144"/>
    </row>
    <row r="75" spans="2:3" s="141" customFormat="1">
      <c r="B75" s="144"/>
      <c r="C75" s="144"/>
    </row>
    <row r="76" spans="2:3" s="141" customFormat="1">
      <c r="B76" s="144"/>
      <c r="C76" s="144"/>
    </row>
    <row r="77" spans="2:3" s="141" customFormat="1">
      <c r="B77" s="144"/>
      <c r="C77" s="144"/>
    </row>
    <row r="78" spans="2:3" s="141" customFormat="1">
      <c r="B78" s="144"/>
      <c r="C78" s="144"/>
    </row>
    <row r="79" spans="2:3" s="141" customFormat="1">
      <c r="B79" s="144"/>
      <c r="C79" s="144"/>
    </row>
    <row r="80" spans="2:3" s="141" customFormat="1">
      <c r="B80" s="144"/>
      <c r="C80" s="144"/>
    </row>
    <row r="81" spans="2:3" s="141" customFormat="1">
      <c r="B81" s="144"/>
      <c r="C81" s="144"/>
    </row>
    <row r="82" spans="2:3" s="141" customFormat="1">
      <c r="B82" s="144"/>
      <c r="C82" s="144"/>
    </row>
    <row r="83" spans="2:3" s="141" customFormat="1">
      <c r="B83" s="144"/>
      <c r="C83" s="144"/>
    </row>
    <row r="84" spans="2:3" s="141" customFormat="1">
      <c r="B84" s="144"/>
      <c r="C84" s="144"/>
    </row>
    <row r="85" spans="2:3" s="141" customFormat="1">
      <c r="B85" s="144"/>
      <c r="C85" s="144"/>
    </row>
    <row r="86" spans="2:3" s="141" customFormat="1">
      <c r="B86" s="144"/>
      <c r="C86" s="144"/>
    </row>
    <row r="87" spans="2:3" s="141" customFormat="1">
      <c r="B87" s="144"/>
      <c r="C87" s="144"/>
    </row>
    <row r="88" spans="2:3" s="141" customFormat="1">
      <c r="B88" s="144"/>
      <c r="C88" s="144"/>
    </row>
    <row r="89" spans="2:3" s="141" customFormat="1">
      <c r="B89" s="144"/>
      <c r="C89" s="144"/>
    </row>
    <row r="90" spans="2:3" s="141" customFormat="1">
      <c r="B90" s="144"/>
      <c r="C90" s="144"/>
    </row>
    <row r="91" spans="2:3" s="141" customFormat="1">
      <c r="B91" s="144"/>
      <c r="C91" s="144"/>
    </row>
    <row r="92" spans="2:3" s="141" customFormat="1">
      <c r="B92" s="144"/>
      <c r="C92" s="144"/>
    </row>
    <row r="93" spans="2:3" s="141" customFormat="1">
      <c r="B93" s="144"/>
      <c r="C93" s="144"/>
    </row>
    <row r="94" spans="2:3" s="141" customFormat="1">
      <c r="B94" s="144"/>
      <c r="C94" s="144"/>
    </row>
    <row r="95" spans="2:3" s="141" customFormat="1">
      <c r="B95" s="144"/>
      <c r="C95" s="144"/>
    </row>
    <row r="96" spans="2:3" s="141" customFormat="1">
      <c r="B96" s="144"/>
      <c r="C96" s="144"/>
    </row>
    <row r="97" spans="2:3" s="141" customFormat="1">
      <c r="B97" s="144"/>
      <c r="C97" s="144"/>
    </row>
    <row r="98" spans="2:3" s="141" customFormat="1">
      <c r="B98" s="144"/>
      <c r="C98" s="144"/>
    </row>
    <row r="99" spans="2:3" s="141" customFormat="1">
      <c r="B99" s="144"/>
      <c r="C99" s="144"/>
    </row>
    <row r="100" spans="2:3" s="141" customFormat="1">
      <c r="B100" s="144"/>
      <c r="C100" s="144"/>
    </row>
    <row r="101" spans="2:3" s="141" customFormat="1">
      <c r="B101" s="144"/>
      <c r="C101" s="144"/>
    </row>
    <row r="102" spans="2:3" s="141" customFormat="1">
      <c r="B102" s="144"/>
      <c r="C102" s="144"/>
    </row>
    <row r="103" spans="2:3" s="141" customFormat="1">
      <c r="B103" s="144"/>
      <c r="C103" s="144"/>
    </row>
    <row r="104" spans="2:3" s="141" customFormat="1">
      <c r="B104" s="144"/>
      <c r="C104" s="144"/>
    </row>
    <row r="105" spans="2:3" s="141" customFormat="1">
      <c r="B105" s="144"/>
      <c r="C105" s="144"/>
    </row>
    <row r="106" spans="2:3" s="141" customFormat="1">
      <c r="B106" s="144"/>
      <c r="C106" s="144"/>
    </row>
    <row r="107" spans="2:3" s="141" customFormat="1">
      <c r="B107" s="144"/>
      <c r="C107" s="144"/>
    </row>
    <row r="108" spans="2:3" s="141" customFormat="1">
      <c r="B108" s="144"/>
      <c r="C108" s="144"/>
    </row>
    <row r="109" spans="2:3" s="141" customFormat="1">
      <c r="B109" s="144"/>
      <c r="C109" s="144"/>
    </row>
    <row r="110" spans="2:3" s="141" customFormat="1">
      <c r="B110" s="144"/>
      <c r="C110" s="144"/>
    </row>
    <row r="111" spans="2:3" s="141" customFormat="1">
      <c r="B111" s="144"/>
      <c r="C111" s="144"/>
    </row>
    <row r="112" spans="2:3" s="141" customFormat="1">
      <c r="B112" s="144"/>
      <c r="C112" s="144"/>
    </row>
    <row r="113" spans="2:3" s="141" customFormat="1">
      <c r="B113" s="144"/>
      <c r="C113" s="144"/>
    </row>
    <row r="114" spans="2:3" s="141" customFormat="1">
      <c r="B114" s="144"/>
      <c r="C114" s="144"/>
    </row>
    <row r="115" spans="2:3" s="141" customFormat="1">
      <c r="B115" s="144"/>
      <c r="C115" s="144"/>
    </row>
    <row r="116" spans="2:3" s="141" customFormat="1">
      <c r="B116" s="144"/>
      <c r="C116" s="144"/>
    </row>
    <row r="117" spans="2:3" s="141" customFormat="1">
      <c r="B117" s="144"/>
      <c r="C117" s="144"/>
    </row>
    <row r="118" spans="2:3" s="141" customFormat="1">
      <c r="B118" s="144"/>
      <c r="C118" s="144"/>
    </row>
    <row r="119" spans="2:3" s="141" customFormat="1">
      <c r="B119" s="144"/>
      <c r="C119" s="144"/>
    </row>
    <row r="120" spans="2:3" s="141" customFormat="1">
      <c r="B120" s="144"/>
      <c r="C120" s="144"/>
    </row>
    <row r="121" spans="2:3" s="141" customFormat="1">
      <c r="B121" s="144"/>
      <c r="C121" s="144"/>
    </row>
    <row r="122" spans="2:3" s="141" customFormat="1">
      <c r="B122" s="144"/>
      <c r="C122" s="144"/>
    </row>
    <row r="123" spans="2:3" s="141" customFormat="1">
      <c r="B123" s="144"/>
      <c r="C123" s="144"/>
    </row>
    <row r="124" spans="2:3" s="141" customFormat="1">
      <c r="B124" s="144"/>
      <c r="C124" s="144"/>
    </row>
    <row r="125" spans="2:3" s="141" customFormat="1">
      <c r="B125" s="144"/>
      <c r="C125" s="144"/>
    </row>
    <row r="126" spans="2:3" s="141" customFormat="1">
      <c r="B126" s="144"/>
      <c r="C126" s="144"/>
    </row>
    <row r="127" spans="2:3" s="141" customFormat="1">
      <c r="B127" s="144"/>
      <c r="C127" s="144"/>
    </row>
    <row r="128" spans="2:3" s="141" customFormat="1">
      <c r="B128" s="144"/>
      <c r="C128" s="144"/>
    </row>
    <row r="129" spans="2:3" s="141" customFormat="1">
      <c r="B129" s="144"/>
      <c r="C129" s="144"/>
    </row>
    <row r="130" spans="2:3" s="141" customFormat="1">
      <c r="B130" s="144"/>
      <c r="C130" s="144"/>
    </row>
    <row r="131" spans="2:3" s="141" customFormat="1">
      <c r="B131" s="144"/>
      <c r="C131" s="144"/>
    </row>
    <row r="132" spans="2:3" s="141" customFormat="1">
      <c r="B132" s="144"/>
      <c r="C132" s="144"/>
    </row>
    <row r="133" spans="2:3" s="141" customFormat="1">
      <c r="B133" s="144"/>
      <c r="C133" s="144"/>
    </row>
    <row r="134" spans="2:3" s="141" customFormat="1">
      <c r="B134" s="144"/>
      <c r="C134" s="144"/>
    </row>
    <row r="135" spans="2:3" s="141" customFormat="1">
      <c r="B135" s="144"/>
      <c r="C135" s="144"/>
    </row>
    <row r="136" spans="2:3" s="141" customFormat="1">
      <c r="B136" s="144"/>
      <c r="C136" s="144"/>
    </row>
    <row r="137" spans="2:3" s="141" customFormat="1">
      <c r="B137" s="144"/>
      <c r="C137" s="144"/>
    </row>
    <row r="138" spans="2:3" s="141" customFormat="1">
      <c r="B138" s="144"/>
      <c r="C138" s="144"/>
    </row>
    <row r="139" spans="2:3" s="141" customFormat="1">
      <c r="B139" s="144"/>
      <c r="C139" s="144"/>
    </row>
    <row r="140" spans="2:3" s="141" customFormat="1">
      <c r="B140" s="144"/>
      <c r="C140" s="144"/>
    </row>
    <row r="141" spans="2:3" s="141" customFormat="1">
      <c r="B141" s="144"/>
      <c r="C141" s="144"/>
    </row>
    <row r="142" spans="2:3" s="141" customFormat="1">
      <c r="B142" s="144"/>
      <c r="C142" s="144"/>
    </row>
    <row r="143" spans="2:3" s="141" customFormat="1">
      <c r="B143" s="144"/>
      <c r="C143" s="144"/>
    </row>
    <row r="144" spans="2:3" s="141" customFormat="1">
      <c r="B144" s="144"/>
      <c r="C144" s="144"/>
    </row>
    <row r="145" spans="2:3" s="141" customFormat="1">
      <c r="B145" s="144"/>
      <c r="C145" s="144"/>
    </row>
    <row r="146" spans="2:3" s="141" customFormat="1">
      <c r="B146" s="144"/>
      <c r="C146" s="144"/>
    </row>
    <row r="147" spans="2:3" s="141" customFormat="1">
      <c r="B147" s="144"/>
      <c r="C147" s="144"/>
    </row>
    <row r="148" spans="2:3" s="141" customFormat="1">
      <c r="B148" s="144"/>
      <c r="C148" s="144"/>
    </row>
    <row r="149" spans="2:3" s="141" customFormat="1">
      <c r="B149" s="144"/>
      <c r="C149" s="144"/>
    </row>
    <row r="150" spans="2:3" s="141" customFormat="1">
      <c r="B150" s="144"/>
      <c r="C150" s="144"/>
    </row>
    <row r="151" spans="2:3" s="141" customFormat="1">
      <c r="B151" s="144"/>
      <c r="C151" s="144"/>
    </row>
    <row r="152" spans="2:3" s="141" customFormat="1">
      <c r="B152" s="144"/>
      <c r="C152" s="144"/>
    </row>
    <row r="153" spans="2:3" s="141" customFormat="1">
      <c r="B153" s="144"/>
      <c r="C153" s="144"/>
    </row>
    <row r="154" spans="2:3" s="141" customFormat="1">
      <c r="B154" s="144"/>
      <c r="C154" s="144"/>
    </row>
    <row r="155" spans="2:3" s="141" customFormat="1">
      <c r="B155" s="144"/>
      <c r="C155" s="144"/>
    </row>
    <row r="156" spans="2:3" s="141" customFormat="1">
      <c r="B156" s="144"/>
      <c r="C156" s="144"/>
    </row>
    <row r="157" spans="2:3" s="141" customFormat="1">
      <c r="B157" s="144"/>
      <c r="C157" s="144"/>
    </row>
    <row r="158" spans="2:3" s="141" customFormat="1">
      <c r="B158" s="144"/>
      <c r="C158" s="144"/>
    </row>
    <row r="159" spans="2:3" s="141" customFormat="1">
      <c r="B159" s="144"/>
      <c r="C159" s="144"/>
    </row>
    <row r="160" spans="2:3" s="141" customFormat="1">
      <c r="B160" s="144"/>
      <c r="C160" s="144"/>
    </row>
    <row r="161" spans="2:3" s="141" customFormat="1">
      <c r="B161" s="144"/>
      <c r="C161" s="144"/>
    </row>
    <row r="162" spans="2:3" s="141" customFormat="1">
      <c r="B162" s="144"/>
      <c r="C162" s="144"/>
    </row>
    <row r="163" spans="2:3" s="141" customFormat="1">
      <c r="B163" s="144"/>
      <c r="C163" s="144"/>
    </row>
    <row r="164" spans="2:3" s="141" customFormat="1">
      <c r="B164" s="144"/>
      <c r="C164" s="144"/>
    </row>
    <row r="165" spans="2:3" s="141" customFormat="1">
      <c r="B165" s="144"/>
      <c r="C165" s="144"/>
    </row>
    <row r="166" spans="2:3" s="141" customFormat="1">
      <c r="B166" s="144"/>
      <c r="C166" s="144"/>
    </row>
    <row r="167" spans="2:3" s="141" customFormat="1">
      <c r="B167" s="144"/>
      <c r="C167" s="144"/>
    </row>
    <row r="168" spans="2:3" s="141" customFormat="1">
      <c r="B168" s="144"/>
      <c r="C168" s="144"/>
    </row>
    <row r="169" spans="2:3" s="141" customFormat="1">
      <c r="B169" s="144"/>
      <c r="C169" s="144"/>
    </row>
    <row r="170" spans="2:3" s="141" customFormat="1">
      <c r="B170" s="144"/>
      <c r="C170" s="144"/>
    </row>
    <row r="171" spans="2:3" s="141" customFormat="1">
      <c r="B171" s="144"/>
      <c r="C171" s="144"/>
    </row>
    <row r="172" spans="2:3" s="141" customFormat="1">
      <c r="B172" s="144"/>
      <c r="C172" s="144"/>
    </row>
    <row r="173" spans="2:3" s="141" customFormat="1">
      <c r="B173" s="144"/>
      <c r="C173" s="144"/>
    </row>
    <row r="174" spans="2:3" s="141" customFormat="1">
      <c r="B174" s="144"/>
      <c r="C174" s="144"/>
    </row>
    <row r="175" spans="2:3" s="141" customFormat="1">
      <c r="B175" s="144"/>
      <c r="C175" s="144"/>
    </row>
    <row r="176" spans="2:3" s="141" customFormat="1">
      <c r="B176" s="144"/>
      <c r="C176" s="144"/>
    </row>
    <row r="177" spans="2:7" s="141" customFormat="1">
      <c r="B177" s="144"/>
      <c r="C177" s="144"/>
    </row>
    <row r="178" spans="2:7" s="141" customFormat="1">
      <c r="B178" s="144"/>
      <c r="C178" s="144"/>
    </row>
    <row r="179" spans="2:7" s="141" customFormat="1">
      <c r="B179" s="144"/>
      <c r="C179" s="144"/>
    </row>
    <row r="180" spans="2:7" s="141" customFormat="1">
      <c r="B180" s="144"/>
      <c r="C180" s="144"/>
    </row>
    <row r="181" spans="2:7" s="141" customFormat="1">
      <c r="B181" s="144"/>
      <c r="C181" s="144"/>
    </row>
    <row r="182" spans="2:7" s="141" customFormat="1">
      <c r="B182" s="144"/>
      <c r="C182" s="144"/>
    </row>
    <row r="183" spans="2:7" s="141" customFormat="1">
      <c r="B183" s="144"/>
      <c r="C183" s="144"/>
    </row>
    <row r="184" spans="2:7" s="141" customFormat="1">
      <c r="B184" s="144"/>
      <c r="C184" s="144"/>
    </row>
    <row r="185" spans="2:7" s="141" customFormat="1">
      <c r="B185" s="144"/>
      <c r="C185" s="144"/>
    </row>
    <row r="186" spans="2:7" s="141" customFormat="1">
      <c r="B186" s="144"/>
      <c r="C186" s="144"/>
    </row>
    <row r="187" spans="2:7">
      <c r="D187" s="1"/>
      <c r="E187" s="1"/>
      <c r="F187" s="1"/>
      <c r="G187" s="1"/>
    </row>
    <row r="188" spans="2:7">
      <c r="D188" s="1"/>
      <c r="E188" s="1"/>
      <c r="F188" s="1"/>
      <c r="G188" s="1"/>
    </row>
    <row r="189" spans="2:7">
      <c r="D189" s="1"/>
      <c r="E189" s="1"/>
      <c r="F189" s="1"/>
      <c r="G189" s="1"/>
    </row>
    <row r="190" spans="2:7">
      <c r="D190" s="1"/>
      <c r="E190" s="1"/>
      <c r="F190" s="1"/>
      <c r="G190" s="1"/>
    </row>
    <row r="191" spans="2:7">
      <c r="D191" s="1"/>
      <c r="E191" s="1"/>
      <c r="F191" s="1"/>
      <c r="G191" s="1"/>
    </row>
    <row r="192" spans="2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56 B58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H26" sqref="H2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184</v>
      </c>
      <c r="C1" s="80" t="s" vm="1">
        <v>257</v>
      </c>
    </row>
    <row r="2" spans="2:65">
      <c r="B2" s="58" t="s">
        <v>183</v>
      </c>
      <c r="C2" s="80" t="s">
        <v>258</v>
      </c>
    </row>
    <row r="3" spans="2:65">
      <c r="B3" s="58" t="s">
        <v>185</v>
      </c>
      <c r="C3" s="80" t="s">
        <v>259</v>
      </c>
    </row>
    <row r="4" spans="2:65">
      <c r="B4" s="58" t="s">
        <v>186</v>
      </c>
      <c r="C4" s="80">
        <v>2208</v>
      </c>
    </row>
    <row r="6" spans="2:65" ht="26.25" customHeight="1">
      <c r="B6" s="163" t="s">
        <v>214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2:65" ht="26.25" customHeight="1">
      <c r="B7" s="163" t="s">
        <v>94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5"/>
      <c r="BM7" s="3"/>
    </row>
    <row r="8" spans="2:65" s="3" customFormat="1" ht="78.75">
      <c r="B8" s="23" t="s">
        <v>119</v>
      </c>
      <c r="C8" s="31" t="s">
        <v>44</v>
      </c>
      <c r="D8" s="31" t="s">
        <v>124</v>
      </c>
      <c r="E8" s="31" t="s">
        <v>121</v>
      </c>
      <c r="F8" s="31" t="s">
        <v>64</v>
      </c>
      <c r="G8" s="31" t="s">
        <v>15</v>
      </c>
      <c r="H8" s="31" t="s">
        <v>65</v>
      </c>
      <c r="I8" s="31" t="s">
        <v>104</v>
      </c>
      <c r="J8" s="31" t="s">
        <v>241</v>
      </c>
      <c r="K8" s="31" t="s">
        <v>240</v>
      </c>
      <c r="L8" s="31" t="s">
        <v>61</v>
      </c>
      <c r="M8" s="31" t="s">
        <v>58</v>
      </c>
      <c r="N8" s="31" t="s">
        <v>187</v>
      </c>
      <c r="O8" s="21" t="s">
        <v>189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248</v>
      </c>
      <c r="K9" s="33"/>
      <c r="L9" s="33" t="s">
        <v>244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5"/>
      <c r="BG11" s="1"/>
      <c r="BH11" s="3"/>
      <c r="BI11" s="1"/>
      <c r="BM11" s="1"/>
    </row>
    <row r="12" spans="2:65" s="4" customFormat="1" ht="18" customHeight="1">
      <c r="B12" s="97" t="s">
        <v>256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5"/>
      <c r="BG12" s="1"/>
      <c r="BH12" s="3"/>
      <c r="BI12" s="1"/>
      <c r="BM12" s="1"/>
    </row>
    <row r="13" spans="2:65">
      <c r="B13" s="97" t="s">
        <v>116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H13" s="3"/>
    </row>
    <row r="14" spans="2:65" ht="20.25">
      <c r="B14" s="97" t="s">
        <v>239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H14" s="4"/>
    </row>
    <row r="15" spans="2:65">
      <c r="B15" s="97" t="s">
        <v>247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5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5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5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5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59" ht="20.2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BG37" s="4"/>
    </row>
    <row r="38" spans="2:5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BG38" s="3"/>
    </row>
    <row r="39" spans="2:5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5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5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5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5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5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5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5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5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5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2019-06-03T10:36:24+00:00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48C489AF-5782-492B-8862-0B0B93ECFC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