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קונצרני'!$B$164:$AS$248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הלוואות!$B$6:$Q$72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92" i="78" l="1"/>
  <c r="O91" i="78" s="1"/>
  <c r="O87" i="78"/>
  <c r="O12" i="78"/>
  <c r="J12" i="81"/>
  <c r="J11" i="81"/>
  <c r="J10" i="81"/>
  <c r="C11" i="84"/>
  <c r="C10" i="84"/>
  <c r="C43" i="88" s="1"/>
  <c r="J24" i="76"/>
  <c r="J23" i="76"/>
  <c r="J22" i="76"/>
  <c r="J21" i="76"/>
  <c r="J19" i="76"/>
  <c r="J18" i="76"/>
  <c r="J17" i="76"/>
  <c r="J16" i="76"/>
  <c r="J15" i="76"/>
  <c r="J14" i="76"/>
  <c r="J13" i="76"/>
  <c r="J12" i="76"/>
  <c r="J11" i="76"/>
  <c r="L15" i="72"/>
  <c r="L14" i="72"/>
  <c r="L13" i="72"/>
  <c r="L12" i="72"/>
  <c r="L11" i="72"/>
  <c r="R35" i="71"/>
  <c r="R34" i="71"/>
  <c r="R33" i="71"/>
  <c r="R31" i="71"/>
  <c r="R30" i="71"/>
  <c r="R29" i="71"/>
  <c r="R28" i="71"/>
  <c r="R26" i="71"/>
  <c r="R25" i="71"/>
  <c r="R24" i="71"/>
  <c r="R23" i="71"/>
  <c r="R21" i="71"/>
  <c r="R20" i="71"/>
  <c r="R19" i="71"/>
  <c r="R18" i="71"/>
  <c r="R17" i="71"/>
  <c r="R16" i="71"/>
  <c r="R15" i="71"/>
  <c r="R14" i="71"/>
  <c r="R13" i="71"/>
  <c r="R12" i="71"/>
  <c r="R11" i="71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K15" i="65"/>
  <c r="K14" i="65"/>
  <c r="K13" i="65"/>
  <c r="K12" i="65"/>
  <c r="K11" i="65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L122" i="62"/>
  <c r="L123" i="62"/>
  <c r="L146" i="62"/>
  <c r="N154" i="62"/>
  <c r="N151" i="62"/>
  <c r="N149" i="62"/>
  <c r="N148" i="62"/>
  <c r="N147" i="62"/>
  <c r="N146" i="62"/>
  <c r="N144" i="62"/>
  <c r="N143" i="62"/>
  <c r="N142" i="62"/>
  <c r="N141" i="62"/>
  <c r="N140" i="62"/>
  <c r="N139" i="62"/>
  <c r="N153" i="62"/>
  <c r="N138" i="62"/>
  <c r="N137" i="62"/>
  <c r="N152" i="62"/>
  <c r="N136" i="62"/>
  <c r="N150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T254" i="61"/>
  <c r="T253" i="61"/>
  <c r="T252" i="61"/>
  <c r="T251" i="61"/>
  <c r="T250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O215" i="61"/>
  <c r="O187" i="61"/>
  <c r="S215" i="61"/>
  <c r="S187" i="61"/>
  <c r="O127" i="61"/>
  <c r="O126" i="61"/>
  <c r="O125" i="61"/>
  <c r="O117" i="61"/>
  <c r="O116" i="61"/>
  <c r="O109" i="61"/>
  <c r="O108" i="61"/>
  <c r="O71" i="61"/>
  <c r="O70" i="61"/>
  <c r="O69" i="61"/>
  <c r="S127" i="61"/>
  <c r="S126" i="61"/>
  <c r="S125" i="61"/>
  <c r="S117" i="61"/>
  <c r="S116" i="61"/>
  <c r="S109" i="61"/>
  <c r="S108" i="61"/>
  <c r="S71" i="61"/>
  <c r="S70" i="61"/>
  <c r="S69" i="61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0" i="58"/>
  <c r="J11" i="58"/>
  <c r="J12" i="58"/>
  <c r="J21" i="58"/>
  <c r="K37" i="58"/>
  <c r="K36" i="58"/>
  <c r="K35" i="58"/>
  <c r="K34" i="58"/>
  <c r="K33" i="58"/>
  <c r="K32" i="58"/>
  <c r="K31" i="58"/>
  <c r="K30" i="58"/>
  <c r="K29" i="58"/>
  <c r="K28" i="58"/>
  <c r="K27" i="58"/>
  <c r="K26" i="58"/>
  <c r="K25" i="58"/>
  <c r="K24" i="58"/>
  <c r="K23" i="58"/>
  <c r="K22" i="58"/>
  <c r="K21" i="58"/>
  <c r="K19" i="58"/>
  <c r="K18" i="58"/>
  <c r="K17" i="58"/>
  <c r="K16" i="58"/>
  <c r="K15" i="58"/>
  <c r="K14" i="58"/>
  <c r="K13" i="58"/>
  <c r="K12" i="58"/>
  <c r="K11" i="58"/>
  <c r="K10" i="58"/>
  <c r="C37" i="88"/>
  <c r="C31" i="88"/>
  <c r="C27" i="88"/>
  <c r="C26" i="88"/>
  <c r="C24" i="88"/>
  <c r="C23" i="88" s="1"/>
  <c r="C19" i="88"/>
  <c r="C17" i="88"/>
  <c r="C16" i="88"/>
  <c r="C15" i="88"/>
  <c r="C13" i="88"/>
  <c r="C11" i="88"/>
  <c r="O11" i="78" l="1"/>
  <c r="P11" i="78" s="1"/>
  <c r="O10" i="78"/>
  <c r="P88" i="78" s="1"/>
  <c r="P95" i="78"/>
  <c r="P60" i="78"/>
  <c r="P80" i="78"/>
  <c r="P45" i="78"/>
  <c r="P33" i="78"/>
  <c r="P29" i="78"/>
  <c r="P17" i="78"/>
  <c r="P13" i="78"/>
  <c r="P63" i="78"/>
  <c r="P59" i="78"/>
  <c r="P83" i="78"/>
  <c r="P79" i="78"/>
  <c r="P67" i="78"/>
  <c r="P44" i="78"/>
  <c r="P32" i="78"/>
  <c r="P28" i="78"/>
  <c r="P16" i="78"/>
  <c r="P12" i="78"/>
  <c r="P66" i="78"/>
  <c r="P62" i="78"/>
  <c r="P50" i="78"/>
  <c r="P82" i="78"/>
  <c r="P70" i="78"/>
  <c r="P47" i="78"/>
  <c r="P35" i="78"/>
  <c r="P31" i="78"/>
  <c r="P19" i="78"/>
  <c r="P15" i="78"/>
  <c r="P89" i="78"/>
  <c r="P65" i="78"/>
  <c r="P53" i="78"/>
  <c r="P49" i="78"/>
  <c r="P73" i="78"/>
  <c r="P69" i="78"/>
  <c r="P38" i="78"/>
  <c r="P34" i="78"/>
  <c r="P22" i="78"/>
  <c r="P18" i="78"/>
  <c r="C33" i="88"/>
  <c r="P84" i="7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P87" i="78"/>
  <c r="P10" i="78"/>
  <c r="P26" i="78"/>
  <c r="P77" i="78"/>
  <c r="P96" i="78"/>
  <c r="P23" i="78"/>
  <c r="P39" i="78"/>
  <c r="P54" i="78"/>
  <c r="P92" i="78"/>
  <c r="P20" i="78"/>
  <c r="P71" i="78"/>
  <c r="P51" i="78"/>
  <c r="P85" i="78"/>
  <c r="P37" i="78"/>
  <c r="P91" i="78"/>
  <c r="P14" i="78"/>
  <c r="P30" i="78"/>
  <c r="P46" i="78"/>
  <c r="P81" i="78"/>
  <c r="P61" i="78"/>
  <c r="P27" i="78"/>
  <c r="P43" i="78"/>
  <c r="P78" i="78"/>
  <c r="P58" i="78"/>
  <c r="P97" i="78"/>
  <c r="P24" i="78"/>
  <c r="P40" i="78"/>
  <c r="P75" i="78"/>
  <c r="P55" i="78"/>
  <c r="P93" i="78"/>
  <c r="P25" i="78"/>
  <c r="P41" i="78"/>
  <c r="P76" i="78"/>
  <c r="P56" i="78"/>
  <c r="P94" i="78"/>
  <c r="P68" i="78"/>
  <c r="P48" i="78"/>
  <c r="P64" i="78"/>
  <c r="P42" i="78"/>
  <c r="P57" i="78"/>
  <c r="P74" i="78"/>
  <c r="P36" i="78"/>
  <c r="P21" i="78"/>
  <c r="P72" i="78"/>
  <c r="P52" i="78"/>
  <c r="C42" i="88" l="1"/>
  <c r="D10" i="88"/>
  <c r="Q64" i="78" l="1"/>
  <c r="Q48" i="78"/>
  <c r="Q68" i="78"/>
  <c r="Q33" i="78"/>
  <c r="Q17" i="78"/>
  <c r="Q84" i="78"/>
  <c r="Q51" i="78"/>
  <c r="Q71" i="78"/>
  <c r="Q36" i="78"/>
  <c r="Q20" i="78"/>
  <c r="Q93" i="78"/>
  <c r="Q58" i="78"/>
  <c r="Q78" i="78"/>
  <c r="Q43" i="78"/>
  <c r="Q27" i="78"/>
  <c r="Q11" i="78"/>
  <c r="Q65" i="78"/>
  <c r="Q49" i="78"/>
  <c r="Q69" i="78"/>
  <c r="Q34" i="78"/>
  <c r="Q18" i="78"/>
  <c r="K22" i="76"/>
  <c r="M11" i="72"/>
  <c r="K12" i="76"/>
  <c r="K19" i="76"/>
  <c r="K12" i="81"/>
  <c r="S33" i="71"/>
  <c r="S14" i="71"/>
  <c r="P64" i="69"/>
  <c r="P48" i="69"/>
  <c r="P32" i="69"/>
  <c r="P16" i="69"/>
  <c r="N46" i="63"/>
  <c r="N29" i="63"/>
  <c r="N12" i="63"/>
  <c r="P41" i="69"/>
  <c r="N34" i="63"/>
  <c r="S26" i="71"/>
  <c r="P75" i="69"/>
  <c r="P59" i="69"/>
  <c r="P43" i="69"/>
  <c r="P27" i="69"/>
  <c r="P11" i="69"/>
  <c r="N45" i="63"/>
  <c r="N28" i="63"/>
  <c r="N11" i="63"/>
  <c r="P65" i="69"/>
  <c r="P13" i="69"/>
  <c r="S35" i="71"/>
  <c r="S16" i="71"/>
  <c r="P66" i="69"/>
  <c r="P50" i="69"/>
  <c r="P34" i="69"/>
  <c r="P18" i="69"/>
  <c r="N48" i="63"/>
  <c r="N31" i="63"/>
  <c r="N14" i="63"/>
  <c r="S11" i="71"/>
  <c r="P37" i="69"/>
  <c r="N51" i="63"/>
  <c r="O147" i="62"/>
  <c r="O133" i="62"/>
  <c r="O116" i="62"/>
  <c r="O100" i="62"/>
  <c r="O84" i="62"/>
  <c r="O67" i="62"/>
  <c r="O51" i="62"/>
  <c r="O34" i="62"/>
  <c r="O18" i="62"/>
  <c r="U243" i="61"/>
  <c r="U227" i="61"/>
  <c r="U211" i="61"/>
  <c r="U195" i="61"/>
  <c r="U179" i="61"/>
  <c r="U162" i="61"/>
  <c r="U146" i="61"/>
  <c r="U130" i="61"/>
  <c r="U114" i="61"/>
  <c r="U98" i="61"/>
  <c r="U82" i="61"/>
  <c r="U66" i="61"/>
  <c r="O149" i="62"/>
  <c r="O135" i="62"/>
  <c r="O118" i="62"/>
  <c r="O102" i="62"/>
  <c r="Q60" i="78"/>
  <c r="Q76" i="78"/>
  <c r="Q37" i="78"/>
  <c r="Q13" i="78"/>
  <c r="Q59" i="78"/>
  <c r="Q75" i="78"/>
  <c r="Q32" i="78"/>
  <c r="Q12" i="78"/>
  <c r="Q62" i="78"/>
  <c r="Q74" i="78"/>
  <c r="Q35" i="78"/>
  <c r="Q15" i="78"/>
  <c r="Q61" i="78"/>
  <c r="Q77" i="78"/>
  <c r="Q38" i="78"/>
  <c r="Q14" i="78"/>
  <c r="K13" i="76"/>
  <c r="K16" i="76"/>
  <c r="K15" i="76"/>
  <c r="K18" i="76"/>
  <c r="S18" i="71"/>
  <c r="P60" i="69"/>
  <c r="P40" i="69"/>
  <c r="P20" i="69"/>
  <c r="N42" i="63"/>
  <c r="N20" i="63"/>
  <c r="P49" i="69"/>
  <c r="N21" i="63"/>
  <c r="S17" i="71"/>
  <c r="P63" i="69"/>
  <c r="P39" i="69"/>
  <c r="P19" i="69"/>
  <c r="N49" i="63"/>
  <c r="N24" i="63"/>
  <c r="S15" i="71"/>
  <c r="P21" i="69"/>
  <c r="S30" i="71"/>
  <c r="P74" i="69"/>
  <c r="P54" i="69"/>
  <c r="P30" i="69"/>
  <c r="L12" i="65"/>
  <c r="N35" i="63"/>
  <c r="S34" i="71"/>
  <c r="P61" i="69"/>
  <c r="L11" i="65"/>
  <c r="O142" i="62"/>
  <c r="O125" i="62"/>
  <c r="O104" i="62"/>
  <c r="O79" i="62"/>
  <c r="O59" i="62"/>
  <c r="O38" i="62"/>
  <c r="O14" i="62"/>
  <c r="U235" i="61"/>
  <c r="U215" i="61"/>
  <c r="U191" i="61"/>
  <c r="U171" i="61"/>
  <c r="U150" i="61"/>
  <c r="U126" i="61"/>
  <c r="U106" i="61"/>
  <c r="U86" i="61"/>
  <c r="U62" i="61"/>
  <c r="O140" i="62"/>
  <c r="O123" i="62"/>
  <c r="O98" i="62"/>
  <c r="O81" i="62"/>
  <c r="O65" i="62"/>
  <c r="O49" i="62"/>
  <c r="O32" i="62"/>
  <c r="O16" i="62"/>
  <c r="U245" i="61"/>
  <c r="U229" i="61"/>
  <c r="U213" i="61"/>
  <c r="U197" i="61"/>
  <c r="U181" i="61"/>
  <c r="U165" i="61"/>
  <c r="U148" i="61"/>
  <c r="U132" i="61"/>
  <c r="U116" i="61"/>
  <c r="U100" i="61"/>
  <c r="U84" i="61"/>
  <c r="U68" i="61"/>
  <c r="O151" i="62"/>
  <c r="O119" i="62"/>
  <c r="O87" i="62"/>
  <c r="O54" i="62"/>
  <c r="O21" i="62"/>
  <c r="U236" i="61"/>
  <c r="U204" i="61"/>
  <c r="U172" i="61"/>
  <c r="U139" i="61"/>
  <c r="U107" i="61"/>
  <c r="U75" i="61"/>
  <c r="U48" i="61"/>
  <c r="U32" i="61"/>
  <c r="U16" i="61"/>
  <c r="O66" i="62"/>
  <c r="U248" i="61"/>
  <c r="U184" i="61"/>
  <c r="U127" i="61"/>
  <c r="U71" i="61"/>
  <c r="U30" i="61"/>
  <c r="O105" i="62"/>
  <c r="O126" i="62"/>
  <c r="O93" i="62"/>
  <c r="O60" i="62"/>
  <c r="O27" i="62"/>
  <c r="U242" i="61"/>
  <c r="U210" i="61"/>
  <c r="U178" i="61"/>
  <c r="U145" i="61"/>
  <c r="U113" i="61"/>
  <c r="U81" i="61"/>
  <c r="U51" i="61"/>
  <c r="U35" i="61"/>
  <c r="U19" i="61"/>
  <c r="O138" i="62"/>
  <c r="O99" i="62"/>
  <c r="O42" i="62"/>
  <c r="U208" i="61"/>
  <c r="U135" i="61"/>
  <c r="U63" i="61"/>
  <c r="U26" i="61"/>
  <c r="O122" i="62"/>
  <c r="O31" i="62"/>
  <c r="U125" i="61"/>
  <c r="U25" i="61"/>
  <c r="U49" i="61"/>
  <c r="U166" i="61"/>
  <c r="O89" i="62"/>
  <c r="U214" i="61"/>
  <c r="U85" i="61"/>
  <c r="O80" i="62"/>
  <c r="U174" i="61"/>
  <c r="U198" i="61"/>
  <c r="R26" i="59"/>
  <c r="R19" i="59"/>
  <c r="R13" i="59"/>
  <c r="R16" i="59"/>
  <c r="L36" i="58"/>
  <c r="L19" i="58"/>
  <c r="L14" i="58"/>
  <c r="L35" i="58"/>
  <c r="L10" i="58"/>
  <c r="L37" i="58"/>
  <c r="L21" i="58"/>
  <c r="D38" i="88"/>
  <c r="D11" i="88"/>
  <c r="D19" i="88"/>
  <c r="D13" i="88"/>
  <c r="Q95" i="78"/>
  <c r="Q56" i="78"/>
  <c r="Q72" i="78"/>
  <c r="Q29" i="78"/>
  <c r="Q94" i="78"/>
  <c r="Q55" i="78"/>
  <c r="Q67" i="78"/>
  <c r="Q28" i="78"/>
  <c r="Q97" i="78"/>
  <c r="Q54" i="78"/>
  <c r="Q70" i="78"/>
  <c r="Q31" i="78"/>
  <c r="Q96" i="78"/>
  <c r="Q57" i="78"/>
  <c r="Q73" i="78"/>
  <c r="Q30" i="78"/>
  <c r="Q10" i="78"/>
  <c r="M15" i="72"/>
  <c r="M14" i="72"/>
  <c r="K11" i="76"/>
  <c r="M12" i="72"/>
  <c r="Q80" i="78"/>
  <c r="Q21" i="78"/>
  <c r="Q79" i="78"/>
  <c r="Q16" i="78"/>
  <c r="Q82" i="78"/>
  <c r="Q19" i="78"/>
  <c r="Q81" i="78"/>
  <c r="Q22" i="78"/>
  <c r="K21" i="76"/>
  <c r="K23" i="76"/>
  <c r="P72" i="69"/>
  <c r="P44" i="69"/>
  <c r="P12" i="69"/>
  <c r="N33" i="63"/>
  <c r="P57" i="69"/>
  <c r="N13" i="63"/>
  <c r="P71" i="69"/>
  <c r="P47" i="69"/>
  <c r="P15" i="69"/>
  <c r="N36" i="63"/>
  <c r="S29" i="71"/>
  <c r="N43" i="63"/>
  <c r="S20" i="71"/>
  <c r="P58" i="69"/>
  <c r="P26" i="69"/>
  <c r="N44" i="63"/>
  <c r="N18" i="63"/>
  <c r="P53" i="69"/>
  <c r="N26" i="63"/>
  <c r="O129" i="62"/>
  <c r="O96" i="62"/>
  <c r="O71" i="62"/>
  <c r="O43" i="62"/>
  <c r="U252" i="61"/>
  <c r="U223" i="61"/>
  <c r="U199" i="61"/>
  <c r="U167" i="61"/>
  <c r="U138" i="61"/>
  <c r="U110" i="61"/>
  <c r="U78" i="61"/>
  <c r="U54" i="61"/>
  <c r="O127" i="62"/>
  <c r="O94" i="62"/>
  <c r="O73" i="62"/>
  <c r="O53" i="62"/>
  <c r="O28" i="62"/>
  <c r="U254" i="61"/>
  <c r="U233" i="61"/>
  <c r="U209" i="61"/>
  <c r="U189" i="61"/>
  <c r="U169" i="61"/>
  <c r="U144" i="61"/>
  <c r="U124" i="61"/>
  <c r="U104" i="61"/>
  <c r="U80" i="61"/>
  <c r="U60" i="61"/>
  <c r="O128" i="62"/>
  <c r="O78" i="62"/>
  <c r="O37" i="62"/>
  <c r="U244" i="61"/>
  <c r="U196" i="61"/>
  <c r="U155" i="61"/>
  <c r="U115" i="61"/>
  <c r="U67" i="61"/>
  <c r="U40" i="61"/>
  <c r="U20" i="61"/>
  <c r="O50" i="62"/>
  <c r="U216" i="61"/>
  <c r="U143" i="61"/>
  <c r="U55" i="61"/>
  <c r="U18" i="61"/>
  <c r="O134" i="62"/>
  <c r="O85" i="62"/>
  <c r="O44" i="62"/>
  <c r="U251" i="61"/>
  <c r="U202" i="61"/>
  <c r="U161" i="61"/>
  <c r="U121" i="61"/>
  <c r="U73" i="61"/>
  <c r="U43" i="61"/>
  <c r="U23" i="61"/>
  <c r="O132" i="62"/>
  <c r="O74" i="62"/>
  <c r="U224" i="61"/>
  <c r="U119" i="61"/>
  <c r="U42" i="61"/>
  <c r="O130" i="62"/>
  <c r="U222" i="61"/>
  <c r="U61" i="61"/>
  <c r="U77" i="61"/>
  <c r="U69" i="61"/>
  <c r="O23" i="62"/>
  <c r="U117" i="61"/>
  <c r="O48" i="62"/>
  <c r="U33" i="61"/>
  <c r="U45" i="61"/>
  <c r="R25" i="59"/>
  <c r="R24" i="59"/>
  <c r="R11" i="59"/>
  <c r="L15" i="58"/>
  <c r="L22" i="58"/>
  <c r="L18" i="58"/>
  <c r="L33" i="58"/>
  <c r="L12" i="58"/>
  <c r="D27" i="88"/>
  <c r="D42" i="88"/>
  <c r="D12" i="88"/>
  <c r="U247" i="61"/>
  <c r="U134" i="61"/>
  <c r="U102" i="61"/>
  <c r="O144" i="62"/>
  <c r="O114" i="62"/>
  <c r="O69" i="62"/>
  <c r="O24" i="62"/>
  <c r="U225" i="61"/>
  <c r="U185" i="61"/>
  <c r="U160" i="61"/>
  <c r="U120" i="61"/>
  <c r="U96" i="61"/>
  <c r="U56" i="61"/>
  <c r="O111" i="62"/>
  <c r="O29" i="62"/>
  <c r="U188" i="61"/>
  <c r="U99" i="61"/>
  <c r="U36" i="61"/>
  <c r="O33" i="62"/>
  <c r="U200" i="61"/>
  <c r="U111" i="61"/>
  <c r="O152" i="62"/>
  <c r="O76" i="62"/>
  <c r="U234" i="61"/>
  <c r="U194" i="61"/>
  <c r="U105" i="61"/>
  <c r="U65" i="61"/>
  <c r="U15" i="61"/>
  <c r="O58" i="62"/>
  <c r="U103" i="61"/>
  <c r="O113" i="62"/>
  <c r="U41" i="61"/>
  <c r="U29" i="61"/>
  <c r="U53" i="61"/>
  <c r="O72" i="62"/>
  <c r="R22" i="59"/>
  <c r="R20" i="59"/>
  <c r="L32" i="58"/>
  <c r="L17" i="58"/>
  <c r="L26" i="58"/>
  <c r="D23" i="88"/>
  <c r="D17" i="88"/>
  <c r="Q85" i="78"/>
  <c r="Q40" i="78"/>
  <c r="Q87" i="78"/>
  <c r="K17" i="76"/>
  <c r="S23" i="71"/>
  <c r="P28" i="69"/>
  <c r="N16" i="63"/>
  <c r="P55" i="69"/>
  <c r="N53" i="63"/>
  <c r="P45" i="69"/>
  <c r="P70" i="69"/>
  <c r="N27" i="63"/>
  <c r="P17" i="69"/>
  <c r="O153" i="62"/>
  <c r="O112" i="62"/>
  <c r="O55" i="62"/>
  <c r="U207" i="61"/>
  <c r="U183" i="61"/>
  <c r="U122" i="61"/>
  <c r="Q91" i="78"/>
  <c r="Q45" i="78"/>
  <c r="Q89" i="78"/>
  <c r="Q44" i="78"/>
  <c r="Q88" i="78"/>
  <c r="Q47" i="78"/>
  <c r="Q92" i="78"/>
  <c r="Q46" i="78"/>
  <c r="K11" i="81"/>
  <c r="K14" i="76"/>
  <c r="S28" i="71"/>
  <c r="P68" i="69"/>
  <c r="P36" i="69"/>
  <c r="L14" i="65"/>
  <c r="N25" i="63"/>
  <c r="P25" i="69"/>
  <c r="S31" i="71"/>
  <c r="P67" i="69"/>
  <c r="P35" i="69"/>
  <c r="L13" i="65"/>
  <c r="N32" i="63"/>
  <c r="P69" i="69"/>
  <c r="N30" i="63"/>
  <c r="S12" i="71"/>
  <c r="P46" i="69"/>
  <c r="P22" i="69"/>
  <c r="N39" i="63"/>
  <c r="S24" i="71"/>
  <c r="P29" i="69"/>
  <c r="O154" i="62"/>
  <c r="O120" i="62"/>
  <c r="O92" i="62"/>
  <c r="O63" i="62"/>
  <c r="O30" i="62"/>
  <c r="U219" i="61"/>
  <c r="U187" i="61"/>
  <c r="U158" i="61"/>
  <c r="U74" i="61"/>
  <c r="O90" i="62"/>
  <c r="O45" i="62"/>
  <c r="U250" i="61"/>
  <c r="U205" i="61"/>
  <c r="U140" i="61"/>
  <c r="U76" i="61"/>
  <c r="O70" i="62"/>
  <c r="U228" i="61"/>
  <c r="U147" i="61"/>
  <c r="U59" i="61"/>
  <c r="U12" i="61"/>
  <c r="U46" i="61"/>
  <c r="O117" i="62"/>
  <c r="O35" i="62"/>
  <c r="U153" i="61"/>
  <c r="U39" i="61"/>
  <c r="O124" i="62"/>
  <c r="U192" i="61"/>
  <c r="U34" i="61"/>
  <c r="U190" i="61"/>
  <c r="U17" i="61"/>
  <c r="U246" i="61"/>
  <c r="O15" i="62"/>
  <c r="R21" i="59"/>
  <c r="L11" i="58"/>
  <c r="L29" i="58"/>
  <c r="D33" i="88"/>
  <c r="Q41" i="78"/>
  <c r="Q63" i="78"/>
  <c r="Q66" i="78"/>
  <c r="Q39" i="78"/>
  <c r="Q42" i="78"/>
  <c r="K24" i="76"/>
  <c r="P56" i="69"/>
  <c r="N50" i="63"/>
  <c r="L15" i="65"/>
  <c r="S21" i="71"/>
  <c r="P31" i="69"/>
  <c r="N19" i="63"/>
  <c r="N17" i="63"/>
  <c r="P42" i="69"/>
  <c r="P14" i="69"/>
  <c r="S19" i="71"/>
  <c r="O88" i="62"/>
  <c r="O26" i="62"/>
  <c r="U239" i="61"/>
  <c r="U154" i="61"/>
  <c r="Q83" i="78"/>
  <c r="Q53" i="78"/>
  <c r="P76" i="69"/>
  <c r="P77" i="69"/>
  <c r="P23" i="69"/>
  <c r="S25" i="71"/>
  <c r="N23" i="63"/>
  <c r="O108" i="62"/>
  <c r="U231" i="61"/>
  <c r="U118" i="61"/>
  <c r="U58" i="61"/>
  <c r="O106" i="62"/>
  <c r="O57" i="62"/>
  <c r="O12" i="62"/>
  <c r="U217" i="61"/>
  <c r="U173" i="61"/>
  <c r="U128" i="61"/>
  <c r="U88" i="61"/>
  <c r="O150" i="62"/>
  <c r="O46" i="62"/>
  <c r="U212" i="61"/>
  <c r="U123" i="61"/>
  <c r="U44" i="61"/>
  <c r="O83" i="62"/>
  <c r="U159" i="61"/>
  <c r="U22" i="61"/>
  <c r="O101" i="62"/>
  <c r="O11" i="62"/>
  <c r="U170" i="61"/>
  <c r="U89" i="61"/>
  <c r="U27" i="61"/>
  <c r="O91" i="62"/>
  <c r="U151" i="61"/>
  <c r="O143" i="62"/>
  <c r="U93" i="61"/>
  <c r="U230" i="61"/>
  <c r="U149" i="61"/>
  <c r="U109" i="61"/>
  <c r="R14" i="59"/>
  <c r="R23" i="59"/>
  <c r="L30" i="58"/>
  <c r="L34" i="58"/>
  <c r="D16" i="88"/>
  <c r="D37" i="88"/>
  <c r="L28" i="58"/>
  <c r="L31" i="58"/>
  <c r="L25" i="58"/>
  <c r="U131" i="61"/>
  <c r="O109" i="62"/>
  <c r="U186" i="61"/>
  <c r="O115" i="62"/>
  <c r="U14" i="61"/>
  <c r="U182" i="61"/>
  <c r="R12" i="59"/>
  <c r="D31" i="88"/>
  <c r="Q24" i="78"/>
  <c r="Q26" i="78"/>
  <c r="P52" i="69"/>
  <c r="N47" i="63"/>
  <c r="N41" i="63"/>
  <c r="P62" i="69"/>
  <c r="P73" i="69"/>
  <c r="O75" i="62"/>
  <c r="U203" i="61"/>
  <c r="U94" i="61"/>
  <c r="O137" i="62"/>
  <c r="O86" i="62"/>
  <c r="O40" i="62"/>
  <c r="U241" i="61"/>
  <c r="U201" i="61"/>
  <c r="U156" i="61"/>
  <c r="U112" i="61"/>
  <c r="U72" i="61"/>
  <c r="O103" i="62"/>
  <c r="O13" i="62"/>
  <c r="U180" i="61"/>
  <c r="U91" i="61"/>
  <c r="U28" i="61"/>
  <c r="O17" i="62"/>
  <c r="U95" i="61"/>
  <c r="O148" i="62"/>
  <c r="O68" i="62"/>
  <c r="U226" i="61"/>
  <c r="U137" i="61"/>
  <c r="U57" i="61"/>
  <c r="U11" i="61"/>
  <c r="O25" i="62"/>
  <c r="U79" i="61"/>
  <c r="O97" i="62"/>
  <c r="U206" i="61"/>
  <c r="U13" i="61"/>
  <c r="U37" i="61"/>
  <c r="U133" i="61"/>
  <c r="R17" i="59"/>
  <c r="D24" i="88"/>
  <c r="U168" i="61"/>
  <c r="U31" i="61"/>
  <c r="O39" i="62"/>
  <c r="R18" i="59"/>
  <c r="L13" i="58"/>
  <c r="Q52" i="78"/>
  <c r="Q50" i="78"/>
  <c r="K10" i="81"/>
  <c r="P24" i="69"/>
  <c r="S13" i="71"/>
  <c r="N15" i="63"/>
  <c r="P38" i="69"/>
  <c r="N38" i="63"/>
  <c r="O47" i="62"/>
  <c r="U175" i="61"/>
  <c r="U90" i="61"/>
  <c r="O131" i="62"/>
  <c r="O77" i="62"/>
  <c r="O36" i="62"/>
  <c r="U237" i="61"/>
  <c r="U193" i="61"/>
  <c r="U152" i="61"/>
  <c r="U108" i="61"/>
  <c r="U64" i="61"/>
  <c r="O95" i="62"/>
  <c r="U253" i="61"/>
  <c r="U164" i="61"/>
  <c r="U83" i="61"/>
  <c r="U24" i="61"/>
  <c r="U232" i="61"/>
  <c r="U87" i="61"/>
  <c r="O139" i="62"/>
  <c r="O52" i="62"/>
  <c r="U218" i="61"/>
  <c r="U129" i="61"/>
  <c r="U47" i="61"/>
  <c r="O146" i="62"/>
  <c r="U240" i="61"/>
  <c r="U50" i="61"/>
  <c r="O64" i="62"/>
  <c r="U141" i="61"/>
  <c r="O56" i="62"/>
  <c r="U21" i="61"/>
  <c r="U101" i="61"/>
  <c r="R15" i="59"/>
  <c r="L24" i="58"/>
  <c r="L27" i="58"/>
  <c r="L16" i="58"/>
  <c r="D15" i="88"/>
  <c r="Q25" i="78"/>
  <c r="Q23" i="78"/>
  <c r="M13" i="72"/>
  <c r="N37" i="63"/>
  <c r="P51" i="69"/>
  <c r="P33" i="69"/>
  <c r="N52" i="63"/>
  <c r="O136" i="62"/>
  <c r="O22" i="62"/>
  <c r="U142" i="61"/>
  <c r="U70" i="61"/>
  <c r="O110" i="62"/>
  <c r="O61" i="62"/>
  <c r="O20" i="62"/>
  <c r="U221" i="61"/>
  <c r="U177" i="61"/>
  <c r="U136" i="61"/>
  <c r="U92" i="61"/>
  <c r="O141" i="62"/>
  <c r="O62" i="62"/>
  <c r="U220" i="61"/>
  <c r="U52" i="61"/>
  <c r="O107" i="62"/>
  <c r="U38" i="61"/>
  <c r="O19" i="62"/>
  <c r="U97" i="61"/>
  <c r="U176" i="61"/>
  <c r="U157" i="61"/>
  <c r="U238" i="61"/>
  <c r="L23" i="58"/>
  <c r="D26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90331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3" si="26">
        <n x="1" s="1"/>
        <n x="24"/>
        <n x="25"/>
      </t>
    </mdx>
    <mdx n="0" f="v">
      <t c="3" si="26">
        <n x="1" s="1"/>
        <n x="27"/>
        <n x="25"/>
      </t>
    </mdx>
    <mdx n="0" f="v">
      <t c="3" si="26">
        <n x="1" s="1"/>
        <n x="28"/>
        <n x="25"/>
      </t>
    </mdx>
    <mdx n="0" f="v">
      <t c="3" si="26">
        <n x="1" s="1"/>
        <n x="29"/>
        <n x="25"/>
      </t>
    </mdx>
    <mdx n="0" f="v">
      <t c="3" si="26">
        <n x="1" s="1"/>
        <n x="30"/>
        <n x="25"/>
      </t>
    </mdx>
    <mdx n="0" f="v">
      <t c="3" si="26">
        <n x="1" s="1"/>
        <n x="31"/>
        <n x="25"/>
      </t>
    </mdx>
    <mdx n="0" f="v">
      <t c="3" si="26">
        <n x="1" s="1"/>
        <n x="32"/>
        <n x="25"/>
      </t>
    </mdx>
    <mdx n="0" f="v">
      <t c="3" si="26">
        <n x="1" s="1"/>
        <n x="33"/>
        <n x="25"/>
      </t>
    </mdx>
    <mdx n="0" f="v">
      <t c="3" si="26">
        <n x="1" s="1"/>
        <n x="34"/>
        <n x="25"/>
      </t>
    </mdx>
    <mdx n="0" f="v">
      <t c="3" si="26">
        <n x="1" s="1"/>
        <n x="35"/>
        <n x="25"/>
      </t>
    </mdx>
    <mdx n="0" f="v">
      <t c="3" si="26">
        <n x="1" s="1"/>
        <n x="36"/>
        <n x="25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<sst xmlns="http://schemas.openxmlformats.org/spreadsheetml/2006/main" count="6129" uniqueCount="1630">
  <si>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</si>
  <si>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</si>
  <si>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</si>
  <si>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</si>
  <si>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</si>
  <si>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</si>
  <si>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</si>
  <si>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</si>
  <si>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</si>
  <si>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</si>
  <si>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</si>
  <si>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</si>
  <si>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</si>
  <si>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</si>
  <si>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</si>
  <si>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</si>
  <si>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</si>
  <si>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</si>
  <si>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</si>
  <si>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</si>
  <si>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</si>
  <si>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</si>
  <si>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</si>
  <si>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</si>
  <si>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</si>
  <si>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</si>
  <si>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</si>
  <si>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</si>
  <si>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</si>
  <si>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</si>
  <si>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</si>
  <si>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</si>
  <si>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</si>
  <si>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</si>
  <si>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</si>
  <si>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</si>
  <si>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</si>
  <si>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</si>
  <si>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</si>
  <si>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</si>
  <si>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</si>
  <si>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</si>
  <si>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</si>
  <si>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</si>
  <si>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</si>
  <si>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</si>
  <si>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</si>
  <si>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</si>
  <si>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</si>
  <si>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</si>
  <si>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</si>
  <si>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</si>
  <si>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</si>
  <si>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</si>
  <si>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</si>
  <si>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</si>
  <si>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</si>
  <si>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</si>
  <si>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</si>
  <si>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</si>
  <si>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</si>
  <si>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</si>
  <si>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</si>
  <si>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</si>
  <si>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</si>
  <si>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</si>
  <si>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</si>
  <si>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</si>
  <si>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</si>
  <si>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</si>
  <si>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</si>
  <si>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</si>
  <si>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</si>
  <si>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</si>
  <si>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</si>
  <si>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</si>
  <si>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</si>
  <si>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</si>
  <si>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</si>
  <si>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</si>
  <si>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</si>
  <si>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</si>
  <si>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</si>
  <si>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</si>
  <si>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</si>
  <si>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</si>
  <si>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</si>
  <si>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</si>
  <si>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</si>
  <si>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</si>
  <si>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</si>
  <si>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</si>
  <si>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</si>
  <si>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</si>
  <si>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</si>
  <si>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</si>
  <si>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</si>
  <si>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</si>
  <si>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</si>
  <si>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</si>
  <si>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</si>
  <si>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</si>
  <si>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</si>
  <si>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</si>
  <si>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</si>
  <si>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</si>
  <si>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</si>
  <si>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</si>
  <si>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</si>
  <si>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</si>
  <si>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</si>
  <si>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</si>
  <si>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</si>
  <si>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</si>
  <si>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</si>
  <si>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</si>
  <si>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</si>
  <si>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</si>
  <si>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</si>
  <si>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</si>
  <si>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</si>
  <si>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</si>
  <si>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</si>
  <si>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</si>
  <si>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</si>
  <si>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</si>
  <si>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</si>
  <si>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</si>
  <si>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</si>
  <si>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</si>
  <si>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</si>
  <si>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</si>
  <si>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</si>
  <si>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</si>
  <si>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</si>
  <si>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</si>
  <si>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</si>
  <si>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</si>
  <si>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</si>
  <si>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</si>
  <si>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</si>
  <si>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</si>
  <si>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</si>
  <si>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</si>
  <si>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</si>
  <si>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</si>
  <si>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</si>
  <si>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</si>
  <si>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</si>
  <si>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</si>
  <si>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</si>
  <si>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</si>
  <si>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</si>
  <si>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</si>
  <si>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</si>
  <si>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</si>
  <si>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</si>
  <si>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</si>
  <si>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</si>
  <si>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</si>
  <si>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</si>
  <si>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</si>
  <si>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</si>
  <si>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</si>
  <si>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</si>
  <si>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</si>
  <si>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</si>
  <si>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</si>
  <si>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</si>
  <si>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</si>
  <si>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</si>
  <si>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</si>
  <si>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</si>
  <si>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</si>
  <si>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</si>
  <si>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</si>
  <si>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</si>
  <si>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</si>
  <si>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</si>
  <si>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</si>
  <si>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</si>
  <si>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</si>
  <si>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</si>
  <si>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</si>
  <si>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</si>
  <si>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</si>
  <si>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</si>
  <si>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</si>
  <si>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</si>
  <si>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</si>
  <si>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</si>
  <si>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</si>
  <si>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</si>
  <si>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</si>
  <si>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</si>
  <si>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</si>
  <si>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</si>
  <si>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</si>
  <si>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</si>
  <si>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</si>
  <si>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</si>
  <si>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</si>
  <si>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</si>
  <si>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</si>
  <si>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</si>
  <si>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</si>
  <si>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</si>
  <si>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</si>
  <si>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</si>
  <si>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</si>
  <si>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</si>
  <si>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</si>
  <si>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</si>
  <si>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</si>
  <si>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</si>
  <si>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</si>
  <si>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</si>
  <si>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</si>
  <si>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</si>
  <si>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</si>
  <si>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</si>
  <si>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</si>
  <si>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</si>
  <si>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</si>
  <si>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</si>
  <si>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</si>
  <si>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</si>
  <si>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</si>
  <si>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</si>
  <si>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</si>
  <si>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</si>
  <si>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</si>
  <si>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</si>
  <si>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</si>
  <si>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</si>
  <si>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</si>
  <si>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</si>
  <si>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</si>
  <si>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</si>
  <si>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</si>
  <si>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</si>
  <si>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</si>
  <si>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</si>
  <si>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</si>
  <si>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</si>
  <si>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</si>
  <si>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</si>
  <si>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</si>
  <si>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</si>
  <si>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</si>
  <si>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</si>
  <si>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</si>
  <si>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</si>
  <si>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</si>
  <si>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</si>
  <si>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</si>
  <si>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</si>
  <si>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</si>
  <si>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</si>
  <si>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</si>
  <si>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</si>
  <si>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</si>
  <si>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</si>
  <si>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</si>
  <si>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</si>
  <si>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</si>
  <si>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</si>
  <si>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</si>
  <si>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</si>
  <si>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</si>
  <si>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</si>
  <si>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</si>
  <si>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</si>
  <si>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</si>
  <si>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</si>
  <si>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</si>
  <si>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</si>
  <si>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</si>
  <si>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</si>
  <si>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</si>
  <si>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</si>
  <si>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</si>
  <si>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</si>
  <si>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</si>
  <si>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</si>
  <si>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</si>
  <si>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</si>
  <si>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</si>
  <si>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</si>
  <si>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</si>
  <si>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</si>
  <si>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</si>
  <si>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</si>
  <si>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</si>
  <si>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</si>
  <si>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</si>
  <si>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</si>
  <si>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</si>
  <si>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</si>
  <si>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</si>
  <si>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</si>
  <si>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</si>
  <si>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</si>
  <si>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</si>
  <si>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</si>
  <si>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</si>
  <si>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</si>
  <si>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</si>
  <si>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</si>
  <si>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</si>
  <si>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</si>
  <si>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</si>
  <si>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</si>
  <si>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</si>
  <si>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</si>
  <si>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</si>
  <si>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</si>
  <si>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</si>
  <si>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</si>
  <si>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</si>
  <si>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</si>
  <si>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</si>
  <si>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</si>
  <si>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</si>
  <si>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</si>
  <si>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</si>
  <si>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</si>
  <si>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</si>
  <si>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</si>
  <si>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</si>
  <si>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</si>
  <si>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</si>
  <si>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</si>
  <si>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</si>
  <si>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</si>
  <si>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</si>
  <si>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</si>
  <si>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</si>
  <si>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</si>
  <si>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</si>
  <si>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</si>
  <si>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</si>
  <si>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</si>
  <si>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</si>
  <si>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</si>
  <si>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</si>
  <si>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</si>
  <si>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</si>
  <si>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</si>
  <si>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</si>
  <si>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</si>
  <si>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</si>
  <si>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</si>
  <si>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</si>
  <si>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</si>
  <si>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</si>
  <si>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</si>
  <si>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</si>
  <si>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</si>
  <si>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</si>
  <si>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</si>
  <si>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</si>
  <si>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</si>
  <si>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</si>
  <si>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</si>
  <si>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</si>
  <si>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</si>
  <si>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</si>
  <si>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</si>
  <si>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</si>
  <si>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</si>
  <si>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</si>
  <si>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</si>
  <si>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</si>
  <si>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</si>
  <si>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</si>
  <si>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</si>
  <si>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</si>
  <si>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</si>
  <si>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</si>
  <si>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</si>
  <si>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</si>
  <si>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</si>
  <si>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</si>
  <si>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</si>
  <si>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</si>
  <si>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</si>
  <si>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</si>
  <si>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</si>
  <si>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</si>
  <si>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</si>
  <si>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</si>
  <si>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</si>
  <si>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</si>
  <si>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</si>
  <si>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</si>
  <si>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</si>
  <si>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</si>
  <si>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</si>
  <si>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</si>
  <si>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</si>
  <si>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</si>
  <si>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</si>
  <si>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</si>
  <si>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</si>
  <si>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</si>
  <si>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</si>
  <si>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</si>
  <si>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</si>
  <si>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</si>
  <si>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</si>
  <si>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</si>
  <si>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</si>
  <si>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</si>
  <si>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</si>
  <si>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</si>
  <si>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</si>
  <si>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</si>
  <si>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</si>
  <si>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</si>
  <si>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</si>
  <si>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</si>
  <si>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</si>
  <si>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</si>
  <si>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</si>
  <si>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</si>
  <si>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</si>
  <si>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</si>
  <si>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</si>
  <si>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</si>
  <si>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</si>
  <si>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</si>
  <si>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</si>
  <si>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</si>
  <si>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</si>
  <si>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</si>
  <si>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</si>
  <si>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</si>
  <si>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</si>
  <si>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</si>
  <si>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</si>
  <si>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</si>
  <si>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</si>
  <si>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</si>
  <si>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</si>
  <si>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</si>
  <si>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</si>
  <si>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</si>
  <si>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</si>
  <si>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</si>
  <si>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</si>
  <si>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</si>
  <si>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</si>
  <si>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</si>
  <si>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</si>
  <si>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</si>
  <si>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</si>
  <si>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</si>
  <si>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</si>
  <si>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</si>
  <si>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</si>
  <si>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</si>
  <si>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</si>
  <si>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</si>
  <si>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</si>
  <si>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</si>
  <si>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</si>
  <si>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</si>
  <si>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</si>
  <si>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</si>
  <si>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</si>
  <si>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</si>
  <si>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</si>
  <si>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</si>
  <si>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</si>
  <si>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</si>
  <si>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</si>
  <si>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</si>
  <si>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</si>
  <si>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</si>
  <si>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</si>
  <si>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</si>
  <si>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</si>
  <si>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</si>
  <si>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</si>
  <si>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</si>
  <si>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</si>
  <si>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</si>
  <si>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</si>
  <si>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</si>
  <si>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</si>
  <si>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</si>
  <si>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</si>
  <si>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</si>
  <si>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</si>
  <si>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</si>
  <si>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</si>
  <si>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</si>
  <si>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</si>
  <si>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</si>
  <si>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</si>
  <si>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</si>
  <si>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</si>
  <si>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</si>
  <si>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</si>
  <si>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</si>
  <si>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</si>
  <si>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</si>
  <si>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</si>
  <si>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</si>
  <si>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</si>
  <si>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</si>
  <si>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</si>
  <si>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</si>
  <si>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</si>
  <si>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</si>
  <si>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</si>
  <si>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</si>
  <si>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</si>
  <si>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</si>
  <si>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</si>
  <si>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</si>
  <si>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</si>
  <si>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</si>
  <si>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</si>
  <si>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</si>
  <si>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</si>
  <si>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</si>
  <si>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</si>
  <si>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</si>
  <si>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</si>
  <si>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</si>
  <si>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</si>
  <si>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</si>
  <si>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</si>
  <si>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</si>
  <si>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</si>
  <si>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</si>
  <si>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</si>
  <si>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</si>
  <si>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</si>
  <si>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</si>
  <si>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</si>
  <si>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</si>
  <si>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</si>
  <si>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</si>
  <si>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</si>
  <si>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</si>
  <si>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</si>
  <si>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</si>
  <si>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</si>
  <si>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</si>
  <si>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</si>
  <si>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</si>
  <si>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</si>
  <si>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</si>
  <si>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</si>
  <si>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</si>
  <si>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</si>
  <si>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</si>
  <si>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</si>
  <si>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</si>
  <si>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</si>
  <si>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</si>
  <si>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</si>
  <si>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</si>
  <si>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</si>
  <si>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</si>
  <si>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</si>
  <si>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</si>
  <si>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</si>
  <si>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</si>
  <si>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</si>
  <si>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</si>
  <si>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</si>
  <si>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</si>
  <si>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</si>
  <si>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</si>
  <si>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</si>
  <si>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</si>
  <si>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</si>
  <si>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</si>
  <si>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</si>
  <si>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</si>
  <si>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</si>
  <si>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</si>
  <si>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</si>
  <si>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</si>
  <si>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</si>
  <si>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</si>
  <si>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</si>
  <si>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</si>
  <si>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</si>
  <si>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</si>
  <si>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</si>
  <si>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</si>
  <si>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</si>
  <si>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</si>
  <si>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</si>
  <si>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</si>
  <si>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</si>
  <si>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</si>
  <si>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</si>
  <si>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</si>
  <si>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</si>
  <si>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</si>
  <si>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</si>
  <si>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</si>
  <si>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</si>
  <si>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</si>
  <si>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</si>
  <si>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</si>
  <si>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</si>
  <si>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</si>
  <si>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</si>
  <si>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</si>
  <si>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</si>
  <si>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</si>
  <si>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</si>
  <si>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</si>
  <si>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</si>
  <si>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</si>
  <si>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</si>
  <si>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</si>
  <si>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</si>
  <si>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</si>
  <si>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</si>
  <si>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</si>
  <si>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</si>
  <si>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</si>
  <si>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</si>
  <si>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</si>
  <si>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</si>
  <si>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</si>
  <si>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</si>
  <si>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</si>
  <si>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</si>
  <si>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</si>
  <si>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</si>
  <si>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</si>
  <si>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</si>
  <si>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</si>
  <si>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</si>
  <si>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</si>
  <si>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</si>
  <si>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</si>
  <si>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</si>
  <si>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</si>
  <si>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</si>
  <si>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</si>
  <si>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</si>
  <si>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</si>
  <si>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</si>
  <si>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</si>
  <si>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</si>
  <si>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</si>
  <si>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</si>
  <si>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</si>
  <si>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</si>
  <si>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</si>
  <si>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</si>
  <si>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</si>
  <si>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</si>
  <si>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</si>
  <si>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</si>
  <si>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</si>
  <si>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</si>
  <si>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</si>
  <si>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</si>
  <si>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</si>
  <si>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</si>
  <si>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</si>
  <si>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</si>
  <si>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</si>
  <si>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</si>
  <si>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</si>
  <si>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</si>
  <si>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</si>
  <si>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</si>
  <si>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</si>
  <si>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</si>
  <si>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</si>
  <si>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</si>
  <si>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</si>
  <si>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</si>
  <si>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</si>
  <si>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</si>
  <si>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</si>
  <si>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</si>
  <si>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</si>
  <si>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</si>
  <si>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</si>
  <si>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</si>
  <si>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</si>
  <si>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</si>
  <si>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</si>
  <si>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</si>
  <si>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</si>
  <si>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</si>
  <si>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</si>
  <si>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</si>
  <si>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</si>
  <si>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</si>
  <si>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</si>
  <si>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</si>
  <si>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</si>
  <si>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</si>
  <si>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</si>
  <si>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</si>
  <si>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</si>
  <si>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</si>
  <si>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</si>
  <si>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</si>
  <si>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</si>
  <si>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</si>
  <si>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</si>
  <si>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</si>
  <si>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</si>
  <si>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</si>
  <si>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</si>
  <si>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</si>
  <si>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</si>
  <si>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</si>
  <si>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</si>
  <si>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</si>
  <si>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</si>
  <si>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</si>
  <si>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</si>
  <si>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</si>
  <si>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</si>
  <si>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</si>
  <si>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</si>
  <si>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</si>
  <si>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</si>
  <si>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</si>
  <si>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</si>
  <si>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</si>
  <si>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</si>
  <si>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</si>
  <si>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</si>
  <si>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</si>
  <si>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</si>
  <si>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</si>
  <si>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</si>
  <si>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</si>
  <si>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</si>
  <si>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</si>
  <si>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</si>
  <si>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</si>
  <si>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</si>
  <si>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</si>
  <si>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</si>
  <si>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</si>
  <si>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</si>
  <si>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</si>
  <si>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</si>
  <si>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</si>
  <si>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</si>
  <si>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</si>
  <si>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</si>
  <si>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</si>
  <si>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</si>
  <si>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</si>
  <si>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</si>
  <si>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</si>
  <si>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</si>
  <si>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</si>
  <si>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</si>
  <si>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</si>
  <si>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</si>
  <si>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</si>
  <si>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</si>
  <si>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</si>
  <si>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</si>
  <si>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</si>
  <si>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</si>
  <si>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</si>
  <si>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</si>
  <si>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</si>
  <si>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</si>
  <si>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</si>
  <si>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</si>
  <si>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</si>
  <si>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</si>
  <si>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</si>
  <si>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</si>
  <si>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</si>
  <si>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</si>
  <si>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</si>
  <si>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</si>
  <si>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</si>
  <si>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</si>
  <si>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</si>
  <si>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</si>
  <si>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</si>
  <si>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</si>
  <si>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</si>
  <si>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</si>
  <si>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</si>
  <si>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</si>
  <si>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</si>
  <si>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</si>
  <si>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</si>
  <si>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</si>
  <si>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</si>
  <si>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</si>
  <si>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</si>
  <si>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</si>
  <si>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</si>
  <si>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</si>
  <si>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</si>
  <si>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</si>
  <si>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</si>
  <si>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</si>
  <si>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</si>
  <si>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</si>
  <si>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</si>
  <si>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</si>
  <si>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</si>
  <si>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</si>
  <si>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</si>
  <si>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</si>
  <si>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</si>
  <si>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</si>
  <si>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</si>
  <si>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</si>
  <si>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</si>
  <si>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</si>
  <si>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</si>
  <si>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</si>
  <si>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</si>
  <si>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</si>
  <si>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</si>
  <si>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</si>
  <si>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</si>
  <si>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</si>
  <si>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</si>
  <si>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</si>
  <si>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</si>
  <si>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</si>
  <si>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</si>
  <si>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</si>
  <si>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</si>
  <si>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</si>
  <si>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</si>
  <si>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</si>
  <si>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</si>
  <si>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</si>
  <si>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</si>
  <si>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</si>
  <si>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</si>
  <si>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</si>
  <si>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</si>
  <si>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</si>
  <si>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</si>
  <si>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</si>
  <si>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</si>
  <si>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</si>
  <si>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</si>
  <si>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</si>
  <si>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</si>
  <si>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</si>
  <si>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</si>
  <si>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</si>
  <si>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</si>
  <si>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</si>
  <si>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</si>
  <si>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</si>
  <si>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</si>
  <si>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</si>
  <si>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</si>
  <si>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</si>
  <si>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</si>
  <si>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</si>
  <si>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</si>
  <si>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</si>
  <si>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</si>
  <si>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</si>
  <si>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</si>
  <si>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</si>
  <si>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</si>
  <si>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</si>
  <si>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</si>
  <si>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</si>
  <si>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</si>
  <si>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</si>
  <si>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</si>
  <si>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</si>
  <si>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</si>
  <si>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</si>
  <si>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</si>
  <si>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</si>
  <si>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</si>
  <si>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</si>
  <si>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</si>
  <si>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</si>
  <si>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</si>
  <si>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</si>
  <si>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</si>
  <si>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</si>
  <si>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</si>
  <si>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</si>
  <si>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</si>
  <si>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</si>
  <si>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</si>
  <si>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</si>
  <si>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</si>
  <si>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</si>
  <si>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</si>
  <si>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</si>
  <si>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</si>
  <si>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</si>
  <si>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</si>
  <si>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</si>
  <si>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</si>
  <si>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</si>
  <si>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</si>
  <si>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</si>
  <si>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</si>
  <si>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</si>
  <si>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</si>
  <si>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</si>
  <si>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</si>
  <si>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</si>
  <si>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</si>
  <si>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</si>
  <si>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</si>
  <si>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</si>
  <si>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</si>
  <si>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</si>
  <si>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</si>
  <si>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</si>
  <si>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</si>
  <si>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</si>
  <si>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</si>
  <si>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</si>
  <si>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</si>
  <si>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</si>
  <si>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</si>
  <si>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</si>
  <si>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</si>
  <si>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</si>
  <si>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</si>
  <si>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</si>
  <si>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</si>
  <si>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</si>
  <si>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</si>
  <si>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</si>
  <si>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</si>
  <si>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</si>
  <si>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</si>
  <si>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</si>
  <si>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</si>
  <si>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</si>
  <si>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</si>
  <si>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</si>
  <si>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</si>
  <si>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</si>
  <si>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</si>
  <si>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</si>
  <si>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</si>
  <si>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</si>
  <si>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</si>
  <si>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</si>
  <si>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</si>
  <si>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</si>
  <si>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</si>
  <si>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</si>
  <si>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</si>
  <si>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</si>
  <si>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</si>
  <si>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</si>
  <si>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</si>
  <si>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</si>
  <si>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</si>
  <si>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</si>
  <si>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</si>
  <si>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</si>
  <si>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</si>
  <si>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</si>
  <si>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</si>
  <si>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</si>
  <si>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</si>
  <si>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</si>
  <si>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</si>
  <si>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</si>
  <si>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</si>
  <si>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</si>
  <si>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</si>
  <si>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</si>
  <si>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</si>
  <si>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</si>
  <si>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</si>
  <si>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</si>
  <si>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</si>
  <si>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</si>
  <si>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</si>
  <si>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</si>
  <si>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</si>
  <si>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</si>
  <si>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</si>
  <si>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</si>
  <si>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</si>
  <si>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</si>
  <si>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</si>
  <si>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</si>
  <si>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</si>
  <si>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</si>
  <si>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</si>
  <si>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</si>
  <si>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</si>
  <si>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</si>
  <si>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</si>
  <si>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</si>
  <si>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</si>
  <si>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</si>
  <si>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</si>
  <si>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</si>
  <si>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</si>
  <si>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</si>
  <si>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</si>
  <si>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</si>
  <si>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</si>
  <si>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</si>
  <si>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</si>
  <si>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</si>
  <si>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</si>
  <si>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</si>
  <si>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</si>
  <si>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</si>
  <si>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</si>
  <si>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</si>
  <si>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</si>
  <si>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</si>
  <si>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</si>
  <si>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</si>
  <si>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</si>
  <si>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</si>
  <si>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</si>
  <si>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</si>
  <si>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</si>
  <si>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</si>
  <si>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</si>
  <si>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</si>
  <si>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</si>
  <si>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</si>
  <si>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</si>
  <si>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</si>
  <si>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</si>
  <si>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</si>
  <si>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</si>
  <si>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</si>
  <si>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</si>
  <si>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</si>
  <si>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</si>
  <si>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</si>
  <si>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</si>
  <si>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</si>
  <si>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</si>
  <si>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</si>
  <si>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</si>
  <si>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</si>
  <si>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</si>
  <si>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</si>
  <si>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</si>
  <si>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</si>
  <si>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</si>
  <si>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</si>
  <si>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</si>
  <si>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</si>
  <si>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</si>
  <si>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</si>
  <si>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</si>
  <si>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</si>
  <si>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</si>
  <si>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</si>
  <si>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</si>
  <si>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</si>
  <si>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</si>
  <si>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</si>
  <si>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</si>
  <si>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</si>
  <si>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</si>
  <si>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</si>
  <si>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</si>
  <si>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</si>
  <si>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</si>
  <si>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</si>
  <si>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</si>
  <si>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</si>
  <si>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</si>
  <si>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</si>
  <si>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</si>
  <si>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</si>
  <si>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</si>
  <si>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</si>
  <si>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</si>
  <si>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</si>
  <si>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</si>
  <si>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</si>
  <si>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</si>
  <si>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</si>
  <si>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</si>
  <si>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</si>
  <si>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</si>
  <si>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</si>
  <si>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</si>
  <si>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</si>
  <si>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</si>
  <si>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</si>
  <si>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</si>
  <si>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</si>
  <si>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</si>
  <si>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</si>
  <si>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</si>
  <si>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</si>
  <si>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</si>
  <si>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</si>
  <si>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</si>
  <si>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</si>
  <si>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</si>
  <si>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</si>
  <si>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</si>
  <si>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</si>
  <si>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</si>
  <si>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</si>
  <si>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</si>
  <si>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</si>
  <si>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</si>
  <si>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</si>
  <si>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</si>
  <si>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</si>
  <si>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</si>
  <si>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</si>
  <si>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</si>
  <si>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</si>
  <si>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</si>
  <si>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</si>
  <si>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</si>
  <si>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</si>
  <si>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</si>
  <si>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</si>
  <si>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</si>
  <si>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</si>
  <si>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</si>
  <si>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</si>
  <si>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</si>
  <si>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</si>
  <si>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</si>
  <si>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</si>
  <si>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</si>
  <si>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</si>
  <si>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</si>
  <si>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</si>
  <si>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</si>
  <si>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</si>
  <si>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</si>
  <si>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</si>
  <si>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</si>
  <si>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</si>
  <si>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</si>
  <si>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</si>
  <si>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</si>
  <si>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</si>
  <si>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</si>
  <si>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</si>
  <si>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</si>
  <si>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</si>
  <si>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</si>
  <si>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</si>
  <si>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</si>
  <si>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</si>
  <si>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</si>
  <si>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</si>
  <si>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</si>
  <si>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</si>
  <si>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</si>
  <si>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</si>
  <si>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</si>
  <si>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</si>
  <si>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</si>
  <si>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</si>
  <si>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</si>
  <si>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</si>
  <si>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</si>
  <si>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</si>
  <si>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</si>
  <si>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</si>
  <si>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</si>
  <si>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</si>
  <si>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</si>
  <si>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</si>
  <si>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</si>
  <si>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</si>
  <si>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</si>
  <si>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</si>
  <si>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</si>
  <si>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</si>
  <si>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</si>
  <si>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</si>
  <si>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</si>
  <si>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</si>
  <si>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</si>
  <si>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</si>
  <si>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</si>
  <si>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</si>
  <si>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</si>
  <si>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</si>
  <si>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</si>
  <si>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</si>
  <si>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</si>
  <si>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</si>
  <si>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</si>
  <si>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</si>
  <si>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</si>
  <si>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</si>
  <si>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</si>
  <si>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</si>
  <si>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</si>
  <si>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</si>
  <si>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</si>
  <si>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</si>
  <si>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</si>
  <si>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</si>
  <si>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</si>
  <si>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</si>
  <si>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</si>
  <si>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</si>
  <si>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</si>
  <si>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</si>
  <si>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</si>
  <si>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</si>
  <si>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</si>
  <si>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</si>
  <si>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</si>
  <si>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</si>
  <si>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</si>
  <si>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</si>
  <si>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</si>
  <si>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</si>
  <si>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</si>
  <si>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</si>
  <si>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</si>
  <si>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</si>
  <si>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</si>
  <si>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</si>
  <si>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</si>
  <si>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</si>
  <si>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</si>
  <si>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</si>
  <si>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</si>
  <si>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</si>
  <si>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</si>
  <si>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</si>
  <si>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</si>
  <si>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</si>
  <si>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</si>
  <si>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</si>
  <si>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</si>
  <si>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</si>
  <si>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</si>
  <si>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</si>
  <si>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</si>
  <si>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</si>
  <si>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</si>
  <si>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</si>
  <si>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</si>
  <si>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</si>
  <si>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</si>
  <si>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</si>
  <si>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</si>
  <si>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</si>
  <si>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</si>
  <si>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</si>
  <si>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</si>
  <si>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</si>
  <si>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</si>
  <si>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</si>
  <si>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</si>
  <si>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</si>
  <si>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</si>
  <si>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</si>
  <si>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</si>
  <si>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</si>
  <si>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</si>
  <si>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</si>
  <si>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</si>
  <si>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</si>
  <si>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</si>
  <si>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</si>
  <si>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</si>
  <si>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</si>
  <si>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</si>
  <si>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</si>
  <si>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</si>
  <si>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</si>
  <si>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</si>
  <si>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</si>
  <si>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</si>
  <si>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</si>
  <si>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</si>
  <si>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</si>
  <si>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</si>
  <si>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</si>
  <si>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</si>
  <si>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</si>
  <si>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</si>
  <si>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</si>
  <si>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</si>
  <si>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</si>
  <si>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</si>
  <si>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</si>
  <si>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</si>
  <si>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</si>
  <si>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</si>
  <si>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</si>
  <si>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</si>
  <si>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</si>
  <si>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</si>
  <si>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</si>
  <si>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</si>
  <si>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</si>
  <si>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</si>
  <si>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</si>
  <si>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</si>
  <si>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</si>
  <si>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</si>
  <si>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</si>
  <si>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</si>
  <si>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</si>
  <si>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</si>
  <si>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</si>
  <si>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</si>
  <si>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</si>
  <si>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</si>
  <si>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</si>
  <si>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</si>
  <si>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</si>
  <si>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</si>
  <si>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</si>
  <si>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</si>
  <si>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</si>
  <si>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</si>
  <si>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</si>
  <si>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</si>
  <si>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</si>
  <si>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</si>
  <si>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</si>
  <si>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</si>
  <si>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</si>
  <si>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</si>
  <si>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</si>
  <si>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</si>
  <si>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</si>
  <si>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</si>
  <si>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</si>
  <si>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</si>
  <si>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</si>
  <si>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</si>
  <si>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</si>
  <si>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</si>
  <si>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</si>
  <si>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</si>
  <si>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</si>
  <si>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</si>
  <si>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</si>
  <si>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</si>
  <si>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</si>
  <si>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</si>
  <si>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</si>
  <si>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</si>
  <si>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</si>
  <si>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</si>
  <si>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</si>
  <si>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</si>
  <si>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</si>
  <si>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</si>
  <si>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8852</t>
  </si>
  <si>
    <t>8852000</t>
  </si>
  <si>
    <t>ערד 8853</t>
  </si>
  <si>
    <t>8853000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</si>
  <si>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</si>
  <si>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</si>
  <si>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</si>
  <si>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</si>
  <si>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</si>
  <si>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</si>
  <si>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</si>
  <si>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</si>
  <si>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</si>
  <si>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</si>
  <si>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</si>
  <si>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</si>
  <si>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8868</t>
  </si>
  <si>
    <t>88680000</t>
  </si>
  <si>
    <t>ערד 8869</t>
  </si>
  <si>
    <t>88690000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</si>
  <si>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</si>
  <si>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</si>
  <si>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</si>
  <si>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</si>
  <si>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</si>
  <si>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</si>
  <si>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</si>
  <si>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</si>
  <si>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</si>
  <si>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</si>
  <si>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</si>
  <si>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</si>
  <si>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</si>
  <si>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</si>
  <si>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</si>
  <si>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</si>
  <si>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</si>
  <si>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</si>
  <si>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</si>
  <si>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</si>
  <si>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</si>
  <si>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</si>
  <si>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</si>
  <si>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</si>
  <si>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</si>
  <si>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</si>
  <si>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</si>
  <si>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</si>
  <si>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</si>
  <si>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</si>
  <si>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</si>
  <si>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</si>
  <si>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</si>
  <si>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</si>
  <si>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</si>
  <si>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</si>
  <si>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</si>
  <si>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</si>
  <si>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</si>
  <si>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</si>
  <si>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</si>
  <si>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</si>
  <si>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</si>
  <si>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</si>
  <si>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</si>
  <si>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</si>
  <si>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</si>
  <si>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</si>
  <si>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</si>
  <si>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</si>
  <si>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</si>
  <si>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</si>
  <si>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</si>
  <si>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</si>
  <si>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</si>
  <si>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</si>
  <si>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</si>
  <si>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</si>
  <si>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</si>
  <si>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</si>
  <si>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</si>
  <si>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</si>
  <si>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</si>
  <si>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</si>
  <si>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</si>
  <si>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</si>
  <si>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</si>
  <si>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</si>
  <si>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</si>
  <si>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</si>
  <si>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</si>
  <si>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</si>
  <si>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</si>
  <si>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אלון דלק מניה לא סחירה</t>
  </si>
  <si>
    <t>ל.ר.</t>
  </si>
  <si>
    <t>צים מניה</t>
  </si>
  <si>
    <t>347283</t>
  </si>
  <si>
    <t>₪ / מט"ח</t>
  </si>
  <si>
    <t>פורוורד ש"ח-מט"ח</t>
  </si>
  <si>
    <t>10000775</t>
  </si>
  <si>
    <t>10000781</t>
  </si>
  <si>
    <t>10000764</t>
  </si>
  <si>
    <t>10000770</t>
  </si>
  <si>
    <t>10000751</t>
  </si>
  <si>
    <t>10000789</t>
  </si>
  <si>
    <t>פורוורד מט"ח-מט"ח</t>
  </si>
  <si>
    <t>10000782</t>
  </si>
  <si>
    <t>10000778</t>
  </si>
  <si>
    <t>10000791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</si>
  <si>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</si>
  <si>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</si>
  <si>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</si>
  <si>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</si>
  <si>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</si>
  <si>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</si>
  <si>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</si>
  <si>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34112000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</si>
  <si>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</si>
  <si>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</si>
  <si>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</si>
  <si>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</si>
  <si>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</si>
  <si>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</si>
  <si>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</si>
  <si>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</si>
  <si>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</si>
  <si>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32012000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</si>
  <si>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</si>
  <si>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</si>
  <si>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</si>
  <si>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</si>
  <si>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</si>
  <si>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</si>
  <si>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</si>
  <si>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</si>
  <si>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</si>
  <si>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</si>
  <si>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31126000</t>
  </si>
  <si>
    <t>31226000</t>
  </si>
  <si>
    <t>30326000</t>
  </si>
  <si>
    <t>32026000</t>
  </si>
  <si>
    <t>31726000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</si>
  <si>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</si>
  <si>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</si>
  <si>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</si>
  <si>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</si>
  <si>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</si>
  <si>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</si>
  <si>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</si>
  <si>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</si>
  <si>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לא</t>
  </si>
  <si>
    <t>14811160</t>
  </si>
  <si>
    <t>AA</t>
  </si>
  <si>
    <t>דירוג פנימי</t>
  </si>
  <si>
    <t>14760843</t>
  </si>
  <si>
    <t>472710</t>
  </si>
  <si>
    <t>AA-</t>
  </si>
  <si>
    <t>454099</t>
  </si>
  <si>
    <t>90145563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</si>
  <si>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</si>
  <si>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</si>
  <si>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</si>
  <si>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</si>
  <si>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</si>
  <si>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</si>
  <si>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</si>
  <si>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</si>
  <si>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</si>
  <si>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</si>
  <si>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40999</t>
  </si>
  <si>
    <t>14760844</t>
  </si>
  <si>
    <t>A+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</si>
  <si>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</si>
  <si>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</si>
  <si>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</si>
  <si>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</si>
  <si>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</si>
  <si>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</si>
  <si>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</si>
  <si>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</si>
  <si>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</si>
  <si>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</si>
  <si>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</si>
  <si>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</si>
  <si>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</si>
  <si>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</si>
  <si>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</si>
  <si>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</si>
  <si>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</si>
  <si>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</si>
  <si>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</si>
  <si>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A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</si>
  <si>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</si>
  <si>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</si>
  <si>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</si>
  <si>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</si>
  <si>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</si>
  <si>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</si>
  <si>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</si>
  <si>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</si>
  <si>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</si>
  <si>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</si>
  <si>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</si>
  <si>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</si>
  <si>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</si>
  <si>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</si>
  <si>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</si>
  <si>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</si>
  <si>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</si>
  <si>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</si>
  <si>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90141407</t>
  </si>
  <si>
    <t>90800100</t>
  </si>
  <si>
    <t>D</t>
  </si>
  <si>
    <t>A-</t>
  </si>
  <si>
    <t>487557</t>
  </si>
  <si>
    <t>487556</t>
  </si>
  <si>
    <t>474437</t>
  </si>
  <si>
    <t>474436</t>
  </si>
  <si>
    <t>קרדן אן.וי אגח ב חש 2/18</t>
  </si>
  <si>
    <t>1143270</t>
  </si>
  <si>
    <t>סה"כ יתרות התחייבות להשקעה</t>
  </si>
  <si>
    <t>גורם 80</t>
  </si>
  <si>
    <t>גורם 43</t>
  </si>
  <si>
    <t>גורם 47</t>
  </si>
  <si>
    <t>בבטחונות אחרים - גורם 80</t>
  </si>
  <si>
    <t>בבטחונות אחרים-גורם 7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</si>
  <si>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</si>
  <si>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</si>
  <si>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</si>
  <si>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</si>
  <si>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</si>
  <si>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אחרים-גורם 35</t>
  </si>
  <si>
    <t>בבטחונות אחרים-גורם 41</t>
  </si>
  <si>
    <t>בבטחונות אחרים-גורם 63</t>
  </si>
  <si>
    <t>בבטחונות אחרים-גורם 33</t>
  </si>
  <si>
    <t>בבטחונות אחרים-גורם 62</t>
  </si>
  <si>
    <t>בבטחונות אחרים-גורם 64</t>
  </si>
  <si>
    <t>בבטחונות אחרים - גורם 81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</si>
  <si>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</si>
  <si>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</si>
  <si>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</si>
  <si>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</si>
  <si>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</si>
  <si>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</si>
  <si>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43</t>
  </si>
  <si>
    <t>בבטחונות אחרים - גורם 43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</si>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</sst>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 * #,##0_ ;_ * \-#,##0_ ;_ * &quot;-&quot;??_ ;_ @_ 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164" fontId="3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1" fillId="0" borderId="29" xfId="0" applyFont="1" applyFill="1" applyBorder="1" applyAlignment="1">
      <alignment horizontal="right" indent="1"/>
    </xf>
    <xf numFmtId="164" fontId="31" fillId="0" borderId="0" xfId="0" applyNumberFormat="1" applyFont="1" applyFill="1" applyBorder="1" applyAlignment="1">
      <alignment horizontal="right"/>
    </xf>
    <xf numFmtId="0" fontId="2" fillId="0" borderId="0" xfId="15" applyAlignment="1">
      <alignment horizontal="right"/>
    </xf>
    <xf numFmtId="170" fontId="2" fillId="0" borderId="0" xfId="13" applyNumberFormat="1" applyFont="1"/>
    <xf numFmtId="14" fontId="2" fillId="0" borderId="0" xfId="15" applyNumberFormat="1"/>
    <xf numFmtId="164" fontId="7" fillId="0" borderId="31" xfId="13" applyFont="1" applyFill="1" applyBorder="1" applyAlignment="1">
      <alignment horizontal="right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0" fontId="20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9" fillId="0" borderId="0" xfId="18" applyFont="1" applyFill="1" applyBorder="1" applyAlignment="1">
      <alignment horizontal="right" indent="3"/>
    </xf>
    <xf numFmtId="0" fontId="29" fillId="0" borderId="0" xfId="20" applyFont="1" applyFill="1" applyBorder="1" applyAlignment="1">
      <alignment horizontal="right" indent="2"/>
    </xf>
    <xf numFmtId="0" fontId="29" fillId="0" borderId="0" xfId="20" applyFont="1" applyFill="1" applyBorder="1" applyAlignment="1">
      <alignment horizontal="right" indent="3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3">
    <cellStyle name="Comma" xfId="13" builtinId="3"/>
    <cellStyle name="Comma 2" xfId="1"/>
    <cellStyle name="Comma 3" xfId="16"/>
    <cellStyle name="Currency [0] _1" xfId="2"/>
    <cellStyle name="Hyperlink 2" xfId="3"/>
    <cellStyle name="Normal" xfId="0" builtinId="0"/>
    <cellStyle name="Normal 10 2" xfId="17"/>
    <cellStyle name="Normal 11" xfId="4"/>
    <cellStyle name="Normal 15" xfId="18"/>
    <cellStyle name="Normal 2" xfId="5"/>
    <cellStyle name="Normal 23" xfId="19"/>
    <cellStyle name="Normal 3" xfId="6"/>
    <cellStyle name="Normal 4" xfId="12"/>
    <cellStyle name="Normal_2007-16618" xfId="7"/>
    <cellStyle name="Normal_גיליון1" xfId="20"/>
    <cellStyle name="Normal_יתרת התחייבות להשקעה" xfId="15"/>
    <cellStyle name="Percent" xfId="14" builtinId="5"/>
    <cellStyle name="Percent 2" xfId="8"/>
    <cellStyle name="Percent 2 2" xfId="21"/>
    <cellStyle name="Percent 3" xfId="22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I15" sqref="I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184</v>
      </c>
      <c r="C1" s="80" t="s" vm="1">
        <v>253</v>
      </c>
    </row>
    <row r="2" spans="1:32">
      <c r="B2" s="58" t="s">
        <v>183</v>
      </c>
      <c r="C2" s="80" t="s">
        <v>254</v>
      </c>
    </row>
    <row r="3" spans="1:32">
      <c r="B3" s="58" t="s">
        <v>185</v>
      </c>
      <c r="C3" s="80" t="s">
        <v>255</v>
      </c>
    </row>
    <row r="4" spans="1:32">
      <c r="B4" s="58" t="s">
        <v>186</v>
      </c>
      <c r="C4" s="80">
        <v>8602</v>
      </c>
    </row>
    <row r="6" spans="1:32" ht="26.25" customHeight="1">
      <c r="B6" s="152" t="s">
        <v>200</v>
      </c>
      <c r="C6" s="153"/>
      <c r="D6" s="154"/>
    </row>
    <row r="7" spans="1:32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113</v>
      </c>
    </row>
    <row r="8" spans="1:32" s="10" customFormat="1">
      <c r="B8" s="23"/>
      <c r="C8" s="26" t="s">
        <v>240</v>
      </c>
      <c r="D8" s="27" t="s">
        <v>20</v>
      </c>
      <c r="AF8" s="38" t="s">
        <v>114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123</v>
      </c>
    </row>
    <row r="10" spans="1:32" s="11" customFormat="1" ht="18" customHeight="1">
      <c r="B10" s="69" t="s">
        <v>199</v>
      </c>
      <c r="C10" s="119">
        <f>C11+C12+C23+C33+C37</f>
        <v>82343.162465047018</v>
      </c>
      <c r="D10" s="120">
        <f>C10/$C$42</f>
        <v>1</v>
      </c>
      <c r="AF10" s="68"/>
    </row>
    <row r="11" spans="1:32">
      <c r="A11" s="46" t="s">
        <v>146</v>
      </c>
      <c r="B11" s="29" t="s">
        <v>201</v>
      </c>
      <c r="C11" s="119">
        <f>מזומנים!J10</f>
        <v>2681.4030900830003</v>
      </c>
      <c r="D11" s="120">
        <f t="shared" ref="D11:D13" si="0">C11/$C$42</f>
        <v>3.2563761335025247E-2</v>
      </c>
    </row>
    <row r="12" spans="1:32">
      <c r="B12" s="29" t="s">
        <v>202</v>
      </c>
      <c r="C12" s="119">
        <f>C13+C15+C16+C17+C19</f>
        <v>18087.436519907002</v>
      </c>
      <c r="D12" s="120">
        <f t="shared" si="0"/>
        <v>0.21965924040851292</v>
      </c>
    </row>
    <row r="13" spans="1:32">
      <c r="A13" s="56" t="s">
        <v>146</v>
      </c>
      <c r="B13" s="30" t="s">
        <v>70</v>
      </c>
      <c r="C13" s="119">
        <f>'תעודות התחייבות ממשלתיות'!O11</f>
        <v>13992.071306028003</v>
      </c>
      <c r="D13" s="120">
        <f t="shared" si="0"/>
        <v>0.16992390001983892</v>
      </c>
    </row>
    <row r="14" spans="1:32">
      <c r="A14" s="56" t="s">
        <v>146</v>
      </c>
      <c r="B14" s="30" t="s">
        <v>71</v>
      </c>
      <c r="C14" s="119" t="s" vm="2">
        <v>1486</v>
      </c>
      <c r="D14" s="120" t="s" vm="3">
        <v>1486</v>
      </c>
    </row>
    <row r="15" spans="1:32">
      <c r="A15" s="56" t="s">
        <v>146</v>
      </c>
      <c r="B15" s="30" t="s">
        <v>72</v>
      </c>
      <c r="C15" s="119">
        <f>'אג"ח קונצרני'!R11</f>
        <v>1993.2110251359995</v>
      </c>
      <c r="D15" s="120">
        <f t="shared" ref="D15:D17" si="1">C15/$C$42</f>
        <v>2.420615100837397E-2</v>
      </c>
    </row>
    <row r="16" spans="1:32">
      <c r="A16" s="56" t="s">
        <v>146</v>
      </c>
      <c r="B16" s="30" t="s">
        <v>73</v>
      </c>
      <c r="C16" s="119">
        <f>מניות!L11</f>
        <v>572.81641624800034</v>
      </c>
      <c r="D16" s="120">
        <f t="shared" si="1"/>
        <v>6.9564539313285321E-3</v>
      </c>
    </row>
    <row r="17" spans="1:4">
      <c r="A17" s="56" t="s">
        <v>146</v>
      </c>
      <c r="B17" s="30" t="s">
        <v>74</v>
      </c>
      <c r="C17" s="119">
        <f>'תעודות סל'!K11</f>
        <v>1529.3207366180002</v>
      </c>
      <c r="D17" s="120">
        <f t="shared" si="1"/>
        <v>1.8572528560184525E-2</v>
      </c>
    </row>
    <row r="18" spans="1:4">
      <c r="A18" s="56" t="s">
        <v>146</v>
      </c>
      <c r="B18" s="30" t="s">
        <v>75</v>
      </c>
      <c r="C18" s="119" t="s" vm="4">
        <v>1486</v>
      </c>
      <c r="D18" s="120" t="s" vm="5">
        <v>1486</v>
      </c>
    </row>
    <row r="19" spans="1:4">
      <c r="A19" s="56" t="s">
        <v>146</v>
      </c>
      <c r="B19" s="30" t="s">
        <v>76</v>
      </c>
      <c r="C19" s="119">
        <f>'כתבי אופציה'!I11</f>
        <v>1.7035876999999998E-2</v>
      </c>
      <c r="D19" s="120">
        <f>C19/$C$42</f>
        <v>2.0688878699833004E-7</v>
      </c>
    </row>
    <row r="20" spans="1:4">
      <c r="A20" s="56" t="s">
        <v>146</v>
      </c>
      <c r="B20" s="30" t="s">
        <v>77</v>
      </c>
      <c r="C20" s="119" t="s" vm="6">
        <v>1486</v>
      </c>
      <c r="D20" s="120" t="s" vm="7">
        <v>1486</v>
      </c>
    </row>
    <row r="21" spans="1:4">
      <c r="A21" s="56" t="s">
        <v>146</v>
      </c>
      <c r="B21" s="30" t="s">
        <v>78</v>
      </c>
      <c r="C21" s="119" t="s" vm="8">
        <v>1486</v>
      </c>
      <c r="D21" s="120" t="s" vm="9">
        <v>1486</v>
      </c>
    </row>
    <row r="22" spans="1:4">
      <c r="A22" s="56" t="s">
        <v>146</v>
      </c>
      <c r="B22" s="30" t="s">
        <v>79</v>
      </c>
      <c r="C22" s="119" t="s" vm="10">
        <v>1486</v>
      </c>
      <c r="D22" s="120" t="s" vm="11">
        <v>1486</v>
      </c>
    </row>
    <row r="23" spans="1:4">
      <c r="B23" s="29" t="s">
        <v>203</v>
      </c>
      <c r="C23" s="119">
        <f>C24+C26+C27+C31</f>
        <v>59992.741070000018</v>
      </c>
      <c r="D23" s="120">
        <f t="shared" ref="D23:D24" si="2">C23/$C$42</f>
        <v>0.72856979588882931</v>
      </c>
    </row>
    <row r="24" spans="1:4">
      <c r="A24" s="56" t="s">
        <v>146</v>
      </c>
      <c r="B24" s="30" t="s">
        <v>80</v>
      </c>
      <c r="C24" s="119">
        <f>'לא סחיר- תעודות התחייבות ממשלתי'!M11</f>
        <v>57860.652980000021</v>
      </c>
      <c r="D24" s="120">
        <f t="shared" si="2"/>
        <v>0.70267708025618614</v>
      </c>
    </row>
    <row r="25" spans="1:4">
      <c r="A25" s="56" t="s">
        <v>146</v>
      </c>
      <c r="B25" s="30" t="s">
        <v>81</v>
      </c>
      <c r="C25" s="119" t="s" vm="12">
        <v>1486</v>
      </c>
      <c r="D25" s="120" t="s" vm="13">
        <v>1486</v>
      </c>
    </row>
    <row r="26" spans="1:4">
      <c r="A26" s="56" t="s">
        <v>146</v>
      </c>
      <c r="B26" s="30" t="s">
        <v>72</v>
      </c>
      <c r="C26" s="119">
        <f>'לא סחיר - אג"ח קונצרני'!P11</f>
        <v>2162.9852400000004</v>
      </c>
      <c r="D26" s="120">
        <f t="shared" ref="D26:D27" si="3">C26/$C$42</f>
        <v>2.6267939865901351E-2</v>
      </c>
    </row>
    <row r="27" spans="1:4">
      <c r="A27" s="56" t="s">
        <v>146</v>
      </c>
      <c r="B27" s="30" t="s">
        <v>82</v>
      </c>
      <c r="C27" s="119">
        <f>'לא סחיר - מניות'!J11</f>
        <v>8.1430500000000006</v>
      </c>
      <c r="D27" s="120">
        <f t="shared" si="3"/>
        <v>9.8891635397857809E-5</v>
      </c>
    </row>
    <row r="28" spans="1:4">
      <c r="A28" s="56" t="s">
        <v>146</v>
      </c>
      <c r="B28" s="30" t="s">
        <v>83</v>
      </c>
      <c r="C28" s="119" t="s" vm="14">
        <v>1486</v>
      </c>
      <c r="D28" s="120" t="s" vm="15">
        <v>1486</v>
      </c>
    </row>
    <row r="29" spans="1:4">
      <c r="A29" s="56" t="s">
        <v>146</v>
      </c>
      <c r="B29" s="30" t="s">
        <v>84</v>
      </c>
      <c r="C29" s="119" t="s" vm="16">
        <v>1486</v>
      </c>
      <c r="D29" s="120" t="s" vm="17">
        <v>1486</v>
      </c>
    </row>
    <row r="30" spans="1:4">
      <c r="A30" s="56" t="s">
        <v>146</v>
      </c>
      <c r="B30" s="30" t="s">
        <v>226</v>
      </c>
      <c r="C30" s="119" t="s" vm="18">
        <v>1486</v>
      </c>
      <c r="D30" s="120" t="s" vm="19">
        <v>1486</v>
      </c>
    </row>
    <row r="31" spans="1:4">
      <c r="A31" s="56" t="s">
        <v>146</v>
      </c>
      <c r="B31" s="30" t="s">
        <v>107</v>
      </c>
      <c r="C31" s="119">
        <f>'לא סחיר - חוזים עתידיים'!I11</f>
        <v>-39.040200000000006</v>
      </c>
      <c r="D31" s="120">
        <f>C31/$C$42</f>
        <v>-4.7411586865602558E-4</v>
      </c>
    </row>
    <row r="32" spans="1:4">
      <c r="A32" s="56" t="s">
        <v>146</v>
      </c>
      <c r="B32" s="30" t="s">
        <v>85</v>
      </c>
      <c r="C32" s="119" t="s" vm="20">
        <v>1486</v>
      </c>
      <c r="D32" s="120" t="s" vm="21">
        <v>1486</v>
      </c>
    </row>
    <row r="33" spans="1:4">
      <c r="A33" s="56" t="s">
        <v>146</v>
      </c>
      <c r="B33" s="29" t="s">
        <v>204</v>
      </c>
      <c r="C33" s="119">
        <f>הלוואות!O10</f>
        <v>1581.2502000000002</v>
      </c>
      <c r="D33" s="120">
        <f>C33/$C$42</f>
        <v>1.9203175499498314E-2</v>
      </c>
    </row>
    <row r="34" spans="1:4">
      <c r="A34" s="56" t="s">
        <v>146</v>
      </c>
      <c r="B34" s="29" t="s">
        <v>205</v>
      </c>
      <c r="C34" s="119" t="s" vm="22">
        <v>1486</v>
      </c>
      <c r="D34" s="120" t="s" vm="23">
        <v>1486</v>
      </c>
    </row>
    <row r="35" spans="1:4">
      <c r="A35" s="56" t="s">
        <v>146</v>
      </c>
      <c r="B35" s="29" t="s">
        <v>206</v>
      </c>
      <c r="C35" s="119" t="s" vm="24">
        <v>1486</v>
      </c>
      <c r="D35" s="120" t="s" vm="25">
        <v>1486</v>
      </c>
    </row>
    <row r="36" spans="1:4">
      <c r="A36" s="56" t="s">
        <v>146</v>
      </c>
      <c r="B36" s="57" t="s">
        <v>207</v>
      </c>
      <c r="C36" s="119" t="s" vm="26">
        <v>1486</v>
      </c>
      <c r="D36" s="120" t="s" vm="27">
        <v>1486</v>
      </c>
    </row>
    <row r="37" spans="1:4">
      <c r="A37" s="56" t="s">
        <v>146</v>
      </c>
      <c r="B37" s="29" t="s">
        <v>208</v>
      </c>
      <c r="C37" s="119">
        <f>'השקעות אחרות '!I10</f>
        <v>0.33158505700000002</v>
      </c>
      <c r="D37" s="120">
        <f>C37/$C$42</f>
        <v>4.0268681342030196E-6</v>
      </c>
    </row>
    <row r="38" spans="1:4">
      <c r="A38" s="56"/>
      <c r="B38" s="70" t="s">
        <v>210</v>
      </c>
      <c r="C38" s="119">
        <v>0</v>
      </c>
      <c r="D38" s="120">
        <f>C38/$C$42</f>
        <v>0</v>
      </c>
    </row>
    <row r="39" spans="1:4">
      <c r="A39" s="56" t="s">
        <v>146</v>
      </c>
      <c r="B39" s="71" t="s">
        <v>211</v>
      </c>
      <c r="C39" s="119" t="s" vm="28">
        <v>1486</v>
      </c>
      <c r="D39" s="120" t="s" vm="29">
        <v>1486</v>
      </c>
    </row>
    <row r="40" spans="1:4">
      <c r="A40" s="56" t="s">
        <v>146</v>
      </c>
      <c r="B40" s="71" t="s">
        <v>238</v>
      </c>
      <c r="C40" s="119" t="s" vm="30">
        <v>1486</v>
      </c>
      <c r="D40" s="120" t="s" vm="31">
        <v>1486</v>
      </c>
    </row>
    <row r="41" spans="1:4">
      <c r="A41" s="56" t="s">
        <v>146</v>
      </c>
      <c r="B41" s="71" t="s">
        <v>212</v>
      </c>
      <c r="C41" s="119" t="s" vm="32">
        <v>1486</v>
      </c>
      <c r="D41" s="120" t="s" vm="33">
        <v>1486</v>
      </c>
    </row>
    <row r="42" spans="1:4">
      <c r="B42" s="71" t="s">
        <v>86</v>
      </c>
      <c r="C42" s="119">
        <f>C38+C10</f>
        <v>82343.162465047018</v>
      </c>
      <c r="D42" s="120">
        <f>C42/$C$42</f>
        <v>1</v>
      </c>
    </row>
    <row r="43" spans="1:4">
      <c r="A43" s="56" t="s">
        <v>146</v>
      </c>
      <c r="B43" s="71" t="s">
        <v>209</v>
      </c>
      <c r="C43" s="137">
        <f>'יתרת התחייבות להשקעה'!C10</f>
        <v>37.999579999999995</v>
      </c>
      <c r="D43" s="120"/>
    </row>
    <row r="44" spans="1:4">
      <c r="B44" s="6" t="s">
        <v>112</v>
      </c>
    </row>
    <row r="45" spans="1:4">
      <c r="C45" s="77" t="s">
        <v>191</v>
      </c>
      <c r="D45" s="36" t="s">
        <v>106</v>
      </c>
    </row>
    <row r="46" spans="1:4">
      <c r="C46" s="78" t="s">
        <v>1</v>
      </c>
      <c r="D46" s="25" t="s">
        <v>2</v>
      </c>
    </row>
    <row r="47" spans="1:4">
      <c r="C47" s="121" t="s">
        <v>172</v>
      </c>
      <c r="D47" s="122" vm="34">
        <v>2.5729000000000002</v>
      </c>
    </row>
    <row r="48" spans="1:4">
      <c r="C48" s="121" t="s">
        <v>181</v>
      </c>
      <c r="D48" s="122">
        <v>0.92769022502618081</v>
      </c>
    </row>
    <row r="49" spans="2:4">
      <c r="C49" s="121" t="s">
        <v>177</v>
      </c>
      <c r="D49" s="122" vm="35">
        <v>2.7052</v>
      </c>
    </row>
    <row r="50" spans="2:4">
      <c r="B50" s="12"/>
      <c r="C50" s="121" t="s">
        <v>1487</v>
      </c>
      <c r="D50" s="122" vm="36">
        <v>3.6494</v>
      </c>
    </row>
    <row r="51" spans="2:4">
      <c r="C51" s="121" t="s">
        <v>170</v>
      </c>
      <c r="D51" s="122" vm="37">
        <v>4.0781999999999998</v>
      </c>
    </row>
    <row r="52" spans="2:4">
      <c r="C52" s="121" t="s">
        <v>171</v>
      </c>
      <c r="D52" s="122" vm="38">
        <v>4.7325999999999997</v>
      </c>
    </row>
    <row r="53" spans="2:4">
      <c r="C53" s="121" t="s">
        <v>173</v>
      </c>
      <c r="D53" s="122">
        <v>0.46267515923566882</v>
      </c>
    </row>
    <row r="54" spans="2:4">
      <c r="C54" s="121" t="s">
        <v>178</v>
      </c>
      <c r="D54" s="122" vm="39">
        <v>3.2778</v>
      </c>
    </row>
    <row r="55" spans="2:4">
      <c r="C55" s="121" t="s">
        <v>179</v>
      </c>
      <c r="D55" s="122">
        <v>0.18716729107296534</v>
      </c>
    </row>
    <row r="56" spans="2:4">
      <c r="C56" s="121" t="s">
        <v>176</v>
      </c>
      <c r="D56" s="122" vm="40">
        <v>0.54620000000000002</v>
      </c>
    </row>
    <row r="57" spans="2:4">
      <c r="C57" s="121" t="s">
        <v>1488</v>
      </c>
      <c r="D57" s="122">
        <v>2.4723023999999998</v>
      </c>
    </row>
    <row r="58" spans="2:4">
      <c r="C58" s="121" t="s">
        <v>175</v>
      </c>
      <c r="D58" s="122" vm="41">
        <v>0.39090000000000003</v>
      </c>
    </row>
    <row r="59" spans="2:4">
      <c r="C59" s="121" t="s">
        <v>168</v>
      </c>
      <c r="D59" s="122" vm="42">
        <v>3.6320000000000001</v>
      </c>
    </row>
    <row r="60" spans="2:4">
      <c r="C60" s="121" t="s">
        <v>182</v>
      </c>
      <c r="D60" s="122" vm="43">
        <v>0.24929999999999999</v>
      </c>
    </row>
    <row r="61" spans="2:4">
      <c r="C61" s="121" t="s">
        <v>1489</v>
      </c>
      <c r="D61" s="122" vm="44">
        <v>0.42030000000000001</v>
      </c>
    </row>
    <row r="62" spans="2:4">
      <c r="C62" s="121" t="s">
        <v>1490</v>
      </c>
      <c r="D62" s="122">
        <v>5.533464356993769E-2</v>
      </c>
    </row>
    <row r="63" spans="2:4">
      <c r="C63" s="121" t="s">
        <v>169</v>
      </c>
      <c r="D63" s="12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253</v>
      </c>
    </row>
    <row r="2" spans="2:60">
      <c r="B2" s="58" t="s">
        <v>183</v>
      </c>
      <c r="C2" s="80" t="s">
        <v>254</v>
      </c>
    </row>
    <row r="3" spans="2:60">
      <c r="B3" s="58" t="s">
        <v>185</v>
      </c>
      <c r="C3" s="80" t="s">
        <v>255</v>
      </c>
    </row>
    <row r="4" spans="2:60">
      <c r="B4" s="58" t="s">
        <v>186</v>
      </c>
      <c r="C4" s="80">
        <v>8602</v>
      </c>
    </row>
    <row r="6" spans="2:60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0" ht="26.25" customHeight="1">
      <c r="B7" s="166" t="s">
        <v>95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H7" s="3"/>
    </row>
    <row r="8" spans="2:60" s="3" customFormat="1" ht="78.75">
      <c r="B8" s="23" t="s">
        <v>120</v>
      </c>
      <c r="C8" s="31" t="s">
        <v>43</v>
      </c>
      <c r="D8" s="31" t="s">
        <v>124</v>
      </c>
      <c r="E8" s="31" t="s">
        <v>63</v>
      </c>
      <c r="F8" s="31" t="s">
        <v>104</v>
      </c>
      <c r="G8" s="31" t="s">
        <v>237</v>
      </c>
      <c r="H8" s="31" t="s">
        <v>236</v>
      </c>
      <c r="I8" s="31" t="s">
        <v>60</v>
      </c>
      <c r="J8" s="31" t="s">
        <v>57</v>
      </c>
      <c r="K8" s="31" t="s">
        <v>187</v>
      </c>
      <c r="L8" s="31" t="s">
        <v>189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244</v>
      </c>
      <c r="H9" s="17"/>
      <c r="I9" s="17" t="s">
        <v>240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4" t="s">
        <v>46</v>
      </c>
      <c r="C11" s="125"/>
      <c r="D11" s="125"/>
      <c r="E11" s="125"/>
      <c r="F11" s="125"/>
      <c r="G11" s="126"/>
      <c r="H11" s="127"/>
      <c r="I11" s="126">
        <v>1.7035876999999998E-2</v>
      </c>
      <c r="J11" s="125"/>
      <c r="K11" s="128">
        <f>I11/$I$11</f>
        <v>1</v>
      </c>
      <c r="L11" s="128">
        <f>I11/'סכום נכסי הקרן'!$C$42</f>
        <v>2.0688878699833004E-7</v>
      </c>
      <c r="BC11" s="98"/>
      <c r="BD11" s="3"/>
      <c r="BE11" s="98"/>
      <c r="BG11" s="98"/>
    </row>
    <row r="12" spans="2:60" s="4" customFormat="1" ht="18" customHeight="1">
      <c r="B12" s="129" t="s">
        <v>25</v>
      </c>
      <c r="C12" s="125"/>
      <c r="D12" s="125"/>
      <c r="E12" s="125"/>
      <c r="F12" s="125"/>
      <c r="G12" s="126"/>
      <c r="H12" s="127"/>
      <c r="I12" s="126">
        <v>1.7035876999999998E-2</v>
      </c>
      <c r="J12" s="125"/>
      <c r="K12" s="128">
        <f t="shared" ref="K12:K15" si="0">I12/$I$11</f>
        <v>1</v>
      </c>
      <c r="L12" s="128">
        <f>I12/'סכום נכסי הקרן'!$C$42</f>
        <v>2.0688878699833004E-7</v>
      </c>
      <c r="BC12" s="98"/>
      <c r="BD12" s="3"/>
      <c r="BE12" s="98"/>
      <c r="BG12" s="98"/>
    </row>
    <row r="13" spans="2:60">
      <c r="B13" s="101" t="s">
        <v>1300</v>
      </c>
      <c r="C13" s="84"/>
      <c r="D13" s="84"/>
      <c r="E13" s="84"/>
      <c r="F13" s="84"/>
      <c r="G13" s="92"/>
      <c r="H13" s="94"/>
      <c r="I13" s="92">
        <v>1.7035876999999998E-2</v>
      </c>
      <c r="J13" s="84"/>
      <c r="K13" s="93">
        <f t="shared" si="0"/>
        <v>1</v>
      </c>
      <c r="L13" s="93">
        <f>I13/'סכום נכסי הקרן'!$C$42</f>
        <v>2.0688878699833004E-7</v>
      </c>
      <c r="BD13" s="3"/>
    </row>
    <row r="14" spans="2:60" ht="20.25">
      <c r="B14" s="88" t="s">
        <v>1301</v>
      </c>
      <c r="C14" s="82" t="s">
        <v>1302</v>
      </c>
      <c r="D14" s="95" t="s">
        <v>125</v>
      </c>
      <c r="E14" s="95" t="s">
        <v>1052</v>
      </c>
      <c r="F14" s="95" t="s">
        <v>169</v>
      </c>
      <c r="G14" s="89">
        <v>32.551302</v>
      </c>
      <c r="H14" s="91">
        <v>35</v>
      </c>
      <c r="I14" s="89">
        <v>1.1392955999999999E-2</v>
      </c>
      <c r="J14" s="90">
        <v>5.0560008524185203E-6</v>
      </c>
      <c r="K14" s="90">
        <f t="shared" si="0"/>
        <v>0.66876251806701825</v>
      </c>
      <c r="L14" s="90">
        <f>I14/'סכום נכסי הקרן'!$C$42</f>
        <v>1.3835946615283418E-7</v>
      </c>
      <c r="BD14" s="4"/>
    </row>
    <row r="15" spans="2:60">
      <c r="B15" s="88" t="s">
        <v>1303</v>
      </c>
      <c r="C15" s="82" t="s">
        <v>1304</v>
      </c>
      <c r="D15" s="95" t="s">
        <v>125</v>
      </c>
      <c r="E15" s="95" t="s">
        <v>195</v>
      </c>
      <c r="F15" s="95" t="s">
        <v>169</v>
      </c>
      <c r="G15" s="89">
        <v>8.6814169999999997</v>
      </c>
      <c r="H15" s="91">
        <v>65</v>
      </c>
      <c r="I15" s="89">
        <v>5.6429210000000004E-3</v>
      </c>
      <c r="J15" s="90">
        <v>7.237765129504002E-6</v>
      </c>
      <c r="K15" s="90">
        <f t="shared" si="0"/>
        <v>0.33123748193298186</v>
      </c>
      <c r="L15" s="90">
        <f>I15/'סכום נכסי הקרן'!$C$42</f>
        <v>6.8529320845495874E-8</v>
      </c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97" t="s">
        <v>252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97" t="s">
        <v>116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235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243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184</v>
      </c>
      <c r="C1" s="80" t="s" vm="1">
        <v>253</v>
      </c>
    </row>
    <row r="2" spans="2:61">
      <c r="B2" s="58" t="s">
        <v>183</v>
      </c>
      <c r="C2" s="80" t="s">
        <v>254</v>
      </c>
    </row>
    <row r="3" spans="2:61">
      <c r="B3" s="58" t="s">
        <v>185</v>
      </c>
      <c r="C3" s="80" t="s">
        <v>255</v>
      </c>
    </row>
    <row r="4" spans="2:61">
      <c r="B4" s="58" t="s">
        <v>186</v>
      </c>
      <c r="C4" s="80">
        <v>8602</v>
      </c>
    </row>
    <row r="6" spans="2:61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1" ht="26.25" customHeight="1">
      <c r="B7" s="166" t="s">
        <v>96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I7" s="3"/>
    </row>
    <row r="8" spans="2:61" s="3" customFormat="1" ht="78.75">
      <c r="B8" s="23" t="s">
        <v>120</v>
      </c>
      <c r="C8" s="31" t="s">
        <v>43</v>
      </c>
      <c r="D8" s="31" t="s">
        <v>124</v>
      </c>
      <c r="E8" s="31" t="s">
        <v>63</v>
      </c>
      <c r="F8" s="31" t="s">
        <v>104</v>
      </c>
      <c r="G8" s="31" t="s">
        <v>237</v>
      </c>
      <c r="H8" s="31" t="s">
        <v>236</v>
      </c>
      <c r="I8" s="31" t="s">
        <v>60</v>
      </c>
      <c r="J8" s="31" t="s">
        <v>57</v>
      </c>
      <c r="K8" s="31" t="s">
        <v>187</v>
      </c>
      <c r="L8" s="32" t="s">
        <v>189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244</v>
      </c>
      <c r="H9" s="17"/>
      <c r="I9" s="17" t="s">
        <v>240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184</v>
      </c>
      <c r="C1" s="80" t="s" vm="1">
        <v>253</v>
      </c>
    </row>
    <row r="2" spans="1:60">
      <c r="B2" s="58" t="s">
        <v>183</v>
      </c>
      <c r="C2" s="80" t="s">
        <v>254</v>
      </c>
    </row>
    <row r="3" spans="1:60">
      <c r="B3" s="58" t="s">
        <v>185</v>
      </c>
      <c r="C3" s="80" t="s">
        <v>255</v>
      </c>
    </row>
    <row r="4" spans="1:60">
      <c r="B4" s="58" t="s">
        <v>186</v>
      </c>
      <c r="C4" s="80">
        <v>8602</v>
      </c>
    </row>
    <row r="6" spans="1:60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8"/>
      <c r="BD6" s="1" t="s">
        <v>125</v>
      </c>
      <c r="BF6" s="1" t="s">
        <v>192</v>
      </c>
      <c r="BH6" s="3" t="s">
        <v>169</v>
      </c>
    </row>
    <row r="7" spans="1:60" ht="26.25" customHeight="1">
      <c r="B7" s="166" t="s">
        <v>97</v>
      </c>
      <c r="C7" s="167"/>
      <c r="D7" s="167"/>
      <c r="E7" s="167"/>
      <c r="F7" s="167"/>
      <c r="G7" s="167"/>
      <c r="H7" s="167"/>
      <c r="I7" s="167"/>
      <c r="J7" s="167"/>
      <c r="K7" s="168"/>
      <c r="BD7" s="3" t="s">
        <v>127</v>
      </c>
      <c r="BF7" s="1" t="s">
        <v>147</v>
      </c>
      <c r="BH7" s="3" t="s">
        <v>168</v>
      </c>
    </row>
    <row r="8" spans="1:60" s="3" customFormat="1" ht="78.75">
      <c r="A8" s="2"/>
      <c r="B8" s="23" t="s">
        <v>120</v>
      </c>
      <c r="C8" s="31" t="s">
        <v>43</v>
      </c>
      <c r="D8" s="31" t="s">
        <v>124</v>
      </c>
      <c r="E8" s="31" t="s">
        <v>63</v>
      </c>
      <c r="F8" s="31" t="s">
        <v>104</v>
      </c>
      <c r="G8" s="31" t="s">
        <v>237</v>
      </c>
      <c r="H8" s="31" t="s">
        <v>236</v>
      </c>
      <c r="I8" s="31" t="s">
        <v>60</v>
      </c>
      <c r="J8" s="31" t="s">
        <v>187</v>
      </c>
      <c r="K8" s="31" t="s">
        <v>189</v>
      </c>
      <c r="BC8" s="1" t="s">
        <v>140</v>
      </c>
      <c r="BD8" s="1" t="s">
        <v>141</v>
      </c>
      <c r="BE8" s="1" t="s">
        <v>148</v>
      </c>
      <c r="BG8" s="4" t="s">
        <v>170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244</v>
      </c>
      <c r="H9" s="17"/>
      <c r="I9" s="17" t="s">
        <v>240</v>
      </c>
      <c r="J9" s="33" t="s">
        <v>20</v>
      </c>
      <c r="K9" s="59" t="s">
        <v>20</v>
      </c>
      <c r="BC9" s="1" t="s">
        <v>137</v>
      </c>
      <c r="BE9" s="1" t="s">
        <v>149</v>
      </c>
      <c r="BG9" s="4" t="s">
        <v>171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133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132</v>
      </c>
      <c r="BD11" s="3"/>
      <c r="BE11" s="1" t="s">
        <v>150</v>
      </c>
      <c r="BG11" s="1" t="s">
        <v>172</v>
      </c>
    </row>
    <row r="12" spans="1:60" ht="20.25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130</v>
      </c>
      <c r="BD12" s="4"/>
      <c r="BE12" s="1" t="s">
        <v>151</v>
      </c>
      <c r="BG12" s="1" t="s">
        <v>173</v>
      </c>
    </row>
    <row r="13" spans="1:60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134</v>
      </c>
      <c r="BE13" s="1" t="s">
        <v>152</v>
      </c>
      <c r="BG13" s="1" t="s">
        <v>174</v>
      </c>
    </row>
    <row r="14" spans="1:60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131</v>
      </c>
      <c r="BE14" s="1" t="s">
        <v>153</v>
      </c>
      <c r="BG14" s="1" t="s">
        <v>176</v>
      </c>
    </row>
    <row r="15" spans="1:60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142</v>
      </c>
      <c r="BE15" s="1" t="s">
        <v>194</v>
      </c>
      <c r="BG15" s="1" t="s">
        <v>178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128</v>
      </c>
      <c r="BD16" s="1" t="s">
        <v>143</v>
      </c>
      <c r="BE16" s="1" t="s">
        <v>154</v>
      </c>
      <c r="BG16" s="1" t="s">
        <v>179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138</v>
      </c>
      <c r="BE17" s="1" t="s">
        <v>155</v>
      </c>
      <c r="BG17" s="1" t="s">
        <v>180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126</v>
      </c>
      <c r="BF18" s="1" t="s">
        <v>156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139</v>
      </c>
      <c r="BF19" s="1" t="s">
        <v>157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144</v>
      </c>
      <c r="BF20" s="1" t="s">
        <v>158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129</v>
      </c>
      <c r="BE21" s="1" t="s">
        <v>145</v>
      </c>
      <c r="BF21" s="1" t="s">
        <v>159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135</v>
      </c>
      <c r="BF22" s="1" t="s">
        <v>160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136</v>
      </c>
      <c r="BF23" s="1" t="s">
        <v>195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198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161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162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197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163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164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196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184</v>
      </c>
      <c r="C1" s="80" t="s" vm="1">
        <v>253</v>
      </c>
    </row>
    <row r="2" spans="2:81">
      <c r="B2" s="58" t="s">
        <v>183</v>
      </c>
      <c r="C2" s="80" t="s">
        <v>254</v>
      </c>
    </row>
    <row r="3" spans="2:81">
      <c r="B3" s="58" t="s">
        <v>185</v>
      </c>
      <c r="C3" s="80" t="s">
        <v>255</v>
      </c>
      <c r="E3" s="2"/>
    </row>
    <row r="4" spans="2:81">
      <c r="B4" s="58" t="s">
        <v>186</v>
      </c>
      <c r="C4" s="80">
        <v>8602</v>
      </c>
    </row>
    <row r="6" spans="2:81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81" ht="26.25" customHeight="1">
      <c r="B7" s="166" t="s">
        <v>98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81" s="3" customFormat="1" ht="47.25">
      <c r="B8" s="23" t="s">
        <v>120</v>
      </c>
      <c r="C8" s="31" t="s">
        <v>43</v>
      </c>
      <c r="D8" s="14" t="s">
        <v>48</v>
      </c>
      <c r="E8" s="31" t="s">
        <v>15</v>
      </c>
      <c r="F8" s="31" t="s">
        <v>64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60</v>
      </c>
      <c r="O8" s="31" t="s">
        <v>57</v>
      </c>
      <c r="P8" s="31" t="s">
        <v>187</v>
      </c>
      <c r="Q8" s="32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244</v>
      </c>
      <c r="M9" s="33"/>
      <c r="N9" s="33" t="s">
        <v>240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3"/>
  <sheetViews>
    <sheetView rightToLeft="1" workbookViewId="0">
      <selection activeCell="O12" sqref="O12:O77"/>
    </sheetView>
  </sheetViews>
  <sheetFormatPr defaultColWidth="9.140625" defaultRowHeight="18"/>
  <cols>
    <col min="1" max="1" width="3" style="1" customWidth="1"/>
    <col min="2" max="2" width="33.5703125" style="2" bestFit="1" customWidth="1"/>
    <col min="3" max="3" width="41.855468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184</v>
      </c>
      <c r="C1" s="80" t="s" vm="1">
        <v>253</v>
      </c>
    </row>
    <row r="2" spans="2:72">
      <c r="B2" s="58" t="s">
        <v>183</v>
      </c>
      <c r="C2" s="80" t="s">
        <v>254</v>
      </c>
    </row>
    <row r="3" spans="2:72">
      <c r="B3" s="58" t="s">
        <v>185</v>
      </c>
      <c r="C3" s="80" t="s">
        <v>255</v>
      </c>
    </row>
    <row r="4" spans="2:72">
      <c r="B4" s="58" t="s">
        <v>186</v>
      </c>
      <c r="C4" s="80">
        <v>8602</v>
      </c>
    </row>
    <row r="6" spans="2:72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72" ht="26.25" customHeight="1">
      <c r="B7" s="166" t="s">
        <v>89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8"/>
    </row>
    <row r="8" spans="2:72" s="3" customFormat="1" ht="78.75">
      <c r="B8" s="23" t="s">
        <v>120</v>
      </c>
      <c r="C8" s="31" t="s">
        <v>43</v>
      </c>
      <c r="D8" s="31" t="s">
        <v>15</v>
      </c>
      <c r="E8" s="31" t="s">
        <v>64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237</v>
      </c>
      <c r="L8" s="31" t="s">
        <v>236</v>
      </c>
      <c r="M8" s="31" t="s">
        <v>113</v>
      </c>
      <c r="N8" s="31" t="s">
        <v>57</v>
      </c>
      <c r="O8" s="31" t="s">
        <v>187</v>
      </c>
      <c r="P8" s="32" t="s">
        <v>189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244</v>
      </c>
      <c r="L9" s="33"/>
      <c r="M9" s="33" t="s">
        <v>240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 t="s">
        <v>26</v>
      </c>
      <c r="C11" s="100"/>
      <c r="D11" s="100"/>
      <c r="E11" s="100"/>
      <c r="F11" s="100"/>
      <c r="G11" s="102">
        <v>6.7311210360021736</v>
      </c>
      <c r="H11" s="100"/>
      <c r="I11" s="100"/>
      <c r="J11" s="103">
        <v>4.8526552985766191E-2</v>
      </c>
      <c r="K11" s="102"/>
      <c r="L11" s="100"/>
      <c r="M11" s="102">
        <v>57860.652980000021</v>
      </c>
      <c r="N11" s="100"/>
      <c r="O11" s="105">
        <f>M11/$M$11</f>
        <v>1</v>
      </c>
      <c r="P11" s="105">
        <f>M11/'סכום נכסי הקרן'!$C$42</f>
        <v>0.70267708025618614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234</v>
      </c>
      <c r="C12" s="84"/>
      <c r="D12" s="84"/>
      <c r="E12" s="84"/>
      <c r="F12" s="84"/>
      <c r="G12" s="92">
        <v>6.7311210360021745</v>
      </c>
      <c r="H12" s="84"/>
      <c r="I12" s="84"/>
      <c r="J12" s="106">
        <v>4.8526552985766191E-2</v>
      </c>
      <c r="K12" s="92"/>
      <c r="L12" s="84"/>
      <c r="M12" s="92">
        <v>57860.652980000021</v>
      </c>
      <c r="N12" s="84"/>
      <c r="O12" s="93">
        <f t="shared" ref="O12:O75" si="0">M12/$M$11</f>
        <v>1</v>
      </c>
      <c r="P12" s="93">
        <f>M12/'סכום נכסי הקרן'!$C$42</f>
        <v>0.70267708025618614</v>
      </c>
    </row>
    <row r="13" spans="2:72">
      <c r="B13" s="101" t="s">
        <v>68</v>
      </c>
      <c r="C13" s="84"/>
      <c r="D13" s="84"/>
      <c r="E13" s="84"/>
      <c r="F13" s="84"/>
      <c r="G13" s="92">
        <v>6.7311210360021745</v>
      </c>
      <c r="H13" s="84"/>
      <c r="I13" s="84"/>
      <c r="J13" s="106">
        <v>4.8526552985766191E-2</v>
      </c>
      <c r="K13" s="92"/>
      <c r="L13" s="84"/>
      <c r="M13" s="92">
        <v>57860.652980000021</v>
      </c>
      <c r="N13" s="84"/>
      <c r="O13" s="93">
        <f t="shared" si="0"/>
        <v>1</v>
      </c>
      <c r="P13" s="93">
        <f>M13/'סכום נכסי הקרן'!$C$42</f>
        <v>0.70267708025618614</v>
      </c>
    </row>
    <row r="14" spans="2:72">
      <c r="B14" s="88" t="s">
        <v>1305</v>
      </c>
      <c r="C14" s="82" t="s">
        <v>1306</v>
      </c>
      <c r="D14" s="82" t="s">
        <v>258</v>
      </c>
      <c r="E14" s="82"/>
      <c r="F14" s="108">
        <v>39203</v>
      </c>
      <c r="G14" s="89">
        <v>2.8500000000000005</v>
      </c>
      <c r="H14" s="95" t="s">
        <v>169</v>
      </c>
      <c r="I14" s="96">
        <v>4.8000000000000001E-2</v>
      </c>
      <c r="J14" s="96">
        <v>4.8500000000000008E-2</v>
      </c>
      <c r="K14" s="89">
        <v>2023550</v>
      </c>
      <c r="L14" s="109">
        <v>123.5038</v>
      </c>
      <c r="M14" s="89">
        <v>2499.2520299999996</v>
      </c>
      <c r="N14" s="82"/>
      <c r="O14" s="90">
        <f t="shared" si="0"/>
        <v>4.319432811903947E-2</v>
      </c>
      <c r="P14" s="90">
        <f>M14/'סכום נכסי הקרן'!$C$42</f>
        <v>3.0351664366314333E-2</v>
      </c>
    </row>
    <row r="15" spans="2:72">
      <c r="B15" s="88" t="s">
        <v>1307</v>
      </c>
      <c r="C15" s="82" t="s">
        <v>1308</v>
      </c>
      <c r="D15" s="82" t="s">
        <v>258</v>
      </c>
      <c r="E15" s="82"/>
      <c r="F15" s="108">
        <v>39234</v>
      </c>
      <c r="G15" s="89">
        <v>2.9399999999999995</v>
      </c>
      <c r="H15" s="95" t="s">
        <v>169</v>
      </c>
      <c r="I15" s="96">
        <v>4.8000000000000001E-2</v>
      </c>
      <c r="J15" s="96">
        <v>4.8499999999999995E-2</v>
      </c>
      <c r="K15" s="89">
        <v>2041774</v>
      </c>
      <c r="L15" s="109">
        <v>122.3978</v>
      </c>
      <c r="M15" s="89">
        <v>2499.1393499999999</v>
      </c>
      <c r="N15" s="82"/>
      <c r="O15" s="90">
        <f t="shared" si="0"/>
        <v>4.3192380681632586E-2</v>
      </c>
      <c r="P15" s="90">
        <f>M15/'סכום נכסי הקרן'!$C$42</f>
        <v>3.0350295946683287E-2</v>
      </c>
    </row>
    <row r="16" spans="2:72">
      <c r="B16" s="88" t="s">
        <v>1309</v>
      </c>
      <c r="C16" s="82" t="s">
        <v>1310</v>
      </c>
      <c r="D16" s="82" t="s">
        <v>258</v>
      </c>
      <c r="E16" s="82"/>
      <c r="F16" s="108">
        <v>39295</v>
      </c>
      <c r="G16" s="89">
        <v>3.1</v>
      </c>
      <c r="H16" s="95" t="s">
        <v>169</v>
      </c>
      <c r="I16" s="96">
        <v>4.8000000000000001E-2</v>
      </c>
      <c r="J16" s="96">
        <v>4.8499999999999995E-2</v>
      </c>
      <c r="K16" s="89">
        <v>1102103</v>
      </c>
      <c r="L16" s="109">
        <v>120.58759999999999</v>
      </c>
      <c r="M16" s="89">
        <v>1329.0464099999999</v>
      </c>
      <c r="N16" s="82"/>
      <c r="O16" s="90">
        <f t="shared" si="0"/>
        <v>2.2969778969819006E-2</v>
      </c>
      <c r="P16" s="90">
        <f>M16/'סכום נכסי הקרן'!$C$42</f>
        <v>1.6140337220642367E-2</v>
      </c>
    </row>
    <row r="17" spans="2:16">
      <c r="B17" s="88" t="s">
        <v>1311</v>
      </c>
      <c r="C17" s="82" t="s">
        <v>1312</v>
      </c>
      <c r="D17" s="82" t="s">
        <v>258</v>
      </c>
      <c r="E17" s="82"/>
      <c r="F17" s="108">
        <v>40148</v>
      </c>
      <c r="G17" s="89">
        <v>4.96</v>
      </c>
      <c r="H17" s="95" t="s">
        <v>169</v>
      </c>
      <c r="I17" s="96">
        <v>4.8000000000000001E-2</v>
      </c>
      <c r="J17" s="96">
        <v>4.8499999999999995E-2</v>
      </c>
      <c r="K17" s="89">
        <v>17000</v>
      </c>
      <c r="L17" s="109">
        <v>110.3515</v>
      </c>
      <c r="M17" s="89">
        <v>18.759820000000001</v>
      </c>
      <c r="N17" s="82"/>
      <c r="O17" s="90">
        <f t="shared" si="0"/>
        <v>3.2422413218330734E-4</v>
      </c>
      <c r="P17" s="90">
        <f>M17/'סכום נכסי הקרן'!$C$42</f>
        <v>2.2782486655116216E-4</v>
      </c>
    </row>
    <row r="18" spans="2:16">
      <c r="B18" s="88" t="s">
        <v>1313</v>
      </c>
      <c r="C18" s="82" t="s">
        <v>1314</v>
      </c>
      <c r="D18" s="82" t="s">
        <v>258</v>
      </c>
      <c r="E18" s="82"/>
      <c r="F18" s="108">
        <v>40269</v>
      </c>
      <c r="G18" s="89">
        <v>5.1700000000000008</v>
      </c>
      <c r="H18" s="95" t="s">
        <v>169</v>
      </c>
      <c r="I18" s="96">
        <v>4.8000000000000001E-2</v>
      </c>
      <c r="J18" s="96">
        <v>4.8500000000000008E-2</v>
      </c>
      <c r="K18" s="89">
        <v>30000</v>
      </c>
      <c r="L18" s="109">
        <v>111.97199999999999</v>
      </c>
      <c r="M18" s="89">
        <v>33.592529999999996</v>
      </c>
      <c r="N18" s="82"/>
      <c r="O18" s="90">
        <f t="shared" si="0"/>
        <v>5.8057640676145695E-4</v>
      </c>
      <c r="P18" s="90">
        <f>M18/'סכום נכסי הקרן'!$C$42</f>
        <v>4.0795773436876846E-4</v>
      </c>
    </row>
    <row r="19" spans="2:16">
      <c r="B19" s="88" t="s">
        <v>1315</v>
      </c>
      <c r="C19" s="82" t="s">
        <v>1316</v>
      </c>
      <c r="D19" s="82" t="s">
        <v>258</v>
      </c>
      <c r="E19" s="82"/>
      <c r="F19" s="108">
        <v>40391</v>
      </c>
      <c r="G19" s="89">
        <v>5.5</v>
      </c>
      <c r="H19" s="95" t="s">
        <v>169</v>
      </c>
      <c r="I19" s="96">
        <v>4.8000000000000001E-2</v>
      </c>
      <c r="J19" s="96">
        <v>4.8499999999999995E-2</v>
      </c>
      <c r="K19" s="89">
        <v>123000</v>
      </c>
      <c r="L19" s="109">
        <v>108.44929999999999</v>
      </c>
      <c r="M19" s="89">
        <v>133.39285000000001</v>
      </c>
      <c r="N19" s="82"/>
      <c r="O19" s="90">
        <f t="shared" si="0"/>
        <v>2.3054155653256846E-3</v>
      </c>
      <c r="P19" s="90">
        <f>M19/'סכום נכסי הקרן'!$C$42</f>
        <v>1.6199626782202169E-3</v>
      </c>
    </row>
    <row r="20" spans="2:16">
      <c r="B20" s="88" t="s">
        <v>1317</v>
      </c>
      <c r="C20" s="82" t="s">
        <v>1318</v>
      </c>
      <c r="D20" s="82" t="s">
        <v>258</v>
      </c>
      <c r="E20" s="82"/>
      <c r="F20" s="108">
        <v>40909</v>
      </c>
      <c r="G20" s="89">
        <v>6.5</v>
      </c>
      <c r="H20" s="95" t="s">
        <v>169</v>
      </c>
      <c r="I20" s="96">
        <v>4.8000000000000001E-2</v>
      </c>
      <c r="J20" s="96">
        <v>4.8499999999999995E-2</v>
      </c>
      <c r="K20" s="89">
        <v>1026000</v>
      </c>
      <c r="L20" s="109">
        <v>104.4988</v>
      </c>
      <c r="M20" s="89">
        <v>1071.9614899999999</v>
      </c>
      <c r="N20" s="82"/>
      <c r="O20" s="90">
        <f t="shared" si="0"/>
        <v>1.8526605470051152E-2</v>
      </c>
      <c r="P20" s="90">
        <f>M20/'סכום נכסי הקרן'!$C$42</f>
        <v>1.3018221038753832E-2</v>
      </c>
    </row>
    <row r="21" spans="2:16">
      <c r="B21" s="88" t="s">
        <v>1319</v>
      </c>
      <c r="C21" s="82" t="s">
        <v>1320</v>
      </c>
      <c r="D21" s="82" t="s">
        <v>258</v>
      </c>
      <c r="E21" s="82"/>
      <c r="F21" s="108">
        <v>41214</v>
      </c>
      <c r="G21" s="89">
        <v>7.0100000000000007</v>
      </c>
      <c r="H21" s="95" t="s">
        <v>169</v>
      </c>
      <c r="I21" s="96">
        <v>4.8000000000000001E-2</v>
      </c>
      <c r="J21" s="96">
        <v>4.8500000000000008E-2</v>
      </c>
      <c r="K21" s="89">
        <v>870000</v>
      </c>
      <c r="L21" s="109">
        <v>103.1387</v>
      </c>
      <c r="M21" s="89">
        <v>897.30656999999997</v>
      </c>
      <c r="N21" s="82"/>
      <c r="O21" s="90">
        <f t="shared" si="0"/>
        <v>1.5508061589110667E-2</v>
      </c>
      <c r="P21" s="90">
        <f>M21/'סכום נכסי הקרן'!$C$42</f>
        <v>1.0897159437869394E-2</v>
      </c>
    </row>
    <row r="22" spans="2:16">
      <c r="B22" s="88" t="s">
        <v>1321</v>
      </c>
      <c r="C22" s="82" t="s">
        <v>1322</v>
      </c>
      <c r="D22" s="82" t="s">
        <v>258</v>
      </c>
      <c r="E22" s="82"/>
      <c r="F22" s="108">
        <v>41275</v>
      </c>
      <c r="G22" s="89">
        <v>7.17</v>
      </c>
      <c r="H22" s="95" t="s">
        <v>169</v>
      </c>
      <c r="I22" s="96">
        <v>4.8000000000000001E-2</v>
      </c>
      <c r="J22" s="96">
        <v>4.8499999999999988E-2</v>
      </c>
      <c r="K22" s="89">
        <v>189000</v>
      </c>
      <c r="L22" s="109">
        <v>103.0005</v>
      </c>
      <c r="M22" s="89">
        <v>194.67207000000002</v>
      </c>
      <c r="N22" s="82"/>
      <c r="O22" s="90">
        <f t="shared" si="0"/>
        <v>3.3644983244017299E-3</v>
      </c>
      <c r="P22" s="90">
        <f>M22/'סכום נכסי הקרן'!$C$42</f>
        <v>2.3641558591174379E-3</v>
      </c>
    </row>
    <row r="23" spans="2:16">
      <c r="B23" s="88" t="s">
        <v>1323</v>
      </c>
      <c r="C23" s="82" t="s">
        <v>1324</v>
      </c>
      <c r="D23" s="82" t="s">
        <v>258</v>
      </c>
      <c r="E23" s="82"/>
      <c r="F23" s="108">
        <v>41334</v>
      </c>
      <c r="G23" s="89">
        <v>7.34</v>
      </c>
      <c r="H23" s="95" t="s">
        <v>169</v>
      </c>
      <c r="I23" s="96">
        <v>4.8000000000000001E-2</v>
      </c>
      <c r="J23" s="96">
        <v>4.8499999999999995E-2</v>
      </c>
      <c r="K23" s="89">
        <v>320000</v>
      </c>
      <c r="L23" s="109">
        <v>102.175</v>
      </c>
      <c r="M23" s="89">
        <v>326.96002000000004</v>
      </c>
      <c r="N23" s="82"/>
      <c r="O23" s="90">
        <f t="shared" si="0"/>
        <v>5.6508180112142233E-3</v>
      </c>
      <c r="P23" s="90">
        <f>M23/'סכום נכסי הקרן'!$C$42</f>
        <v>3.9707003011790788E-3</v>
      </c>
    </row>
    <row r="24" spans="2:16">
      <c r="B24" s="88" t="s">
        <v>1325</v>
      </c>
      <c r="C24" s="82">
        <v>2704</v>
      </c>
      <c r="D24" s="82" t="s">
        <v>258</v>
      </c>
      <c r="E24" s="82"/>
      <c r="F24" s="108">
        <v>41395</v>
      </c>
      <c r="G24" s="89">
        <v>7.3299999999999992</v>
      </c>
      <c r="H24" s="95" t="s">
        <v>169</v>
      </c>
      <c r="I24" s="96">
        <v>4.8000000000000001E-2</v>
      </c>
      <c r="J24" s="96">
        <v>4.8499999999999995E-2</v>
      </c>
      <c r="K24" s="89">
        <v>377000</v>
      </c>
      <c r="L24" s="109">
        <v>103.5962</v>
      </c>
      <c r="M24" s="89">
        <v>390.55759</v>
      </c>
      <c r="N24" s="82"/>
      <c r="O24" s="90">
        <f t="shared" si="0"/>
        <v>6.7499685863379255E-3</v>
      </c>
      <c r="P24" s="90">
        <f>M24/'סכום נכסי הקרן'!$C$42</f>
        <v>4.7430482180689099E-3</v>
      </c>
    </row>
    <row r="25" spans="2:16">
      <c r="B25" s="88" t="s">
        <v>1326</v>
      </c>
      <c r="C25" s="82" t="s">
        <v>1327</v>
      </c>
      <c r="D25" s="82" t="s">
        <v>258</v>
      </c>
      <c r="E25" s="82"/>
      <c r="F25" s="108">
        <v>41427</v>
      </c>
      <c r="G25" s="89">
        <v>7.42</v>
      </c>
      <c r="H25" s="95" t="s">
        <v>169</v>
      </c>
      <c r="I25" s="96">
        <v>4.8000000000000001E-2</v>
      </c>
      <c r="J25" s="96">
        <v>4.8499999999999995E-2</v>
      </c>
      <c r="K25" s="89">
        <v>528000</v>
      </c>
      <c r="L25" s="109">
        <v>102.76900000000001</v>
      </c>
      <c r="M25" s="89">
        <v>542.62168000000008</v>
      </c>
      <c r="N25" s="82"/>
      <c r="O25" s="90">
        <f t="shared" si="0"/>
        <v>9.378077364380271E-3</v>
      </c>
      <c r="P25" s="90">
        <f>M25/'סכום נכסי הקרן'!$C$42</f>
        <v>6.5897600208193585E-3</v>
      </c>
    </row>
    <row r="26" spans="2:16">
      <c r="B26" s="88" t="s">
        <v>1328</v>
      </c>
      <c r="C26" s="82">
        <v>8805</v>
      </c>
      <c r="D26" s="82" t="s">
        <v>258</v>
      </c>
      <c r="E26" s="82"/>
      <c r="F26" s="108">
        <v>41487</v>
      </c>
      <c r="G26" s="89">
        <v>7.58</v>
      </c>
      <c r="H26" s="95" t="s">
        <v>169</v>
      </c>
      <c r="I26" s="96">
        <v>4.8000000000000001E-2</v>
      </c>
      <c r="J26" s="96">
        <v>4.8499999999999995E-2</v>
      </c>
      <c r="K26" s="89">
        <v>511000</v>
      </c>
      <c r="L26" s="109">
        <v>101.0676</v>
      </c>
      <c r="M26" s="89">
        <v>516.45821000000001</v>
      </c>
      <c r="N26" s="82"/>
      <c r="O26" s="90">
        <f t="shared" si="0"/>
        <v>8.9258966741788716E-3</v>
      </c>
      <c r="P26" s="90">
        <f>M26/'סכום נכסי הקרן'!$C$42</f>
        <v>6.2720230136804125E-3</v>
      </c>
    </row>
    <row r="27" spans="2:16">
      <c r="B27" s="88" t="s">
        <v>1329</v>
      </c>
      <c r="C27" s="82" t="s">
        <v>1330</v>
      </c>
      <c r="D27" s="82" t="s">
        <v>258</v>
      </c>
      <c r="E27" s="82"/>
      <c r="F27" s="108">
        <v>41548</v>
      </c>
      <c r="G27" s="89">
        <v>7.5699999999999994</v>
      </c>
      <c r="H27" s="95" t="s">
        <v>169</v>
      </c>
      <c r="I27" s="96">
        <v>4.8000000000000001E-2</v>
      </c>
      <c r="J27" s="96">
        <v>4.8499999999999995E-2</v>
      </c>
      <c r="K27" s="89">
        <v>587000</v>
      </c>
      <c r="L27" s="109">
        <v>102.3835</v>
      </c>
      <c r="M27" s="89">
        <v>601.02750000000003</v>
      </c>
      <c r="N27" s="82"/>
      <c r="O27" s="90">
        <f t="shared" si="0"/>
        <v>1.0387499432606643E-2</v>
      </c>
      <c r="P27" s="90">
        <f>M27/'סכום נכסי הקרן'!$C$42</f>
        <v>7.299057772466826E-3</v>
      </c>
    </row>
    <row r="28" spans="2:16">
      <c r="B28" s="88" t="s">
        <v>1331</v>
      </c>
      <c r="C28" s="82" t="s">
        <v>1332</v>
      </c>
      <c r="D28" s="82" t="s">
        <v>258</v>
      </c>
      <c r="E28" s="82"/>
      <c r="F28" s="108">
        <v>41579</v>
      </c>
      <c r="G28" s="89">
        <v>7.65</v>
      </c>
      <c r="H28" s="95" t="s">
        <v>169</v>
      </c>
      <c r="I28" s="96">
        <v>4.8000000000000001E-2</v>
      </c>
      <c r="J28" s="96">
        <v>4.8500000000000008E-2</v>
      </c>
      <c r="K28" s="89">
        <v>513000</v>
      </c>
      <c r="L28" s="109">
        <v>101.98480000000001</v>
      </c>
      <c r="M28" s="89">
        <v>523.18709999999999</v>
      </c>
      <c r="N28" s="82"/>
      <c r="O28" s="90">
        <f t="shared" si="0"/>
        <v>9.0421914211864084E-3</v>
      </c>
      <c r="P28" s="90">
        <f>M28/'סכום נכסי הקרן'!$C$42</f>
        <v>6.3537406669567998E-3</v>
      </c>
    </row>
    <row r="29" spans="2:16">
      <c r="B29" s="88" t="s">
        <v>1333</v>
      </c>
      <c r="C29" s="82" t="s">
        <v>1334</v>
      </c>
      <c r="D29" s="82" t="s">
        <v>258</v>
      </c>
      <c r="E29" s="82"/>
      <c r="F29" s="108">
        <v>41609</v>
      </c>
      <c r="G29" s="89">
        <v>7.74</v>
      </c>
      <c r="H29" s="95" t="s">
        <v>169</v>
      </c>
      <c r="I29" s="96">
        <v>4.8000000000000001E-2</v>
      </c>
      <c r="J29" s="96">
        <v>4.8499999999999995E-2</v>
      </c>
      <c r="K29" s="89">
        <v>227000</v>
      </c>
      <c r="L29" s="109">
        <v>101.5825</v>
      </c>
      <c r="M29" s="89">
        <v>230.59381999999999</v>
      </c>
      <c r="N29" s="82"/>
      <c r="O29" s="90">
        <f t="shared" si="0"/>
        <v>3.9853304123565027E-3</v>
      </c>
      <c r="P29" s="90">
        <f>M29/'סכום נכסי הקרן'!$C$42</f>
        <v>2.80040033801085E-3</v>
      </c>
    </row>
    <row r="30" spans="2:16">
      <c r="B30" s="88" t="s">
        <v>1335</v>
      </c>
      <c r="C30" s="82" t="s">
        <v>1336</v>
      </c>
      <c r="D30" s="82" t="s">
        <v>258</v>
      </c>
      <c r="E30" s="82"/>
      <c r="F30" s="108">
        <v>41700</v>
      </c>
      <c r="G30" s="89">
        <v>7.9800000000000013</v>
      </c>
      <c r="H30" s="95" t="s">
        <v>169</v>
      </c>
      <c r="I30" s="96">
        <v>4.8000000000000001E-2</v>
      </c>
      <c r="J30" s="96">
        <v>4.8500000000000008E-2</v>
      </c>
      <c r="K30" s="89">
        <v>149000</v>
      </c>
      <c r="L30" s="109">
        <v>100.7612</v>
      </c>
      <c r="M30" s="89">
        <v>150.13449</v>
      </c>
      <c r="N30" s="82"/>
      <c r="O30" s="90">
        <f t="shared" si="0"/>
        <v>2.5947596901800458E-3</v>
      </c>
      <c r="P30" s="90">
        <f>M30/'סכום נכסי הקרן'!$C$42</f>
        <v>1.8232781630621608E-3</v>
      </c>
    </row>
    <row r="31" spans="2:16">
      <c r="B31" s="88" t="s">
        <v>1337</v>
      </c>
      <c r="C31" s="82" t="s">
        <v>1338</v>
      </c>
      <c r="D31" s="82" t="s">
        <v>258</v>
      </c>
      <c r="E31" s="82"/>
      <c r="F31" s="108">
        <v>41730</v>
      </c>
      <c r="G31" s="89">
        <v>7.8800000000000008</v>
      </c>
      <c r="H31" s="95" t="s">
        <v>169</v>
      </c>
      <c r="I31" s="96">
        <v>4.8000000000000001E-2</v>
      </c>
      <c r="J31" s="96">
        <v>4.8499999999999995E-2</v>
      </c>
      <c r="K31" s="89">
        <v>236000</v>
      </c>
      <c r="L31" s="109">
        <v>102.98520000000001</v>
      </c>
      <c r="M31" s="89">
        <v>243.04541</v>
      </c>
      <c r="N31" s="82"/>
      <c r="O31" s="90">
        <f t="shared" si="0"/>
        <v>4.2005300231231493E-3</v>
      </c>
      <c r="P31" s="90">
        <f>M31/'סכום נכסי הקרן'!$C$42</f>
        <v>2.9516161721766247E-3</v>
      </c>
    </row>
    <row r="32" spans="2:16">
      <c r="B32" s="88" t="s">
        <v>1339</v>
      </c>
      <c r="C32" s="82" t="s">
        <v>1340</v>
      </c>
      <c r="D32" s="82" t="s">
        <v>258</v>
      </c>
      <c r="E32" s="82"/>
      <c r="F32" s="108">
        <v>41791</v>
      </c>
      <c r="G32" s="89">
        <v>8.0400000000000009</v>
      </c>
      <c r="H32" s="95" t="s">
        <v>169</v>
      </c>
      <c r="I32" s="96">
        <v>4.8000000000000001E-2</v>
      </c>
      <c r="J32" s="96">
        <v>4.8499999999999995E-2</v>
      </c>
      <c r="K32" s="89">
        <v>313000</v>
      </c>
      <c r="L32" s="109">
        <v>101.76649999999999</v>
      </c>
      <c r="M32" s="89">
        <v>318.54955999999999</v>
      </c>
      <c r="N32" s="82"/>
      <c r="O32" s="90">
        <f t="shared" si="0"/>
        <v>5.5054608545484114E-3</v>
      </c>
      <c r="P32" s="90">
        <f>M32/'סכום נכסי הקרן'!$C$42</f>
        <v>3.868561158738805E-3</v>
      </c>
    </row>
    <row r="33" spans="2:16">
      <c r="B33" s="88" t="s">
        <v>1341</v>
      </c>
      <c r="C33" s="82" t="s">
        <v>1342</v>
      </c>
      <c r="D33" s="82" t="s">
        <v>258</v>
      </c>
      <c r="E33" s="82"/>
      <c r="F33" s="108">
        <v>41945</v>
      </c>
      <c r="G33" s="89">
        <v>8.27</v>
      </c>
      <c r="H33" s="95" t="s">
        <v>169</v>
      </c>
      <c r="I33" s="96">
        <v>4.8000000000000001E-2</v>
      </c>
      <c r="J33" s="96">
        <v>4.8499999999999995E-2</v>
      </c>
      <c r="K33" s="89">
        <v>574000</v>
      </c>
      <c r="L33" s="109">
        <v>102.0622</v>
      </c>
      <c r="M33" s="89">
        <v>585.83954000000006</v>
      </c>
      <c r="N33" s="82"/>
      <c r="O33" s="90">
        <f t="shared" si="0"/>
        <v>1.0125007407062965E-2</v>
      </c>
      <c r="P33" s="90">
        <f>M33/'סכום נכסי הקרן'!$C$42</f>
        <v>7.1146106423672631E-3</v>
      </c>
    </row>
    <row r="34" spans="2:16">
      <c r="B34" s="88" t="s">
        <v>1343</v>
      </c>
      <c r="C34" s="82" t="s">
        <v>1344</v>
      </c>
      <c r="D34" s="82" t="s">
        <v>258</v>
      </c>
      <c r="E34" s="82"/>
      <c r="F34" s="108">
        <v>41974</v>
      </c>
      <c r="G34" s="89">
        <v>8.35</v>
      </c>
      <c r="H34" s="95" t="s">
        <v>169</v>
      </c>
      <c r="I34" s="96">
        <v>4.8000000000000001E-2</v>
      </c>
      <c r="J34" s="96">
        <v>4.8500000000000008E-2</v>
      </c>
      <c r="K34" s="89">
        <v>1103000</v>
      </c>
      <c r="L34" s="109">
        <v>101.5796</v>
      </c>
      <c r="M34" s="89">
        <v>1120.4592600000001</v>
      </c>
      <c r="N34" s="82"/>
      <c r="O34" s="90">
        <f t="shared" si="0"/>
        <v>1.9364787680278953E-2</v>
      </c>
      <c r="P34" s="90">
        <f>M34/'סכום נכסי הקרן'!$C$42</f>
        <v>1.360719246695938E-2</v>
      </c>
    </row>
    <row r="35" spans="2:16">
      <c r="B35" s="88" t="s">
        <v>1345</v>
      </c>
      <c r="C35" s="82" t="s">
        <v>1346</v>
      </c>
      <c r="D35" s="82" t="s">
        <v>258</v>
      </c>
      <c r="E35" s="82"/>
      <c r="F35" s="108">
        <v>42036</v>
      </c>
      <c r="G35" s="89">
        <v>8.5200000000000014</v>
      </c>
      <c r="H35" s="95" t="s">
        <v>169</v>
      </c>
      <c r="I35" s="96">
        <v>4.8000000000000001E-2</v>
      </c>
      <c r="J35" s="96">
        <v>4.8500000000000008E-2</v>
      </c>
      <c r="K35" s="89">
        <v>109000</v>
      </c>
      <c r="L35" s="109">
        <v>100.783</v>
      </c>
      <c r="M35" s="89">
        <v>109.85342</v>
      </c>
      <c r="N35" s="82"/>
      <c r="O35" s="90">
        <f t="shared" si="0"/>
        <v>1.8985859015101623E-3</v>
      </c>
      <c r="P35" s="90">
        <f>M35/'סכום נכסי הקרן'!$C$42</f>
        <v>1.33409279788872E-3</v>
      </c>
    </row>
    <row r="36" spans="2:16">
      <c r="B36" s="88" t="s">
        <v>1347</v>
      </c>
      <c r="C36" s="82" t="s">
        <v>1348</v>
      </c>
      <c r="D36" s="82" t="s">
        <v>258</v>
      </c>
      <c r="E36" s="82"/>
      <c r="F36" s="108">
        <v>42064</v>
      </c>
      <c r="G36" s="89">
        <v>8.6000000000000014</v>
      </c>
      <c r="H36" s="95" t="s">
        <v>169</v>
      </c>
      <c r="I36" s="96">
        <v>4.8000000000000001E-2</v>
      </c>
      <c r="J36" s="96">
        <v>4.8499999999999995E-2</v>
      </c>
      <c r="K36" s="89">
        <v>756000</v>
      </c>
      <c r="L36" s="109">
        <v>101.27930000000001</v>
      </c>
      <c r="M36" s="89">
        <v>765.67120999999997</v>
      </c>
      <c r="N36" s="82"/>
      <c r="O36" s="90">
        <f t="shared" si="0"/>
        <v>1.3233020551369514E-2</v>
      </c>
      <c r="P36" s="90">
        <f>M36/'סכום נכסי הקרן'!$C$42</f>
        <v>9.2985402440064376E-3</v>
      </c>
    </row>
    <row r="37" spans="2:16">
      <c r="B37" s="88" t="s">
        <v>1349</v>
      </c>
      <c r="C37" s="82" t="s">
        <v>1350</v>
      </c>
      <c r="D37" s="82" t="s">
        <v>258</v>
      </c>
      <c r="E37" s="82"/>
      <c r="F37" s="108">
        <v>42095</v>
      </c>
      <c r="G37" s="89">
        <v>8.48</v>
      </c>
      <c r="H37" s="95" t="s">
        <v>169</v>
      </c>
      <c r="I37" s="96">
        <v>4.8000000000000001E-2</v>
      </c>
      <c r="J37" s="96">
        <v>4.8499999999999995E-2</v>
      </c>
      <c r="K37" s="89">
        <v>1228000</v>
      </c>
      <c r="L37" s="109">
        <v>104.04089999999999</v>
      </c>
      <c r="M37" s="89">
        <v>1277.6218899999999</v>
      </c>
      <c r="N37" s="82"/>
      <c r="O37" s="90">
        <f t="shared" si="0"/>
        <v>2.2081014025915325E-2</v>
      </c>
      <c r="P37" s="90">
        <f>M37/'סכום נכסי הקרן'!$C$42</f>
        <v>1.5515822464826077E-2</v>
      </c>
    </row>
    <row r="38" spans="2:16">
      <c r="B38" s="88" t="s">
        <v>1351</v>
      </c>
      <c r="C38" s="82" t="s">
        <v>1352</v>
      </c>
      <c r="D38" s="82" t="s">
        <v>258</v>
      </c>
      <c r="E38" s="82"/>
      <c r="F38" s="108">
        <v>42156</v>
      </c>
      <c r="G38" s="89">
        <v>8.6399999999999988</v>
      </c>
      <c r="H38" s="95" t="s">
        <v>169</v>
      </c>
      <c r="I38" s="96">
        <v>4.8000000000000001E-2</v>
      </c>
      <c r="J38" s="96">
        <v>4.8500000000000008E-2</v>
      </c>
      <c r="K38" s="89">
        <v>152000</v>
      </c>
      <c r="L38" s="109">
        <v>102.28749999999999</v>
      </c>
      <c r="M38" s="89">
        <v>155.47618</v>
      </c>
      <c r="N38" s="82"/>
      <c r="O38" s="90">
        <f t="shared" si="0"/>
        <v>2.6870795954159303E-3</v>
      </c>
      <c r="P38" s="90">
        <f>M38/'סכום נכסי הקרן'!$C$42</f>
        <v>1.8881492445228399E-3</v>
      </c>
    </row>
    <row r="39" spans="2:16">
      <c r="B39" s="88" t="s">
        <v>1353</v>
      </c>
      <c r="C39" s="82" t="s">
        <v>1354</v>
      </c>
      <c r="D39" s="82" t="s">
        <v>258</v>
      </c>
      <c r="E39" s="82"/>
      <c r="F39" s="108">
        <v>42339</v>
      </c>
      <c r="G39" s="89">
        <v>8.9400000000000013</v>
      </c>
      <c r="H39" s="95" t="s">
        <v>169</v>
      </c>
      <c r="I39" s="96">
        <v>4.8000000000000001E-2</v>
      </c>
      <c r="J39" s="96">
        <v>4.8499999999999995E-2</v>
      </c>
      <c r="K39" s="89">
        <v>919000</v>
      </c>
      <c r="L39" s="109">
        <v>102.0812</v>
      </c>
      <c r="M39" s="89">
        <v>938.12631999999996</v>
      </c>
      <c r="N39" s="82"/>
      <c r="O39" s="90">
        <f t="shared" si="0"/>
        <v>1.6213545331475444E-2</v>
      </c>
      <c r="P39" s="90">
        <f>M39/'סכום נכסי הקרן'!$C$42</f>
        <v>1.1392886694122481E-2</v>
      </c>
    </row>
    <row r="40" spans="2:16">
      <c r="B40" s="88" t="s">
        <v>1355</v>
      </c>
      <c r="C40" s="82" t="s">
        <v>1356</v>
      </c>
      <c r="D40" s="82" t="s">
        <v>258</v>
      </c>
      <c r="E40" s="82"/>
      <c r="F40" s="108">
        <v>42370</v>
      </c>
      <c r="G40" s="89">
        <v>9.02</v>
      </c>
      <c r="H40" s="95" t="s">
        <v>169</v>
      </c>
      <c r="I40" s="96">
        <v>4.8000000000000001E-2</v>
      </c>
      <c r="J40" s="96">
        <v>4.8499999999999995E-2</v>
      </c>
      <c r="K40" s="89">
        <v>226000</v>
      </c>
      <c r="L40" s="109">
        <v>102.08839999999999</v>
      </c>
      <c r="M40" s="89">
        <v>230.71976999999998</v>
      </c>
      <c r="N40" s="82"/>
      <c r="O40" s="90">
        <f t="shared" si="0"/>
        <v>3.9875071938740483E-3</v>
      </c>
      <c r="P40" s="90">
        <f>M40/'סכום נכסי הקרן'!$C$42</f>
        <v>2.8019299124919543E-3</v>
      </c>
    </row>
    <row r="41" spans="2:16">
      <c r="B41" s="88" t="s">
        <v>1357</v>
      </c>
      <c r="C41" s="82" t="s">
        <v>1358</v>
      </c>
      <c r="D41" s="82" t="s">
        <v>258</v>
      </c>
      <c r="E41" s="82"/>
      <c r="F41" s="108">
        <v>42461</v>
      </c>
      <c r="G41" s="89">
        <v>9.0499999999999989</v>
      </c>
      <c r="H41" s="95" t="s">
        <v>169</v>
      </c>
      <c r="I41" s="96">
        <v>4.8000000000000001E-2</v>
      </c>
      <c r="J41" s="96">
        <v>4.8500000000000008E-2</v>
      </c>
      <c r="K41" s="89">
        <v>1168000</v>
      </c>
      <c r="L41" s="109">
        <v>104.252</v>
      </c>
      <c r="M41" s="89">
        <v>1217.6633100000001</v>
      </c>
      <c r="N41" s="82"/>
      <c r="O41" s="90">
        <f t="shared" si="0"/>
        <v>2.1044755758648191E-2</v>
      </c>
      <c r="P41" s="90">
        <f>M41/'סכום נכסי הקרן'!$C$42</f>
        <v>1.4787667531191472E-2</v>
      </c>
    </row>
    <row r="42" spans="2:16">
      <c r="B42" s="88" t="s">
        <v>1359</v>
      </c>
      <c r="C42" s="82" t="s">
        <v>1360</v>
      </c>
      <c r="D42" s="82" t="s">
        <v>258</v>
      </c>
      <c r="E42" s="82"/>
      <c r="F42" s="108">
        <v>42522</v>
      </c>
      <c r="G42" s="89">
        <v>9.2199999999999989</v>
      </c>
      <c r="H42" s="95" t="s">
        <v>169</v>
      </c>
      <c r="I42" s="96">
        <v>4.8000000000000001E-2</v>
      </c>
      <c r="J42" s="96">
        <v>4.8500000000000008E-2</v>
      </c>
      <c r="K42" s="89">
        <v>306000</v>
      </c>
      <c r="L42" s="109">
        <v>103.2209</v>
      </c>
      <c r="M42" s="89">
        <v>315.85583000000003</v>
      </c>
      <c r="N42" s="82"/>
      <c r="O42" s="90">
        <f t="shared" si="0"/>
        <v>5.4589053827162649E-3</v>
      </c>
      <c r="P42" s="90">
        <f>M42/'סכום נכסי הקרן'!$C$42</f>
        <v>3.8358476957218437E-3</v>
      </c>
    </row>
    <row r="43" spans="2:16">
      <c r="B43" s="88" t="s">
        <v>1361</v>
      </c>
      <c r="C43" s="82" t="s">
        <v>1362</v>
      </c>
      <c r="D43" s="82" t="s">
        <v>258</v>
      </c>
      <c r="E43" s="82"/>
      <c r="F43" s="108">
        <v>42552</v>
      </c>
      <c r="G43" s="89">
        <v>9.3000000000000007</v>
      </c>
      <c r="H43" s="95" t="s">
        <v>169</v>
      </c>
      <c r="I43" s="96">
        <v>4.8000000000000001E-2</v>
      </c>
      <c r="J43" s="96">
        <v>4.8499999999999988E-2</v>
      </c>
      <c r="K43" s="89">
        <v>137000</v>
      </c>
      <c r="L43" s="109">
        <v>102.5008</v>
      </c>
      <c r="M43" s="89">
        <v>140.42690999999999</v>
      </c>
      <c r="N43" s="82"/>
      <c r="O43" s="90">
        <f t="shared" si="0"/>
        <v>2.4269845355623558E-3</v>
      </c>
      <c r="P43" s="90">
        <f>M43/'סכום נכסי הקרן'!$C$42</f>
        <v>1.7053864072758722E-3</v>
      </c>
    </row>
    <row r="44" spans="2:16">
      <c r="B44" s="88" t="s">
        <v>1363</v>
      </c>
      <c r="C44" s="82" t="s">
        <v>1364</v>
      </c>
      <c r="D44" s="82" t="s">
        <v>258</v>
      </c>
      <c r="E44" s="82"/>
      <c r="F44" s="108">
        <v>42583</v>
      </c>
      <c r="G44" s="89">
        <v>9.3899999999999988</v>
      </c>
      <c r="H44" s="95" t="s">
        <v>169</v>
      </c>
      <c r="I44" s="96">
        <v>4.8000000000000001E-2</v>
      </c>
      <c r="J44" s="96">
        <v>4.8500000000000008E-2</v>
      </c>
      <c r="K44" s="89">
        <v>285000</v>
      </c>
      <c r="L44" s="109">
        <v>101.7996</v>
      </c>
      <c r="M44" s="89">
        <v>290.12871000000001</v>
      </c>
      <c r="N44" s="82"/>
      <c r="O44" s="90">
        <f t="shared" si="0"/>
        <v>5.0142660868394487E-3</v>
      </c>
      <c r="P44" s="90">
        <f>M44/'סכום נכסי הקרן'!$C$42</f>
        <v>3.5234098535279561E-3</v>
      </c>
    </row>
    <row r="45" spans="2:16">
      <c r="B45" s="88" t="s">
        <v>1365</v>
      </c>
      <c r="C45" s="82" t="s">
        <v>1366</v>
      </c>
      <c r="D45" s="82" t="s">
        <v>258</v>
      </c>
      <c r="E45" s="82"/>
      <c r="F45" s="108">
        <v>42705</v>
      </c>
      <c r="G45" s="89">
        <v>9.49</v>
      </c>
      <c r="H45" s="95" t="s">
        <v>169</v>
      </c>
      <c r="I45" s="96">
        <v>4.8000000000000001E-2</v>
      </c>
      <c r="J45" s="96">
        <v>4.8500000000000008E-2</v>
      </c>
      <c r="K45" s="89">
        <v>1100000</v>
      </c>
      <c r="L45" s="109">
        <v>102.3888</v>
      </c>
      <c r="M45" s="89">
        <v>1126.2782099999999</v>
      </c>
      <c r="N45" s="82"/>
      <c r="O45" s="90">
        <f t="shared" si="0"/>
        <v>1.9465356023363696E-2</v>
      </c>
      <c r="P45" s="90">
        <f>M45/'סכום נכסי הקרן'!$C$42</f>
        <v>1.3677859536644368E-2</v>
      </c>
    </row>
    <row r="46" spans="2:16">
      <c r="B46" s="88" t="s">
        <v>1367</v>
      </c>
      <c r="C46" s="82" t="s">
        <v>1368</v>
      </c>
      <c r="D46" s="82" t="s">
        <v>258</v>
      </c>
      <c r="E46" s="82"/>
      <c r="F46" s="108">
        <v>42736</v>
      </c>
      <c r="G46" s="89">
        <v>9.5799999999999983</v>
      </c>
      <c r="H46" s="95" t="s">
        <v>169</v>
      </c>
      <c r="I46" s="96">
        <v>4.8000000000000001E-2</v>
      </c>
      <c r="J46" s="96">
        <v>4.8499999999999995E-2</v>
      </c>
      <c r="K46" s="89">
        <v>287000</v>
      </c>
      <c r="L46" s="109">
        <v>102.3974</v>
      </c>
      <c r="M46" s="89">
        <v>293.88046000000003</v>
      </c>
      <c r="N46" s="82"/>
      <c r="O46" s="90">
        <f t="shared" si="0"/>
        <v>5.079107214735065E-3</v>
      </c>
      <c r="P46" s="90">
        <f>M46/'סכום נכסי הקרן'!$C$42</f>
        <v>3.5689722279581655E-3</v>
      </c>
    </row>
    <row r="47" spans="2:16">
      <c r="B47" s="88" t="s">
        <v>1369</v>
      </c>
      <c r="C47" s="82" t="s">
        <v>1370</v>
      </c>
      <c r="D47" s="82" t="s">
        <v>258</v>
      </c>
      <c r="E47" s="82"/>
      <c r="F47" s="108">
        <v>42767</v>
      </c>
      <c r="G47" s="89">
        <v>9.67</v>
      </c>
      <c r="H47" s="95" t="s">
        <v>169</v>
      </c>
      <c r="I47" s="96">
        <v>4.8000000000000001E-2</v>
      </c>
      <c r="J47" s="96">
        <v>4.8499999999999995E-2</v>
      </c>
      <c r="K47" s="89">
        <v>801000</v>
      </c>
      <c r="L47" s="109">
        <v>101.9933</v>
      </c>
      <c r="M47" s="89">
        <v>816.96646999999996</v>
      </c>
      <c r="N47" s="82"/>
      <c r="O47" s="90">
        <f t="shared" si="0"/>
        <v>1.4119551507349748E-2</v>
      </c>
      <c r="P47" s="90">
        <f>M47/'סכום נכסי הקרן'!$C$42</f>
        <v>9.9214852277113522E-3</v>
      </c>
    </row>
    <row r="48" spans="2:16">
      <c r="B48" s="88" t="s">
        <v>1371</v>
      </c>
      <c r="C48" s="82" t="s">
        <v>1372</v>
      </c>
      <c r="D48" s="82" t="s">
        <v>258</v>
      </c>
      <c r="E48" s="82"/>
      <c r="F48" s="108">
        <v>42795</v>
      </c>
      <c r="G48" s="89">
        <v>9.75</v>
      </c>
      <c r="H48" s="95" t="s">
        <v>169</v>
      </c>
      <c r="I48" s="96">
        <v>4.8000000000000001E-2</v>
      </c>
      <c r="J48" s="96">
        <v>4.8499999999999995E-2</v>
      </c>
      <c r="K48" s="89">
        <v>953000</v>
      </c>
      <c r="L48" s="109">
        <v>101.7945</v>
      </c>
      <c r="M48" s="89">
        <v>970.10150999999996</v>
      </c>
      <c r="N48" s="82"/>
      <c r="O48" s="90">
        <f t="shared" si="0"/>
        <v>1.6766169409379514E-2</v>
      </c>
      <c r="P48" s="90">
        <f>M48/'סכום נכסי הקרן'!$C$42</f>
        <v>1.1781202967663383E-2</v>
      </c>
    </row>
    <row r="49" spans="2:16">
      <c r="B49" s="88" t="s">
        <v>1373</v>
      </c>
      <c r="C49" s="82" t="s">
        <v>1374</v>
      </c>
      <c r="D49" s="82" t="s">
        <v>258</v>
      </c>
      <c r="E49" s="82"/>
      <c r="F49" s="108">
        <v>42826</v>
      </c>
      <c r="G49" s="89">
        <v>9.6</v>
      </c>
      <c r="H49" s="95" t="s">
        <v>169</v>
      </c>
      <c r="I49" s="96">
        <v>4.8000000000000001E-2</v>
      </c>
      <c r="J49" s="96">
        <v>4.8499999999999988E-2</v>
      </c>
      <c r="K49" s="89">
        <v>1353000</v>
      </c>
      <c r="L49" s="109">
        <v>103.8265</v>
      </c>
      <c r="M49" s="89">
        <v>1404.7730800000002</v>
      </c>
      <c r="N49" s="82"/>
      <c r="O49" s="90">
        <f t="shared" si="0"/>
        <v>2.4278555592616123E-2</v>
      </c>
      <c r="P49" s="90">
        <f>M49/'סכום נכסי הקרן'!$C$42</f>
        <v>1.7059984556656995E-2</v>
      </c>
    </row>
    <row r="50" spans="2:16">
      <c r="B50" s="88" t="s">
        <v>1375</v>
      </c>
      <c r="C50" s="82" t="s">
        <v>1376</v>
      </c>
      <c r="D50" s="82" t="s">
        <v>258</v>
      </c>
      <c r="E50" s="82"/>
      <c r="F50" s="108">
        <v>42856</v>
      </c>
      <c r="G50" s="89">
        <v>9.68</v>
      </c>
      <c r="H50" s="95" t="s">
        <v>169</v>
      </c>
      <c r="I50" s="96">
        <v>4.8000000000000001E-2</v>
      </c>
      <c r="J50" s="96">
        <v>4.8499999999999995E-2</v>
      </c>
      <c r="K50" s="89">
        <v>1169000</v>
      </c>
      <c r="L50" s="109">
        <v>103.1031</v>
      </c>
      <c r="M50" s="89">
        <v>1205.3188400000001</v>
      </c>
      <c r="N50" s="82"/>
      <c r="O50" s="90">
        <f t="shared" si="0"/>
        <v>2.0831407492352839E-2</v>
      </c>
      <c r="P50" s="90">
        <f>M50/'סכום נכסי הקרן'!$C$42</f>
        <v>1.4637752594353334E-2</v>
      </c>
    </row>
    <row r="51" spans="2:16">
      <c r="B51" s="88" t="s">
        <v>1377</v>
      </c>
      <c r="C51" s="82" t="s">
        <v>1378</v>
      </c>
      <c r="D51" s="82" t="s">
        <v>258</v>
      </c>
      <c r="E51" s="82"/>
      <c r="F51" s="108">
        <v>42918</v>
      </c>
      <c r="G51" s="89">
        <v>9.85</v>
      </c>
      <c r="H51" s="95" t="s">
        <v>169</v>
      </c>
      <c r="I51" s="96">
        <v>4.8000000000000001E-2</v>
      </c>
      <c r="J51" s="96">
        <v>4.8500000000000008E-2</v>
      </c>
      <c r="K51" s="89">
        <v>1186000</v>
      </c>
      <c r="L51" s="109">
        <v>101.67059999999999</v>
      </c>
      <c r="M51" s="89">
        <v>1205.81539</v>
      </c>
      <c r="N51" s="82"/>
      <c r="O51" s="90">
        <f t="shared" si="0"/>
        <v>2.0839989317382908E-2</v>
      </c>
      <c r="P51" s="90">
        <f>M51/'סכום נכסי הקרן'!$C$42</f>
        <v>1.4643782846108733E-2</v>
      </c>
    </row>
    <row r="52" spans="2:16">
      <c r="B52" s="88" t="s">
        <v>1379</v>
      </c>
      <c r="C52" s="82" t="s">
        <v>1380</v>
      </c>
      <c r="D52" s="82" t="s">
        <v>258</v>
      </c>
      <c r="E52" s="82"/>
      <c r="F52" s="108">
        <v>42949</v>
      </c>
      <c r="G52" s="89">
        <v>9.94</v>
      </c>
      <c r="H52" s="95" t="s">
        <v>169</v>
      </c>
      <c r="I52" s="96">
        <v>4.8000000000000001E-2</v>
      </c>
      <c r="J52" s="96">
        <v>4.8499999999999995E-2</v>
      </c>
      <c r="K52" s="89">
        <v>545000</v>
      </c>
      <c r="L52" s="109">
        <v>101.992</v>
      </c>
      <c r="M52" s="89">
        <v>555.85629000000006</v>
      </c>
      <c r="N52" s="82"/>
      <c r="O52" s="90">
        <f t="shared" si="0"/>
        <v>9.6068098331371417E-3</v>
      </c>
      <c r="P52" s="90">
        <f>M52/'סכום נכסי הקרן'!$C$42</f>
        <v>6.7504850841252255E-3</v>
      </c>
    </row>
    <row r="53" spans="2:16">
      <c r="B53" s="88" t="s">
        <v>1381</v>
      </c>
      <c r="C53" s="82" t="s">
        <v>1382</v>
      </c>
      <c r="D53" s="82" t="s">
        <v>258</v>
      </c>
      <c r="E53" s="82"/>
      <c r="F53" s="108">
        <v>43221</v>
      </c>
      <c r="G53" s="89">
        <v>10.199999999999999</v>
      </c>
      <c r="H53" s="95" t="s">
        <v>169</v>
      </c>
      <c r="I53" s="96">
        <v>4.8000000000000001E-2</v>
      </c>
      <c r="J53" s="96">
        <v>4.8499999999999995E-2</v>
      </c>
      <c r="K53" s="89">
        <v>370000</v>
      </c>
      <c r="L53" s="109">
        <v>102.9019</v>
      </c>
      <c r="M53" s="89">
        <v>380.78002000000004</v>
      </c>
      <c r="N53" s="82"/>
      <c r="O53" s="90">
        <f t="shared" si="0"/>
        <v>6.5809838014033398E-3</v>
      </c>
      <c r="P53" s="90">
        <f>M53/'סכום נכסי הקרן'!$C$42</f>
        <v>4.6243064827833557E-3</v>
      </c>
    </row>
    <row r="54" spans="2:16">
      <c r="B54" s="88" t="s">
        <v>1383</v>
      </c>
      <c r="C54" s="82" t="s">
        <v>1384</v>
      </c>
      <c r="D54" s="82" t="s">
        <v>258</v>
      </c>
      <c r="E54" s="82"/>
      <c r="F54" s="108">
        <v>43252</v>
      </c>
      <c r="G54" s="89">
        <v>10.290000000000001</v>
      </c>
      <c r="H54" s="95" t="s">
        <v>169</v>
      </c>
      <c r="I54" s="96">
        <v>4.8000000000000001E-2</v>
      </c>
      <c r="J54" s="96">
        <v>4.8499999999999995E-2</v>
      </c>
      <c r="K54" s="89">
        <v>695000</v>
      </c>
      <c r="L54" s="109">
        <v>102.0992</v>
      </c>
      <c r="M54" s="89">
        <v>709.59755000000007</v>
      </c>
      <c r="N54" s="82"/>
      <c r="O54" s="90">
        <f t="shared" si="0"/>
        <v>1.2263904976068588E-2</v>
      </c>
      <c r="P54" s="90">
        <f>M54/'סכום נכסי הקרן'!$C$42</f>
        <v>8.6175649411231892E-3</v>
      </c>
    </row>
    <row r="55" spans="2:16">
      <c r="B55" s="88" t="s">
        <v>1385</v>
      </c>
      <c r="C55" s="82" t="s">
        <v>1386</v>
      </c>
      <c r="D55" s="82" t="s">
        <v>258</v>
      </c>
      <c r="E55" s="82"/>
      <c r="F55" s="108">
        <v>43282</v>
      </c>
      <c r="G55" s="89">
        <v>10.370000000000001</v>
      </c>
      <c r="H55" s="95" t="s">
        <v>169</v>
      </c>
      <c r="I55" s="96">
        <v>4.8000000000000001E-2</v>
      </c>
      <c r="J55" s="96">
        <v>4.8500000000000008E-2</v>
      </c>
      <c r="K55" s="89">
        <v>991000</v>
      </c>
      <c r="L55" s="109">
        <v>101.19540000000001</v>
      </c>
      <c r="M55" s="89">
        <v>1002.84361</v>
      </c>
      <c r="N55" s="82"/>
      <c r="O55" s="90">
        <f t="shared" si="0"/>
        <v>1.7332047917721229E-2</v>
      </c>
      <c r="P55" s="90">
        <f>M55/'סכום נכסי הקרן'!$C$42</f>
        <v>1.2178832825684665E-2</v>
      </c>
    </row>
    <row r="56" spans="2:16">
      <c r="B56" s="88" t="s">
        <v>1387</v>
      </c>
      <c r="C56" s="82" t="s">
        <v>1388</v>
      </c>
      <c r="D56" s="82" t="s">
        <v>258</v>
      </c>
      <c r="E56" s="82"/>
      <c r="F56" s="108">
        <v>43313</v>
      </c>
      <c r="G56" s="89">
        <v>10.46</v>
      </c>
      <c r="H56" s="95" t="s">
        <v>169</v>
      </c>
      <c r="I56" s="96">
        <v>4.8000000000000001E-2</v>
      </c>
      <c r="J56" s="96">
        <v>4.8500000000000008E-2</v>
      </c>
      <c r="K56" s="89">
        <v>329000</v>
      </c>
      <c r="L56" s="109">
        <v>100.77330000000001</v>
      </c>
      <c r="M56" s="89">
        <v>331.61174</v>
      </c>
      <c r="N56" s="82"/>
      <c r="O56" s="90">
        <f t="shared" si="0"/>
        <v>5.7312132324988472E-3</v>
      </c>
      <c r="P56" s="90">
        <f>M56/'סכום נכסי הקרן'!$C$42</f>
        <v>4.027192180537909E-3</v>
      </c>
    </row>
    <row r="57" spans="2:16">
      <c r="B57" s="88" t="s">
        <v>1389</v>
      </c>
      <c r="C57" s="82" t="s">
        <v>1390</v>
      </c>
      <c r="D57" s="82" t="s">
        <v>258</v>
      </c>
      <c r="E57" s="82"/>
      <c r="F57" s="108">
        <v>43345</v>
      </c>
      <c r="G57" s="89">
        <v>10.54</v>
      </c>
      <c r="H57" s="95" t="s">
        <v>169</v>
      </c>
      <c r="I57" s="96">
        <v>4.8000000000000001E-2</v>
      </c>
      <c r="J57" s="96">
        <v>4.8500000000000008E-2</v>
      </c>
      <c r="K57" s="89">
        <v>106000</v>
      </c>
      <c r="L57" s="109">
        <v>100.38290000000001</v>
      </c>
      <c r="M57" s="89">
        <v>106.40597</v>
      </c>
      <c r="N57" s="82"/>
      <c r="O57" s="90">
        <f t="shared" si="0"/>
        <v>1.8390039607188678E-3</v>
      </c>
      <c r="P57" s="90">
        <f>M57/'סכום נכסי הקרן'!$C$42</f>
        <v>1.292225933697496E-3</v>
      </c>
    </row>
    <row r="58" spans="2:16">
      <c r="B58" s="88" t="s">
        <v>1391</v>
      </c>
      <c r="C58" s="82" t="s">
        <v>1392</v>
      </c>
      <c r="D58" s="82" t="s">
        <v>258</v>
      </c>
      <c r="E58" s="82"/>
      <c r="F58" s="108">
        <v>43375</v>
      </c>
      <c r="G58" s="89">
        <v>10.38</v>
      </c>
      <c r="H58" s="95" t="s">
        <v>169</v>
      </c>
      <c r="I58" s="96">
        <v>4.8000000000000001E-2</v>
      </c>
      <c r="J58" s="96">
        <v>4.8499999999999995E-2</v>
      </c>
      <c r="K58" s="89">
        <v>115000</v>
      </c>
      <c r="L58" s="109">
        <v>102.3866</v>
      </c>
      <c r="M58" s="89">
        <v>117.74466000000001</v>
      </c>
      <c r="N58" s="82"/>
      <c r="O58" s="90">
        <f t="shared" si="0"/>
        <v>2.0349694297556471E-3</v>
      </c>
      <c r="P58" s="90">
        <f>M58/'סכום נכסי הקרן'!$C$42</f>
        <v>1.4299263773112942E-3</v>
      </c>
    </row>
    <row r="59" spans="2:16">
      <c r="B59" s="88" t="s">
        <v>1393</v>
      </c>
      <c r="C59" s="82" t="s">
        <v>1394</v>
      </c>
      <c r="D59" s="82" t="s">
        <v>258</v>
      </c>
      <c r="E59" s="82"/>
      <c r="F59" s="108">
        <v>43405</v>
      </c>
      <c r="G59" s="89">
        <v>10.459999999999999</v>
      </c>
      <c r="H59" s="95" t="s">
        <v>169</v>
      </c>
      <c r="I59" s="96">
        <v>4.8000000000000001E-2</v>
      </c>
      <c r="J59" s="96">
        <v>4.8499999999999995E-2</v>
      </c>
      <c r="K59" s="89">
        <v>92000</v>
      </c>
      <c r="L59" s="109">
        <v>101.9962</v>
      </c>
      <c r="M59" s="89">
        <v>93.836460000000002</v>
      </c>
      <c r="N59" s="82"/>
      <c r="O59" s="90">
        <f t="shared" si="0"/>
        <v>1.6217663501384143E-3</v>
      </c>
      <c r="P59" s="90">
        <f>M59/'סכום נכסי הקרן'!$C$42</f>
        <v>1.1395780437729926E-3</v>
      </c>
    </row>
    <row r="60" spans="2:16">
      <c r="B60" s="88" t="s">
        <v>1395</v>
      </c>
      <c r="C60" s="82" t="s">
        <v>1396</v>
      </c>
      <c r="D60" s="82" t="s">
        <v>258</v>
      </c>
      <c r="E60" s="82"/>
      <c r="F60" s="108">
        <v>43435</v>
      </c>
      <c r="G60" s="89">
        <v>10.54</v>
      </c>
      <c r="H60" s="95" t="s">
        <v>169</v>
      </c>
      <c r="I60" s="96">
        <v>4.8000000000000001E-2</v>
      </c>
      <c r="J60" s="96">
        <v>4.8500000000000008E-2</v>
      </c>
      <c r="K60" s="89">
        <v>876000</v>
      </c>
      <c r="L60" s="109">
        <v>101.5937</v>
      </c>
      <c r="M60" s="89">
        <v>889.96189000000004</v>
      </c>
      <c r="N60" s="82"/>
      <c r="O60" s="90">
        <f t="shared" si="0"/>
        <v>1.5381124203828502E-2</v>
      </c>
      <c r="P60" s="90">
        <f>M60/'סכום נכסי הקרן'!$C$42</f>
        <v>1.0807963446603968E-2</v>
      </c>
    </row>
    <row r="61" spans="2:16">
      <c r="B61" s="88" t="s">
        <v>1397</v>
      </c>
      <c r="C61" s="82" t="s">
        <v>1398</v>
      </c>
      <c r="D61" s="82" t="s">
        <v>258</v>
      </c>
      <c r="E61" s="82"/>
      <c r="F61" s="108">
        <v>39630</v>
      </c>
      <c r="G61" s="89">
        <v>3.8499999999999996</v>
      </c>
      <c r="H61" s="95" t="s">
        <v>169</v>
      </c>
      <c r="I61" s="96">
        <v>4.8000000000000001E-2</v>
      </c>
      <c r="J61" s="96">
        <v>4.8500000000000008E-2</v>
      </c>
      <c r="K61" s="89">
        <v>1403000</v>
      </c>
      <c r="L61" s="109">
        <v>115.6348</v>
      </c>
      <c r="M61" s="89">
        <v>1622.4248400000001</v>
      </c>
      <c r="N61" s="82"/>
      <c r="O61" s="90">
        <f t="shared" si="0"/>
        <v>2.804020964922058E-2</v>
      </c>
      <c r="P61" s="90">
        <f>M61/'סכום נכסי הקרן'!$C$42</f>
        <v>1.9703212646085655E-2</v>
      </c>
    </row>
    <row r="62" spans="2:16">
      <c r="B62" s="88" t="s">
        <v>1399</v>
      </c>
      <c r="C62" s="82" t="s">
        <v>1400</v>
      </c>
      <c r="D62" s="82" t="s">
        <v>258</v>
      </c>
      <c r="E62" s="82"/>
      <c r="F62" s="108">
        <v>39904</v>
      </c>
      <c r="G62" s="89">
        <v>4.41</v>
      </c>
      <c r="H62" s="95" t="s">
        <v>169</v>
      </c>
      <c r="I62" s="96">
        <v>4.8000000000000001E-2</v>
      </c>
      <c r="J62" s="96">
        <v>4.8499999999999995E-2</v>
      </c>
      <c r="K62" s="89">
        <v>110000</v>
      </c>
      <c r="L62" s="109">
        <v>115.9819</v>
      </c>
      <c r="M62" s="89">
        <v>127.56634</v>
      </c>
      <c r="N62" s="82"/>
      <c r="O62" s="90">
        <f t="shared" si="0"/>
        <v>2.2047165635011808E-3</v>
      </c>
      <c r="P62" s="90">
        <f>M62/'סכום נכסי הקרן'!$C$42</f>
        <v>1.5492037976334622E-3</v>
      </c>
    </row>
    <row r="63" spans="2:16">
      <c r="B63" s="88" t="s">
        <v>1401</v>
      </c>
      <c r="C63" s="82" t="s">
        <v>1402</v>
      </c>
      <c r="D63" s="82" t="s">
        <v>258</v>
      </c>
      <c r="E63" s="82"/>
      <c r="F63" s="108">
        <v>39965</v>
      </c>
      <c r="G63" s="89">
        <v>4.57</v>
      </c>
      <c r="H63" s="95" t="s">
        <v>169</v>
      </c>
      <c r="I63" s="96">
        <v>4.8000000000000001E-2</v>
      </c>
      <c r="J63" s="96">
        <v>4.8999999999999995E-2</v>
      </c>
      <c r="K63" s="89">
        <v>2716000</v>
      </c>
      <c r="L63" s="109">
        <v>113.37009999999999</v>
      </c>
      <c r="M63" s="89">
        <v>3072.7461899999998</v>
      </c>
      <c r="N63" s="82"/>
      <c r="O63" s="90">
        <f t="shared" si="0"/>
        <v>5.3105971532366188E-2</v>
      </c>
      <c r="P63" s="90">
        <f>M63/'סכום נכסי הקרן'!$C$42</f>
        <v>3.7316349020531214E-2</v>
      </c>
    </row>
    <row r="64" spans="2:16">
      <c r="B64" s="88" t="s">
        <v>1403</v>
      </c>
      <c r="C64" s="82" t="s">
        <v>1404</v>
      </c>
      <c r="D64" s="82" t="s">
        <v>258</v>
      </c>
      <c r="E64" s="82"/>
      <c r="F64" s="108">
        <v>40027</v>
      </c>
      <c r="G64" s="89">
        <v>4.74</v>
      </c>
      <c r="H64" s="95" t="s">
        <v>169</v>
      </c>
      <c r="I64" s="96">
        <v>4.8000000000000001E-2</v>
      </c>
      <c r="J64" s="96">
        <v>4.8500000000000008E-2</v>
      </c>
      <c r="K64" s="89">
        <v>167000</v>
      </c>
      <c r="L64" s="109">
        <v>111.0587</v>
      </c>
      <c r="M64" s="89">
        <v>185.47582999999997</v>
      </c>
      <c r="N64" s="82"/>
      <c r="O64" s="90">
        <f t="shared" si="0"/>
        <v>3.20556060893594E-3</v>
      </c>
      <c r="P64" s="90">
        <f>M64/'סכום נכסי הקרן'!$C$42</f>
        <v>2.2524739692713486E-3</v>
      </c>
    </row>
    <row r="65" spans="2:16">
      <c r="B65" s="88" t="s">
        <v>1405</v>
      </c>
      <c r="C65" s="82" t="s">
        <v>1406</v>
      </c>
      <c r="D65" s="82" t="s">
        <v>258</v>
      </c>
      <c r="E65" s="82"/>
      <c r="F65" s="108">
        <v>40238</v>
      </c>
      <c r="G65" s="89">
        <v>5.21</v>
      </c>
      <c r="H65" s="95" t="s">
        <v>169</v>
      </c>
      <c r="I65" s="96">
        <v>4.8000000000000001E-2</v>
      </c>
      <c r="J65" s="96">
        <v>4.8499999999999995E-2</v>
      </c>
      <c r="K65" s="89">
        <v>37000</v>
      </c>
      <c r="L65" s="109">
        <v>109.4696</v>
      </c>
      <c r="M65" s="89">
        <v>40.503440000000005</v>
      </c>
      <c r="N65" s="82"/>
      <c r="O65" s="90">
        <f t="shared" si="0"/>
        <v>7.0001698760641931E-4</v>
      </c>
      <c r="P65" s="90">
        <f>M65/'סכום נכסי הקרן'!$C$42</f>
        <v>4.9188589298100962E-4</v>
      </c>
    </row>
    <row r="66" spans="2:16">
      <c r="B66" s="88" t="s">
        <v>1407</v>
      </c>
      <c r="C66" s="82" t="s">
        <v>1408</v>
      </c>
      <c r="D66" s="82" t="s">
        <v>258</v>
      </c>
      <c r="E66" s="82"/>
      <c r="F66" s="108">
        <v>40422</v>
      </c>
      <c r="G66" s="89">
        <v>5.5900000000000007</v>
      </c>
      <c r="H66" s="95" t="s">
        <v>169</v>
      </c>
      <c r="I66" s="96">
        <v>4.8000000000000001E-2</v>
      </c>
      <c r="J66" s="96">
        <v>4.8500000000000008E-2</v>
      </c>
      <c r="K66" s="89">
        <v>34000</v>
      </c>
      <c r="L66" s="109">
        <v>107.5095</v>
      </c>
      <c r="M66" s="89">
        <v>36.554589999999997</v>
      </c>
      <c r="N66" s="82"/>
      <c r="O66" s="90">
        <f t="shared" si="0"/>
        <v>6.3176939970994409E-4</v>
      </c>
      <c r="P66" s="90">
        <f>M66/'סכום נכסי הקרן'!$C$42</f>
        <v>4.4392987718338688E-4</v>
      </c>
    </row>
    <row r="67" spans="2:16">
      <c r="B67" s="88" t="s">
        <v>1409</v>
      </c>
      <c r="C67" s="82" t="s">
        <v>1410</v>
      </c>
      <c r="D67" s="82" t="s">
        <v>258</v>
      </c>
      <c r="E67" s="82"/>
      <c r="F67" s="108">
        <v>40513</v>
      </c>
      <c r="G67" s="89">
        <v>5.7</v>
      </c>
      <c r="H67" s="95" t="s">
        <v>169</v>
      </c>
      <c r="I67" s="96">
        <v>4.8000000000000001E-2</v>
      </c>
      <c r="J67" s="96">
        <v>4.8499999999999995E-2</v>
      </c>
      <c r="K67" s="89">
        <v>2229000</v>
      </c>
      <c r="L67" s="109">
        <v>107.68170000000001</v>
      </c>
      <c r="M67" s="89">
        <v>2400.2413099999999</v>
      </c>
      <c r="N67" s="82"/>
      <c r="O67" s="90">
        <f t="shared" si="0"/>
        <v>4.1483135539961184E-2</v>
      </c>
      <c r="P67" s="90">
        <f>M67/'סכום נכסי הקרן'!$C$42</f>
        <v>2.9149248561091554E-2</v>
      </c>
    </row>
    <row r="68" spans="2:16">
      <c r="B68" s="88" t="s">
        <v>1411</v>
      </c>
      <c r="C68" s="82" t="s">
        <v>1412</v>
      </c>
      <c r="D68" s="82" t="s">
        <v>258</v>
      </c>
      <c r="E68" s="82"/>
      <c r="F68" s="108">
        <v>40544</v>
      </c>
      <c r="G68" s="89">
        <v>5.79</v>
      </c>
      <c r="H68" s="95" t="s">
        <v>169</v>
      </c>
      <c r="I68" s="96">
        <v>4.8000000000000001E-2</v>
      </c>
      <c r="J68" s="96">
        <v>4.8499999999999995E-2</v>
      </c>
      <c r="K68" s="89">
        <v>260000</v>
      </c>
      <c r="L68" s="109">
        <v>107.1583</v>
      </c>
      <c r="M68" s="89">
        <v>278.61171000000002</v>
      </c>
      <c r="N68" s="82"/>
      <c r="O68" s="90">
        <f t="shared" si="0"/>
        <v>4.8152189035319789E-3</v>
      </c>
      <c r="P68" s="90">
        <f>M68/'סכום נכסי הקרן'!$C$42</f>
        <v>3.3835439599282451E-3</v>
      </c>
    </row>
    <row r="69" spans="2:16">
      <c r="B69" s="88" t="s">
        <v>1413</v>
      </c>
      <c r="C69" s="82" t="s">
        <v>1414</v>
      </c>
      <c r="D69" s="82" t="s">
        <v>258</v>
      </c>
      <c r="E69" s="82"/>
      <c r="F69" s="108">
        <v>40575</v>
      </c>
      <c r="G69" s="89">
        <v>5.8699999999999992</v>
      </c>
      <c r="H69" s="95" t="s">
        <v>169</v>
      </c>
      <c r="I69" s="96">
        <v>4.8000000000000001E-2</v>
      </c>
      <c r="J69" s="96">
        <v>4.8499999999999995E-2</v>
      </c>
      <c r="K69" s="89">
        <v>3460000</v>
      </c>
      <c r="L69" s="109">
        <v>106.3417</v>
      </c>
      <c r="M69" s="89">
        <v>3679.4234799999999</v>
      </c>
      <c r="N69" s="82"/>
      <c r="O69" s="90">
        <f t="shared" si="0"/>
        <v>6.3591115732340955E-2</v>
      </c>
      <c r="P69" s="90">
        <f>M69/'סכום נכסי הקרן'!$C$42</f>
        <v>4.4684019533034566E-2</v>
      </c>
    </row>
    <row r="70" spans="2:16">
      <c r="B70" s="88" t="s">
        <v>1415</v>
      </c>
      <c r="C70" s="82" t="s">
        <v>1416</v>
      </c>
      <c r="D70" s="82" t="s">
        <v>258</v>
      </c>
      <c r="E70" s="82"/>
      <c r="F70" s="108">
        <v>40603</v>
      </c>
      <c r="G70" s="89">
        <v>5.95</v>
      </c>
      <c r="H70" s="95" t="s">
        <v>169</v>
      </c>
      <c r="I70" s="96">
        <v>4.8000000000000001E-2</v>
      </c>
      <c r="J70" s="96">
        <v>4.8500000000000008E-2</v>
      </c>
      <c r="K70" s="89">
        <v>1093000</v>
      </c>
      <c r="L70" s="109">
        <v>105.7034</v>
      </c>
      <c r="M70" s="89">
        <v>1155.34915</v>
      </c>
      <c r="N70" s="82"/>
      <c r="O70" s="90">
        <f t="shared" si="0"/>
        <v>1.9967786232888786E-2</v>
      </c>
      <c r="P70" s="90">
        <f>M70/'סכום נכסי הקרן'!$C$42</f>
        <v>1.4030905729305964E-2</v>
      </c>
    </row>
    <row r="71" spans="2:16">
      <c r="B71" s="88" t="s">
        <v>1417</v>
      </c>
      <c r="C71" s="82" t="s">
        <v>1418</v>
      </c>
      <c r="D71" s="82" t="s">
        <v>258</v>
      </c>
      <c r="E71" s="82"/>
      <c r="F71" s="108">
        <v>40634</v>
      </c>
      <c r="G71" s="89">
        <v>5.89</v>
      </c>
      <c r="H71" s="95" t="s">
        <v>169</v>
      </c>
      <c r="I71" s="96">
        <v>4.8000000000000001E-2</v>
      </c>
      <c r="J71" s="96">
        <v>4.8500000000000008E-2</v>
      </c>
      <c r="K71" s="89">
        <v>3979000</v>
      </c>
      <c r="L71" s="109">
        <v>107.4966</v>
      </c>
      <c r="M71" s="89">
        <v>4277.2970100000002</v>
      </c>
      <c r="N71" s="82"/>
      <c r="O71" s="90">
        <f t="shared" si="0"/>
        <v>7.392410541026008E-2</v>
      </c>
      <c r="P71" s="90">
        <f>M71/'סכום נכסי הקרן'!$C$42</f>
        <v>5.1944774550232088E-2</v>
      </c>
    </row>
    <row r="72" spans="2:16">
      <c r="B72" s="88" t="s">
        <v>1419</v>
      </c>
      <c r="C72" s="82" t="s">
        <v>1420</v>
      </c>
      <c r="D72" s="82" t="s">
        <v>258</v>
      </c>
      <c r="E72" s="82"/>
      <c r="F72" s="108">
        <v>40664</v>
      </c>
      <c r="G72" s="89">
        <v>5.9800000000000013</v>
      </c>
      <c r="H72" s="95" t="s">
        <v>169</v>
      </c>
      <c r="I72" s="96">
        <v>4.8000000000000001E-2</v>
      </c>
      <c r="J72" s="96">
        <v>4.8500000000000008E-2</v>
      </c>
      <c r="K72" s="89">
        <v>7604684</v>
      </c>
      <c r="L72" s="109">
        <v>106.8689</v>
      </c>
      <c r="M72" s="89">
        <v>8125.98135</v>
      </c>
      <c r="N72" s="82"/>
      <c r="O72" s="90">
        <f t="shared" si="0"/>
        <v>0.14044054001272346</v>
      </c>
      <c r="P72" s="90">
        <f>M72/'סכום נכסי הקרן'!$C$42</f>
        <v>9.8684348605742614E-2</v>
      </c>
    </row>
    <row r="73" spans="2:16">
      <c r="B73" s="88" t="s">
        <v>1421</v>
      </c>
      <c r="C73" s="82" t="s">
        <v>1422</v>
      </c>
      <c r="D73" s="82" t="s">
        <v>258</v>
      </c>
      <c r="E73" s="82"/>
      <c r="F73" s="108">
        <v>40756</v>
      </c>
      <c r="G73" s="89">
        <v>6.23</v>
      </c>
      <c r="H73" s="95" t="s">
        <v>169</v>
      </c>
      <c r="I73" s="96">
        <v>4.8000000000000001E-2</v>
      </c>
      <c r="J73" s="96">
        <v>4.8500000000000008E-2</v>
      </c>
      <c r="K73" s="89">
        <v>603000</v>
      </c>
      <c r="L73" s="109">
        <v>104.08</v>
      </c>
      <c r="M73" s="89">
        <v>627.61864000000003</v>
      </c>
      <c r="N73" s="82"/>
      <c r="O73" s="90">
        <f t="shared" si="0"/>
        <v>1.084707150154253E-2</v>
      </c>
      <c r="P73" s="90">
        <f>M73/'סכום נכסי הקרן'!$C$42</f>
        <v>7.6219885320339895E-3</v>
      </c>
    </row>
    <row r="74" spans="2:16">
      <c r="B74" s="88" t="s">
        <v>1423</v>
      </c>
      <c r="C74" s="82" t="s">
        <v>1424</v>
      </c>
      <c r="D74" s="82" t="s">
        <v>258</v>
      </c>
      <c r="E74" s="82"/>
      <c r="F74" s="108">
        <v>40848</v>
      </c>
      <c r="G74" s="89">
        <v>6.330000000000001</v>
      </c>
      <c r="H74" s="95" t="s">
        <v>169</v>
      </c>
      <c r="I74" s="96">
        <v>4.8000000000000001E-2</v>
      </c>
      <c r="J74" s="96">
        <v>4.8500000000000008E-2</v>
      </c>
      <c r="K74" s="89">
        <v>677000</v>
      </c>
      <c r="L74" s="109">
        <v>105.3237</v>
      </c>
      <c r="M74" s="89">
        <v>713.0166999999999</v>
      </c>
      <c r="N74" s="82"/>
      <c r="O74" s="90">
        <f t="shared" si="0"/>
        <v>1.2322997810730887E-2</v>
      </c>
      <c r="P74" s="90">
        <f>M74/'סכום נכסי הקרן'!$C$42</f>
        <v>8.6590881216477549E-3</v>
      </c>
    </row>
    <row r="75" spans="2:16">
      <c r="B75" s="88" t="s">
        <v>1425</v>
      </c>
      <c r="C75" s="82" t="s">
        <v>1426</v>
      </c>
      <c r="D75" s="82" t="s">
        <v>258</v>
      </c>
      <c r="E75" s="82"/>
      <c r="F75" s="108">
        <v>40940</v>
      </c>
      <c r="G75" s="89">
        <v>6.58</v>
      </c>
      <c r="H75" s="95" t="s">
        <v>169</v>
      </c>
      <c r="I75" s="96">
        <v>4.8000000000000001E-2</v>
      </c>
      <c r="J75" s="96">
        <v>4.8499999999999995E-2</v>
      </c>
      <c r="K75" s="89">
        <v>417000</v>
      </c>
      <c r="L75" s="109">
        <v>104.0915</v>
      </c>
      <c r="M75" s="89">
        <v>434.06398999999999</v>
      </c>
      <c r="N75" s="82"/>
      <c r="O75" s="90">
        <f t="shared" si="0"/>
        <v>7.5018854375880888E-3</v>
      </c>
      <c r="P75" s="90">
        <f>M75/'סכום נכסי הקרן'!$C$42</f>
        <v>5.2714029557007994E-3</v>
      </c>
    </row>
    <row r="76" spans="2:16">
      <c r="B76" s="88" t="s">
        <v>1427</v>
      </c>
      <c r="C76" s="82">
        <v>8789</v>
      </c>
      <c r="D76" s="82" t="s">
        <v>258</v>
      </c>
      <c r="E76" s="82"/>
      <c r="F76" s="108">
        <v>41000</v>
      </c>
      <c r="G76" s="89">
        <v>6.5900000000000007</v>
      </c>
      <c r="H76" s="95" t="s">
        <v>169</v>
      </c>
      <c r="I76" s="96">
        <v>4.8000000000000001E-2</v>
      </c>
      <c r="J76" s="96">
        <v>4.8499999999999995E-2</v>
      </c>
      <c r="K76" s="89">
        <v>56000</v>
      </c>
      <c r="L76" s="109">
        <v>105.74169999999999</v>
      </c>
      <c r="M76" s="89">
        <v>59.213949999999997</v>
      </c>
      <c r="N76" s="82"/>
      <c r="O76" s="90">
        <f t="shared" ref="O76:O77" si="1">M76/$M$11</f>
        <v>1.0233888998879385E-3</v>
      </c>
      <c r="P76" s="90">
        <f>M76/'סכום נכסי הקרן'!$C$42</f>
        <v>7.1911192413984715E-4</v>
      </c>
    </row>
    <row r="77" spans="2:16">
      <c r="B77" s="88" t="s">
        <v>1428</v>
      </c>
      <c r="C77" s="82" t="s">
        <v>1429</v>
      </c>
      <c r="D77" s="82" t="s">
        <v>258</v>
      </c>
      <c r="E77" s="82"/>
      <c r="F77" s="108">
        <v>41640</v>
      </c>
      <c r="G77" s="89">
        <v>7.8200000000000012</v>
      </c>
      <c r="H77" s="95" t="s">
        <v>169</v>
      </c>
      <c r="I77" s="96">
        <v>4.8000000000000001E-2</v>
      </c>
      <c r="J77" s="96">
        <v>4.8499999999999995E-2</v>
      </c>
      <c r="K77" s="89">
        <v>143000</v>
      </c>
      <c r="L77" s="109">
        <v>101.1828</v>
      </c>
      <c r="M77" s="89">
        <v>144.69145999999998</v>
      </c>
      <c r="N77" s="82"/>
      <c r="O77" s="90">
        <f t="shared" si="1"/>
        <v>2.5006883356469153E-3</v>
      </c>
      <c r="P77" s="90">
        <f>M77/'סכום נכסי הקרן'!$C$42</f>
        <v>1.757176378323076E-3</v>
      </c>
    </row>
    <row r="81" spans="2:2">
      <c r="B81" s="97" t="s">
        <v>116</v>
      </c>
    </row>
    <row r="82" spans="2:2">
      <c r="B82" s="97" t="s">
        <v>235</v>
      </c>
    </row>
    <row r="83" spans="2:2">
      <c r="B83" s="97" t="s">
        <v>243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184</v>
      </c>
      <c r="C1" s="80" t="s" vm="1">
        <v>253</v>
      </c>
    </row>
    <row r="2" spans="2:65">
      <c r="B2" s="58" t="s">
        <v>183</v>
      </c>
      <c r="C2" s="80" t="s">
        <v>254</v>
      </c>
    </row>
    <row r="3" spans="2:65">
      <c r="B3" s="58" t="s">
        <v>185</v>
      </c>
      <c r="C3" s="80" t="s">
        <v>255</v>
      </c>
    </row>
    <row r="4" spans="2:65">
      <c r="B4" s="58" t="s">
        <v>186</v>
      </c>
      <c r="C4" s="80">
        <v>8602</v>
      </c>
    </row>
    <row r="6" spans="2:65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65" ht="26.25" customHeight="1">
      <c r="B7" s="166" t="s">
        <v>90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65" s="3" customFormat="1" ht="78.75">
      <c r="B8" s="23" t="s">
        <v>120</v>
      </c>
      <c r="C8" s="31" t="s">
        <v>43</v>
      </c>
      <c r="D8" s="31" t="s">
        <v>122</v>
      </c>
      <c r="E8" s="31" t="s">
        <v>121</v>
      </c>
      <c r="F8" s="31" t="s">
        <v>63</v>
      </c>
      <c r="G8" s="31" t="s">
        <v>15</v>
      </c>
      <c r="H8" s="31" t="s">
        <v>64</v>
      </c>
      <c r="I8" s="31" t="s">
        <v>105</v>
      </c>
      <c r="J8" s="31" t="s">
        <v>18</v>
      </c>
      <c r="K8" s="31" t="s">
        <v>104</v>
      </c>
      <c r="L8" s="31" t="s">
        <v>17</v>
      </c>
      <c r="M8" s="73" t="s">
        <v>19</v>
      </c>
      <c r="N8" s="31" t="s">
        <v>237</v>
      </c>
      <c r="O8" s="31" t="s">
        <v>236</v>
      </c>
      <c r="P8" s="31" t="s">
        <v>113</v>
      </c>
      <c r="Q8" s="31" t="s">
        <v>57</v>
      </c>
      <c r="R8" s="31" t="s">
        <v>187</v>
      </c>
      <c r="S8" s="32" t="s">
        <v>189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244</v>
      </c>
      <c r="O9" s="33"/>
      <c r="P9" s="33" t="s">
        <v>240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190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H39" sqref="H3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184</v>
      </c>
      <c r="C1" s="80" t="s" vm="1">
        <v>253</v>
      </c>
    </row>
    <row r="2" spans="2:81">
      <c r="B2" s="58" t="s">
        <v>183</v>
      </c>
      <c r="C2" s="80" t="s">
        <v>254</v>
      </c>
    </row>
    <row r="3" spans="2:81">
      <c r="B3" s="58" t="s">
        <v>185</v>
      </c>
      <c r="C3" s="80" t="s">
        <v>255</v>
      </c>
    </row>
    <row r="4" spans="2:81">
      <c r="B4" s="58" t="s">
        <v>186</v>
      </c>
      <c r="C4" s="80">
        <v>8602</v>
      </c>
    </row>
    <row r="6" spans="2:81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81" ht="26.25" customHeight="1">
      <c r="B7" s="166" t="s">
        <v>91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81" s="3" customFormat="1" ht="78.75">
      <c r="B8" s="23" t="s">
        <v>120</v>
      </c>
      <c r="C8" s="31" t="s">
        <v>43</v>
      </c>
      <c r="D8" s="31" t="s">
        <v>122</v>
      </c>
      <c r="E8" s="31" t="s">
        <v>121</v>
      </c>
      <c r="F8" s="31" t="s">
        <v>63</v>
      </c>
      <c r="G8" s="31" t="s">
        <v>15</v>
      </c>
      <c r="H8" s="31" t="s">
        <v>64</v>
      </c>
      <c r="I8" s="31" t="s">
        <v>105</v>
      </c>
      <c r="J8" s="31" t="s">
        <v>18</v>
      </c>
      <c r="K8" s="31" t="s">
        <v>104</v>
      </c>
      <c r="L8" s="31" t="s">
        <v>17</v>
      </c>
      <c r="M8" s="73" t="s">
        <v>19</v>
      </c>
      <c r="N8" s="73" t="s">
        <v>237</v>
      </c>
      <c r="O8" s="31" t="s">
        <v>236</v>
      </c>
      <c r="P8" s="31" t="s">
        <v>113</v>
      </c>
      <c r="Q8" s="31" t="s">
        <v>57</v>
      </c>
      <c r="R8" s="31" t="s">
        <v>187</v>
      </c>
      <c r="S8" s="32" t="s">
        <v>189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244</v>
      </c>
      <c r="O9" s="33"/>
      <c r="P9" s="33" t="s">
        <v>240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21" t="s">
        <v>190</v>
      </c>
      <c r="T10" s="5"/>
      <c r="BZ10" s="1"/>
    </row>
    <row r="11" spans="2:81" s="4" customFormat="1" ht="18" customHeight="1">
      <c r="B11" s="130" t="s">
        <v>49</v>
      </c>
      <c r="C11" s="84"/>
      <c r="D11" s="84"/>
      <c r="E11" s="84"/>
      <c r="F11" s="84"/>
      <c r="G11" s="84"/>
      <c r="H11" s="84"/>
      <c r="I11" s="84"/>
      <c r="J11" s="94">
        <v>4.0841016409802222</v>
      </c>
      <c r="K11" s="84"/>
      <c r="L11" s="84"/>
      <c r="M11" s="93">
        <v>8.527495579673949E-3</v>
      </c>
      <c r="N11" s="92"/>
      <c r="O11" s="94"/>
      <c r="P11" s="92">
        <v>2162.9852400000004</v>
      </c>
      <c r="Q11" s="84"/>
      <c r="R11" s="93">
        <f>P11/$P$11</f>
        <v>1</v>
      </c>
      <c r="S11" s="93">
        <f>P11/'סכום נכסי הקרן'!$C$42</f>
        <v>2.6267939865901351E-2</v>
      </c>
      <c r="T11" s="5"/>
      <c r="BZ11" s="98"/>
      <c r="CC11" s="98"/>
    </row>
    <row r="12" spans="2:81" s="98" customFormat="1" ht="17.25" customHeight="1">
      <c r="B12" s="131" t="s">
        <v>234</v>
      </c>
      <c r="C12" s="84"/>
      <c r="D12" s="84"/>
      <c r="E12" s="84"/>
      <c r="F12" s="84"/>
      <c r="G12" s="84"/>
      <c r="H12" s="84"/>
      <c r="I12" s="84"/>
      <c r="J12" s="94">
        <v>4.104539347299542</v>
      </c>
      <c r="K12" s="84"/>
      <c r="L12" s="84"/>
      <c r="M12" s="93">
        <v>8.1864648802635939E-3</v>
      </c>
      <c r="N12" s="92"/>
      <c r="O12" s="94"/>
      <c r="P12" s="92">
        <v>2140.0153499999997</v>
      </c>
      <c r="Q12" s="84"/>
      <c r="R12" s="93">
        <f t="shared" ref="R12:R21" si="0">P12/$P$11</f>
        <v>0.98938046844924343</v>
      </c>
      <c r="S12" s="93">
        <f>P12/'סכום נכסי הקרן'!$C$42</f>
        <v>2.5988986649722035E-2</v>
      </c>
    </row>
    <row r="13" spans="2:81">
      <c r="B13" s="110" t="s">
        <v>58</v>
      </c>
      <c r="C13" s="84"/>
      <c r="D13" s="84"/>
      <c r="E13" s="84"/>
      <c r="F13" s="84"/>
      <c r="G13" s="84"/>
      <c r="H13" s="84"/>
      <c r="I13" s="84"/>
      <c r="J13" s="94">
        <v>4.1094335387507845</v>
      </c>
      <c r="K13" s="84"/>
      <c r="L13" s="84"/>
      <c r="M13" s="93">
        <v>3.4503166259480743E-3</v>
      </c>
      <c r="N13" s="92"/>
      <c r="O13" s="94"/>
      <c r="P13" s="92">
        <v>1899.34528</v>
      </c>
      <c r="Q13" s="84"/>
      <c r="R13" s="93">
        <f t="shared" si="0"/>
        <v>0.87811291768223054</v>
      </c>
      <c r="S13" s="93">
        <f>P13/'סכום נכסי הקרן'!$C$42</f>
        <v>2.3066217317148016E-2</v>
      </c>
    </row>
    <row r="14" spans="2:81">
      <c r="B14" s="111" t="s">
        <v>1430</v>
      </c>
      <c r="C14" s="82" t="s">
        <v>1431</v>
      </c>
      <c r="D14" s="95" t="s">
        <v>1432</v>
      </c>
      <c r="E14" s="82" t="s">
        <v>1433</v>
      </c>
      <c r="F14" s="95" t="s">
        <v>337</v>
      </c>
      <c r="G14" s="82" t="s">
        <v>286</v>
      </c>
      <c r="H14" s="82" t="s">
        <v>287</v>
      </c>
      <c r="I14" s="108">
        <v>39076</v>
      </c>
      <c r="J14" s="91">
        <v>8.31</v>
      </c>
      <c r="K14" s="95" t="s">
        <v>169</v>
      </c>
      <c r="L14" s="96">
        <v>4.9000000000000002E-2</v>
      </c>
      <c r="M14" s="90">
        <v>1.4200000000000001E-2</v>
      </c>
      <c r="N14" s="89">
        <v>23771</v>
      </c>
      <c r="O14" s="91">
        <v>159.69</v>
      </c>
      <c r="P14" s="89">
        <v>37.959910000000001</v>
      </c>
      <c r="Q14" s="90">
        <v>1.2108934889997812E-5</v>
      </c>
      <c r="R14" s="90">
        <f t="shared" si="0"/>
        <v>1.7549777639721664E-2</v>
      </c>
      <c r="S14" s="90">
        <f>P14/'סכום נכסי הקרן'!$C$42</f>
        <v>4.6099650370014879E-4</v>
      </c>
    </row>
    <row r="15" spans="2:81">
      <c r="B15" s="111" t="s">
        <v>1434</v>
      </c>
      <c r="C15" s="82" t="s">
        <v>1435</v>
      </c>
      <c r="D15" s="95" t="s">
        <v>1432</v>
      </c>
      <c r="E15" s="82" t="s">
        <v>1433</v>
      </c>
      <c r="F15" s="95" t="s">
        <v>337</v>
      </c>
      <c r="G15" s="82" t="s">
        <v>286</v>
      </c>
      <c r="H15" s="82" t="s">
        <v>287</v>
      </c>
      <c r="I15" s="108">
        <v>42639</v>
      </c>
      <c r="J15" s="91">
        <v>11.49</v>
      </c>
      <c r="K15" s="95" t="s">
        <v>169</v>
      </c>
      <c r="L15" s="96">
        <v>4.0999999999999995E-2</v>
      </c>
      <c r="M15" s="90">
        <v>2.0700000000000003E-2</v>
      </c>
      <c r="N15" s="89">
        <v>195982.11</v>
      </c>
      <c r="O15" s="91">
        <v>132.04</v>
      </c>
      <c r="P15" s="89">
        <v>258.77478000000002</v>
      </c>
      <c r="Q15" s="90">
        <v>4.4975415068388435E-5</v>
      </c>
      <c r="R15" s="90">
        <f t="shared" si="0"/>
        <v>0.11963779281267771</v>
      </c>
      <c r="S15" s="90">
        <f>P15/'סכום נכסי הקרן'!$C$42</f>
        <v>3.1426383472925833E-3</v>
      </c>
    </row>
    <row r="16" spans="2:81">
      <c r="B16" s="111" t="s">
        <v>1436</v>
      </c>
      <c r="C16" s="82" t="s">
        <v>1437</v>
      </c>
      <c r="D16" s="95" t="s">
        <v>1432</v>
      </c>
      <c r="E16" s="82" t="s">
        <v>1438</v>
      </c>
      <c r="F16" s="95" t="s">
        <v>536</v>
      </c>
      <c r="G16" s="82" t="s">
        <v>286</v>
      </c>
      <c r="H16" s="82" t="s">
        <v>287</v>
      </c>
      <c r="I16" s="108">
        <v>38918</v>
      </c>
      <c r="J16" s="91">
        <v>1.2399999999999998</v>
      </c>
      <c r="K16" s="95" t="s">
        <v>169</v>
      </c>
      <c r="L16" s="96">
        <v>0.05</v>
      </c>
      <c r="M16" s="90">
        <v>-7.4999999999999997E-3</v>
      </c>
      <c r="N16" s="89">
        <v>6736.5</v>
      </c>
      <c r="O16" s="91">
        <v>127.45</v>
      </c>
      <c r="P16" s="89">
        <v>8.5856700000000004</v>
      </c>
      <c r="Q16" s="90">
        <v>3.8972033855945616E-4</v>
      </c>
      <c r="R16" s="90">
        <f t="shared" si="0"/>
        <v>3.9693613443242907E-3</v>
      </c>
      <c r="S16" s="90">
        <f>P16/'סכום נכסי הקרן'!$C$42</f>
        <v>1.0426694509874382E-4</v>
      </c>
    </row>
    <row r="17" spans="2:19">
      <c r="B17" s="111" t="s">
        <v>1439</v>
      </c>
      <c r="C17" s="82" t="s">
        <v>1440</v>
      </c>
      <c r="D17" s="95" t="s">
        <v>1432</v>
      </c>
      <c r="E17" s="82" t="s">
        <v>414</v>
      </c>
      <c r="F17" s="95" t="s">
        <v>415</v>
      </c>
      <c r="G17" s="82" t="s">
        <v>323</v>
      </c>
      <c r="H17" s="82" t="s">
        <v>287</v>
      </c>
      <c r="I17" s="108">
        <v>39856</v>
      </c>
      <c r="J17" s="91">
        <v>0.86</v>
      </c>
      <c r="K17" s="95" t="s">
        <v>169</v>
      </c>
      <c r="L17" s="96">
        <v>6.8499999999999991E-2</v>
      </c>
      <c r="M17" s="90">
        <v>5.8000000000000005E-3</v>
      </c>
      <c r="N17" s="89">
        <v>174400</v>
      </c>
      <c r="O17" s="91">
        <v>119.67</v>
      </c>
      <c r="P17" s="89">
        <v>208.70448999999999</v>
      </c>
      <c r="Q17" s="90">
        <v>3.4531166159457166E-4</v>
      </c>
      <c r="R17" s="90">
        <f t="shared" si="0"/>
        <v>9.6489095783196352E-2</v>
      </c>
      <c r="S17" s="90">
        <f>P17/'סכום נכסי הקרן'!$C$42</f>
        <v>2.5345697657481975E-3</v>
      </c>
    </row>
    <row r="18" spans="2:19">
      <c r="B18" s="111" t="s">
        <v>1441</v>
      </c>
      <c r="C18" s="82" t="s">
        <v>1442</v>
      </c>
      <c r="D18" s="95" t="s">
        <v>1432</v>
      </c>
      <c r="E18" s="82" t="s">
        <v>336</v>
      </c>
      <c r="F18" s="95" t="s">
        <v>337</v>
      </c>
      <c r="G18" s="82" t="s">
        <v>323</v>
      </c>
      <c r="H18" s="82" t="s">
        <v>165</v>
      </c>
      <c r="I18" s="108">
        <v>39350</v>
      </c>
      <c r="J18" s="91">
        <v>4.0999999999999996</v>
      </c>
      <c r="K18" s="95" t="s">
        <v>169</v>
      </c>
      <c r="L18" s="96">
        <v>5.5999999999999994E-2</v>
      </c>
      <c r="M18" s="90">
        <v>4.0000000000000002E-4</v>
      </c>
      <c r="N18" s="89">
        <v>83494.289999999994</v>
      </c>
      <c r="O18" s="91">
        <v>152.15</v>
      </c>
      <c r="P18" s="89">
        <v>127.03657000000001</v>
      </c>
      <c r="Q18" s="90">
        <v>1.018266409544498E-4</v>
      </c>
      <c r="R18" s="90">
        <f t="shared" si="0"/>
        <v>5.8732055887723018E-2</v>
      </c>
      <c r="S18" s="90">
        <f>P18/'סכום נכסי הקרן'!$C$42</f>
        <v>1.5427701122594658E-3</v>
      </c>
    </row>
    <row r="19" spans="2:19">
      <c r="B19" s="111" t="s">
        <v>1443</v>
      </c>
      <c r="C19" s="82" t="s">
        <v>1444</v>
      </c>
      <c r="D19" s="95" t="s">
        <v>1432</v>
      </c>
      <c r="E19" s="82" t="s">
        <v>414</v>
      </c>
      <c r="F19" s="95" t="s">
        <v>415</v>
      </c>
      <c r="G19" s="82" t="s">
        <v>359</v>
      </c>
      <c r="H19" s="82" t="s">
        <v>165</v>
      </c>
      <c r="I19" s="108">
        <v>42935</v>
      </c>
      <c r="J19" s="91">
        <v>2.4100000000000006</v>
      </c>
      <c r="K19" s="95" t="s">
        <v>169</v>
      </c>
      <c r="L19" s="96">
        <v>0.06</v>
      </c>
      <c r="M19" s="90">
        <v>-1.2999999999999999E-3</v>
      </c>
      <c r="N19" s="89">
        <v>289444</v>
      </c>
      <c r="O19" s="91">
        <v>123.29</v>
      </c>
      <c r="P19" s="89">
        <v>356.85550999999998</v>
      </c>
      <c r="Q19" s="90">
        <v>7.8212279887396668E-5</v>
      </c>
      <c r="R19" s="90">
        <f t="shared" si="0"/>
        <v>0.16498286876890567</v>
      </c>
      <c r="S19" s="90">
        <f>P19/'סכום נכסי הקרן'!$C$42</f>
        <v>4.3337600757255082E-3</v>
      </c>
    </row>
    <row r="20" spans="2:19">
      <c r="B20" s="111" t="s">
        <v>1445</v>
      </c>
      <c r="C20" s="82" t="s">
        <v>1446</v>
      </c>
      <c r="D20" s="95" t="s">
        <v>1432</v>
      </c>
      <c r="E20" s="82" t="s">
        <v>311</v>
      </c>
      <c r="F20" s="95" t="s">
        <v>291</v>
      </c>
      <c r="G20" s="82" t="s">
        <v>550</v>
      </c>
      <c r="H20" s="82" t="s">
        <v>287</v>
      </c>
      <c r="I20" s="108">
        <v>39702</v>
      </c>
      <c r="J20" s="91">
        <v>3.29</v>
      </c>
      <c r="K20" s="95" t="s">
        <v>169</v>
      </c>
      <c r="L20" s="96">
        <v>5.7500000000000002E-2</v>
      </c>
      <c r="M20" s="90">
        <v>-3.4000000000000002E-3</v>
      </c>
      <c r="N20" s="89">
        <v>609006</v>
      </c>
      <c r="O20" s="91">
        <v>145.19999999999999</v>
      </c>
      <c r="P20" s="89">
        <v>884.27668999999992</v>
      </c>
      <c r="Q20" s="90">
        <v>4.6774654377880183E-4</v>
      </c>
      <c r="R20" s="90">
        <f t="shared" si="0"/>
        <v>0.40882234129346151</v>
      </c>
      <c r="S20" s="90">
        <f>P20/'סכום נכסי הקרן'!$C$42</f>
        <v>1.0738920676933645E-2</v>
      </c>
    </row>
    <row r="21" spans="2:19">
      <c r="B21" s="111" t="s">
        <v>1447</v>
      </c>
      <c r="C21" s="82" t="s">
        <v>1448</v>
      </c>
      <c r="D21" s="95" t="s">
        <v>1432</v>
      </c>
      <c r="E21" s="82" t="s">
        <v>1449</v>
      </c>
      <c r="F21" s="95" t="s">
        <v>830</v>
      </c>
      <c r="G21" s="82" t="s">
        <v>1450</v>
      </c>
      <c r="H21" s="82"/>
      <c r="I21" s="108">
        <v>39104</v>
      </c>
      <c r="J21" s="91">
        <v>2.11</v>
      </c>
      <c r="K21" s="95" t="s">
        <v>169</v>
      </c>
      <c r="L21" s="96">
        <v>5.5999999999999994E-2</v>
      </c>
      <c r="M21" s="90">
        <v>0.1709</v>
      </c>
      <c r="N21" s="89">
        <v>17560.84</v>
      </c>
      <c r="O21" s="91">
        <v>97.67</v>
      </c>
      <c r="P21" s="89">
        <v>17.15166</v>
      </c>
      <c r="Q21" s="90">
        <v>2.7786136954305187E-5</v>
      </c>
      <c r="R21" s="90">
        <f t="shared" si="0"/>
        <v>7.9296241522202882E-3</v>
      </c>
      <c r="S21" s="90">
        <f>P21/'סכום נכסי הקרן'!$C$42</f>
        <v>2.0829489038972152E-4</v>
      </c>
    </row>
    <row r="22" spans="2:19">
      <c r="B22" s="112"/>
      <c r="C22" s="82"/>
      <c r="D22" s="82"/>
      <c r="E22" s="82"/>
      <c r="F22" s="82"/>
      <c r="G22" s="82"/>
      <c r="H22" s="82"/>
      <c r="I22" s="82"/>
      <c r="J22" s="91"/>
      <c r="K22" s="82"/>
      <c r="L22" s="82"/>
      <c r="M22" s="90"/>
      <c r="N22" s="89"/>
      <c r="O22" s="91"/>
      <c r="P22" s="82"/>
      <c r="Q22" s="82"/>
      <c r="R22" s="90"/>
      <c r="S22" s="82"/>
    </row>
    <row r="23" spans="2:19">
      <c r="B23" s="110" t="s">
        <v>59</v>
      </c>
      <c r="C23" s="84"/>
      <c r="D23" s="84"/>
      <c r="E23" s="84"/>
      <c r="F23" s="84"/>
      <c r="G23" s="84"/>
      <c r="H23" s="84"/>
      <c r="I23" s="84"/>
      <c r="J23" s="94">
        <v>4.8675107208649546</v>
      </c>
      <c r="K23" s="84"/>
      <c r="L23" s="84"/>
      <c r="M23" s="93">
        <v>2.6676030607677904E-2</v>
      </c>
      <c r="N23" s="92"/>
      <c r="O23" s="94"/>
      <c r="P23" s="92">
        <v>142.70536999999999</v>
      </c>
      <c r="Q23" s="84"/>
      <c r="R23" s="93">
        <f t="shared" ref="R23:R26" si="1">P23/$P$11</f>
        <v>6.5976118265143574E-2</v>
      </c>
      <c r="S23" s="93">
        <f>P23/'סכום נכסי הקרן'!$C$42</f>
        <v>1.7330567071743874E-3</v>
      </c>
    </row>
    <row r="24" spans="2:19">
      <c r="B24" s="111" t="s">
        <v>1451</v>
      </c>
      <c r="C24" s="82" t="s">
        <v>1452</v>
      </c>
      <c r="D24" s="95" t="s">
        <v>1432</v>
      </c>
      <c r="E24" s="82" t="s">
        <v>1453</v>
      </c>
      <c r="F24" s="95" t="s">
        <v>337</v>
      </c>
      <c r="G24" s="82" t="s">
        <v>286</v>
      </c>
      <c r="H24" s="82" t="s">
        <v>165</v>
      </c>
      <c r="I24" s="108">
        <v>43124</v>
      </c>
      <c r="J24" s="91">
        <v>3.7800000000000002</v>
      </c>
      <c r="K24" s="95" t="s">
        <v>169</v>
      </c>
      <c r="L24" s="96">
        <v>2.5000000000000001E-2</v>
      </c>
      <c r="M24" s="90">
        <v>1.7000000000000001E-2</v>
      </c>
      <c r="N24" s="89">
        <v>18382</v>
      </c>
      <c r="O24" s="91">
        <v>103.15</v>
      </c>
      <c r="P24" s="89">
        <v>18.961029999999997</v>
      </c>
      <c r="Q24" s="90">
        <v>2.5344135359908232E-5</v>
      </c>
      <c r="R24" s="90">
        <f t="shared" si="1"/>
        <v>8.7661393380566912E-3</v>
      </c>
      <c r="S24" s="90">
        <f>P24/'סכום נכסי הקרן'!$C$42</f>
        <v>2.3026842098818545E-4</v>
      </c>
    </row>
    <row r="25" spans="2:19">
      <c r="B25" s="111" t="s">
        <v>1454</v>
      </c>
      <c r="C25" s="82" t="s">
        <v>1455</v>
      </c>
      <c r="D25" s="95" t="s">
        <v>1432</v>
      </c>
      <c r="E25" s="82" t="s">
        <v>1456</v>
      </c>
      <c r="F25" s="95" t="s">
        <v>341</v>
      </c>
      <c r="G25" s="82" t="s">
        <v>359</v>
      </c>
      <c r="H25" s="82" t="s">
        <v>165</v>
      </c>
      <c r="I25" s="108">
        <v>42598</v>
      </c>
      <c r="J25" s="91">
        <v>5.25</v>
      </c>
      <c r="K25" s="95" t="s">
        <v>169</v>
      </c>
      <c r="L25" s="96">
        <v>3.1E-2</v>
      </c>
      <c r="M25" s="90">
        <v>2.6199999999999998E-2</v>
      </c>
      <c r="N25" s="89">
        <v>72348.63</v>
      </c>
      <c r="O25" s="91">
        <v>102.67</v>
      </c>
      <c r="P25" s="89">
        <v>74.280339999999995</v>
      </c>
      <c r="Q25" s="90">
        <v>1.0189947887323944E-4</v>
      </c>
      <c r="R25" s="90">
        <f t="shared" si="1"/>
        <v>3.4341584318901767E-2</v>
      </c>
      <c r="S25" s="90">
        <f>P25/'סכום נכסי הקרן'!$C$42</f>
        <v>9.0208267178869251E-4</v>
      </c>
    </row>
    <row r="26" spans="2:19">
      <c r="B26" s="111" t="s">
        <v>1457</v>
      </c>
      <c r="C26" s="82" t="s">
        <v>1458</v>
      </c>
      <c r="D26" s="95" t="s">
        <v>1432</v>
      </c>
      <c r="E26" s="82" t="s">
        <v>1459</v>
      </c>
      <c r="F26" s="95" t="s">
        <v>341</v>
      </c>
      <c r="G26" s="82" t="s">
        <v>550</v>
      </c>
      <c r="H26" s="82" t="s">
        <v>287</v>
      </c>
      <c r="I26" s="108">
        <v>43312</v>
      </c>
      <c r="J26" s="91">
        <v>4.71</v>
      </c>
      <c r="K26" s="95" t="s">
        <v>169</v>
      </c>
      <c r="L26" s="96">
        <v>3.5499999999999997E-2</v>
      </c>
      <c r="M26" s="90">
        <v>3.1100000000000003E-2</v>
      </c>
      <c r="N26" s="89">
        <v>48000</v>
      </c>
      <c r="O26" s="91">
        <v>103.05</v>
      </c>
      <c r="P26" s="89">
        <v>49.463999999999999</v>
      </c>
      <c r="Q26" s="90">
        <v>1.4999999999999999E-4</v>
      </c>
      <c r="R26" s="90">
        <f t="shared" si="1"/>
        <v>2.2868394608185117E-2</v>
      </c>
      <c r="S26" s="90">
        <f>P26/'סכום נכסי הקרן'!$C$42</f>
        <v>6.0070561439750931E-4</v>
      </c>
    </row>
    <row r="27" spans="2:19">
      <c r="B27" s="112"/>
      <c r="C27" s="82"/>
      <c r="D27" s="82"/>
      <c r="E27" s="82"/>
      <c r="F27" s="82"/>
      <c r="G27" s="82"/>
      <c r="H27" s="82"/>
      <c r="I27" s="82"/>
      <c r="J27" s="91"/>
      <c r="K27" s="82"/>
      <c r="L27" s="82"/>
      <c r="M27" s="90"/>
      <c r="N27" s="89"/>
      <c r="O27" s="91"/>
      <c r="P27" s="82"/>
      <c r="Q27" s="82"/>
      <c r="R27" s="90"/>
      <c r="S27" s="82"/>
    </row>
    <row r="28" spans="2:19">
      <c r="B28" s="110" t="s">
        <v>45</v>
      </c>
      <c r="C28" s="84"/>
      <c r="D28" s="84"/>
      <c r="E28" s="84"/>
      <c r="F28" s="84"/>
      <c r="G28" s="84"/>
      <c r="H28" s="84"/>
      <c r="I28" s="84"/>
      <c r="J28" s="94">
        <v>2.8982285884609453</v>
      </c>
      <c r="K28" s="84"/>
      <c r="L28" s="84"/>
      <c r="M28" s="93">
        <v>7.3077395122937136E-2</v>
      </c>
      <c r="N28" s="92"/>
      <c r="O28" s="94"/>
      <c r="P28" s="92">
        <v>97.964700000000008</v>
      </c>
      <c r="Q28" s="84"/>
      <c r="R28" s="93">
        <f t="shared" ref="R28:R31" si="2">P28/$P$11</f>
        <v>4.5291432501869497E-2</v>
      </c>
      <c r="S28" s="93">
        <f>P28/'סכום נכסי הקרן'!$C$42</f>
        <v>1.189712625399638E-3</v>
      </c>
    </row>
    <row r="29" spans="2:19">
      <c r="B29" s="111" t="s">
        <v>1460</v>
      </c>
      <c r="C29" s="82" t="s">
        <v>1461</v>
      </c>
      <c r="D29" s="95" t="s">
        <v>1432</v>
      </c>
      <c r="E29" s="82" t="s">
        <v>863</v>
      </c>
      <c r="F29" s="95" t="s">
        <v>195</v>
      </c>
      <c r="G29" s="82" t="s">
        <v>460</v>
      </c>
      <c r="H29" s="82" t="s">
        <v>287</v>
      </c>
      <c r="I29" s="108">
        <v>42954</v>
      </c>
      <c r="J29" s="91">
        <v>1.44</v>
      </c>
      <c r="K29" s="95" t="s">
        <v>168</v>
      </c>
      <c r="L29" s="96">
        <v>3.7000000000000005E-2</v>
      </c>
      <c r="M29" s="90">
        <v>3.4700000000000009E-2</v>
      </c>
      <c r="N29" s="89">
        <v>3843</v>
      </c>
      <c r="O29" s="91">
        <v>100.51</v>
      </c>
      <c r="P29" s="89">
        <v>14.02896</v>
      </c>
      <c r="Q29" s="90">
        <v>5.7184096184750906E-5</v>
      </c>
      <c r="R29" s="90">
        <f t="shared" si="2"/>
        <v>6.4859249802370345E-3</v>
      </c>
      <c r="S29" s="90">
        <f>P29/'סכום נכסי הקרן'!$C$42</f>
        <v>1.7037188735561385E-4</v>
      </c>
    </row>
    <row r="30" spans="2:19">
      <c r="B30" s="111" t="s">
        <v>1462</v>
      </c>
      <c r="C30" s="82" t="s">
        <v>1463</v>
      </c>
      <c r="D30" s="95" t="s">
        <v>1432</v>
      </c>
      <c r="E30" s="82" t="s">
        <v>863</v>
      </c>
      <c r="F30" s="95" t="s">
        <v>195</v>
      </c>
      <c r="G30" s="82" t="s">
        <v>460</v>
      </c>
      <c r="H30" s="82" t="s">
        <v>287</v>
      </c>
      <c r="I30" s="108">
        <v>42625</v>
      </c>
      <c r="J30" s="91">
        <v>3.2399999999999998</v>
      </c>
      <c r="K30" s="95" t="s">
        <v>168</v>
      </c>
      <c r="L30" s="96">
        <v>4.4500000000000005E-2</v>
      </c>
      <c r="M30" s="90">
        <v>4.4299999999999985E-2</v>
      </c>
      <c r="N30" s="89">
        <v>22026</v>
      </c>
      <c r="O30" s="91">
        <v>100.37</v>
      </c>
      <c r="P30" s="89">
        <v>80.294409999999999</v>
      </c>
      <c r="Q30" s="90">
        <v>1.6062342716969118E-4</v>
      </c>
      <c r="R30" s="90">
        <f t="shared" si="2"/>
        <v>3.712203325067534E-2</v>
      </c>
      <c r="S30" s="90">
        <f>P30/'סכום נכסי הקרן'!$C$42</f>
        <v>9.7511933712873041E-4</v>
      </c>
    </row>
    <row r="31" spans="2:19">
      <c r="B31" s="111" t="s">
        <v>1464</v>
      </c>
      <c r="C31" s="82" t="s">
        <v>1465</v>
      </c>
      <c r="D31" s="95" t="s">
        <v>1432</v>
      </c>
      <c r="E31" s="82" t="s">
        <v>1466</v>
      </c>
      <c r="F31" s="95" t="s">
        <v>337</v>
      </c>
      <c r="G31" s="82" t="s">
        <v>1450</v>
      </c>
      <c r="H31" s="82"/>
      <c r="I31" s="108">
        <v>41840</v>
      </c>
      <c r="J31" s="91">
        <v>0.98</v>
      </c>
      <c r="K31" s="95" t="s">
        <v>168</v>
      </c>
      <c r="L31" s="96">
        <v>5.3899999999999997E-2</v>
      </c>
      <c r="M31" s="90">
        <v>0.59709999999999996</v>
      </c>
      <c r="N31" s="89">
        <v>1765.75</v>
      </c>
      <c r="O31" s="91">
        <v>56.778399999999998</v>
      </c>
      <c r="P31" s="89">
        <v>3.64133</v>
      </c>
      <c r="Q31" s="90">
        <v>7.5397881549042054E-5</v>
      </c>
      <c r="R31" s="90">
        <f t="shared" si="2"/>
        <v>1.6834742709571145E-3</v>
      </c>
      <c r="S31" s="90">
        <f>P31/'סכום נכסי הקרן'!$C$42</f>
        <v>4.4221400915293601E-5</v>
      </c>
    </row>
    <row r="32" spans="2:19">
      <c r="B32" s="112"/>
      <c r="C32" s="82"/>
      <c r="D32" s="82"/>
      <c r="E32" s="82"/>
      <c r="F32" s="82"/>
      <c r="G32" s="82"/>
      <c r="H32" s="82"/>
      <c r="I32" s="82"/>
      <c r="J32" s="91"/>
      <c r="K32" s="82"/>
      <c r="L32" s="82"/>
      <c r="M32" s="90"/>
      <c r="N32" s="89"/>
      <c r="O32" s="91"/>
      <c r="P32" s="82"/>
      <c r="Q32" s="82"/>
      <c r="R32" s="90"/>
      <c r="S32" s="82"/>
    </row>
    <row r="33" spans="2:19" s="98" customFormat="1">
      <c r="B33" s="132" t="s">
        <v>233</v>
      </c>
      <c r="C33" s="125"/>
      <c r="D33" s="125"/>
      <c r="E33" s="125"/>
      <c r="F33" s="125"/>
      <c r="G33" s="125"/>
      <c r="H33" s="125"/>
      <c r="I33" s="125"/>
      <c r="J33" s="127">
        <v>2.1800000000000002</v>
      </c>
      <c r="K33" s="125"/>
      <c r="L33" s="125"/>
      <c r="M33" s="128">
        <v>4.0299999999999996E-2</v>
      </c>
      <c r="N33" s="126"/>
      <c r="O33" s="127"/>
      <c r="P33" s="126">
        <v>22.969889999999999</v>
      </c>
      <c r="Q33" s="125"/>
      <c r="R33" s="128">
        <f t="shared" ref="R33:R35" si="3">P33/$P$11</f>
        <v>1.0619531550756211E-2</v>
      </c>
      <c r="S33" s="128">
        <f>P33/'סכום נכסי הקרן'!$C$42</f>
        <v>2.7895321617930631E-4</v>
      </c>
    </row>
    <row r="34" spans="2:19">
      <c r="B34" s="110" t="s">
        <v>69</v>
      </c>
      <c r="C34" s="84"/>
      <c r="D34" s="84"/>
      <c r="E34" s="84"/>
      <c r="F34" s="84"/>
      <c r="G34" s="84"/>
      <c r="H34" s="84"/>
      <c r="I34" s="84"/>
      <c r="J34" s="94">
        <v>2.1800000000000002</v>
      </c>
      <c r="K34" s="84"/>
      <c r="L34" s="84"/>
      <c r="M34" s="93">
        <v>4.0299999999999996E-2</v>
      </c>
      <c r="N34" s="92"/>
      <c r="O34" s="94"/>
      <c r="P34" s="92">
        <v>22.969889999999999</v>
      </c>
      <c r="Q34" s="84"/>
      <c r="R34" s="93">
        <f t="shared" si="3"/>
        <v>1.0619531550756211E-2</v>
      </c>
      <c r="S34" s="93">
        <f>P34/'סכום נכסי הקרן'!$C$42</f>
        <v>2.7895321617930631E-4</v>
      </c>
    </row>
    <row r="35" spans="2:19">
      <c r="B35" s="111" t="s">
        <v>1467</v>
      </c>
      <c r="C35" s="82">
        <v>4279</v>
      </c>
      <c r="D35" s="95" t="s">
        <v>1432</v>
      </c>
      <c r="E35" s="82"/>
      <c r="F35" s="95" t="s">
        <v>1160</v>
      </c>
      <c r="G35" s="82" t="s">
        <v>1468</v>
      </c>
      <c r="H35" s="82" t="s">
        <v>1469</v>
      </c>
      <c r="I35" s="108">
        <v>43465</v>
      </c>
      <c r="J35" s="91">
        <v>2.1800000000000002</v>
      </c>
      <c r="K35" s="95" t="s">
        <v>168</v>
      </c>
      <c r="L35" s="96">
        <v>0.06</v>
      </c>
      <c r="M35" s="90">
        <v>4.0299999999999996E-2</v>
      </c>
      <c r="N35" s="89">
        <v>5886.37</v>
      </c>
      <c r="O35" s="91">
        <v>107.44</v>
      </c>
      <c r="P35" s="89">
        <v>22.969889999999999</v>
      </c>
      <c r="Q35" s="90">
        <v>7.1349939393939394E-6</v>
      </c>
      <c r="R35" s="90">
        <f t="shared" si="3"/>
        <v>1.0619531550756211E-2</v>
      </c>
      <c r="S35" s="90">
        <f>P35/'סכום נכסי הקרן'!$C$42</f>
        <v>2.7895321617930631E-4</v>
      </c>
    </row>
    <row r="36" spans="2:19">
      <c r="B36" s="113"/>
      <c r="C36" s="114"/>
      <c r="D36" s="114"/>
      <c r="E36" s="114"/>
      <c r="F36" s="114"/>
      <c r="G36" s="114"/>
      <c r="H36" s="114"/>
      <c r="I36" s="114"/>
      <c r="J36" s="115"/>
      <c r="K36" s="114"/>
      <c r="L36" s="114"/>
      <c r="M36" s="116"/>
      <c r="N36" s="117"/>
      <c r="O36" s="115"/>
      <c r="P36" s="114"/>
      <c r="Q36" s="114"/>
      <c r="R36" s="116"/>
      <c r="S36" s="114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97" t="s">
        <v>252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97" t="s">
        <v>116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97" t="s">
        <v>235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97" t="s">
        <v>243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</row>
    <row r="119" spans="2:19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</row>
    <row r="120" spans="2:19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2:19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</row>
    <row r="122" spans="2:19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</row>
    <row r="123" spans="2:19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</row>
    <row r="124" spans="2:19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</row>
    <row r="125" spans="2:19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</row>
    <row r="126" spans="2:19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</row>
    <row r="127" spans="2:19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</row>
    <row r="128" spans="2:19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</row>
    <row r="129" spans="2:19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</row>
    <row r="130" spans="2:19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</row>
    <row r="131" spans="2:19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</row>
    <row r="132" spans="2:19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</row>
    <row r="133" spans="2:19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</row>
    <row r="134" spans="2:19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</row>
    <row r="135" spans="2:19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8 B43:B135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184</v>
      </c>
      <c r="C1" s="80" t="s" vm="1">
        <v>253</v>
      </c>
    </row>
    <row r="2" spans="2:98">
      <c r="B2" s="58" t="s">
        <v>183</v>
      </c>
      <c r="C2" s="80" t="s">
        <v>254</v>
      </c>
    </row>
    <row r="3" spans="2:98">
      <c r="B3" s="58" t="s">
        <v>185</v>
      </c>
      <c r="C3" s="80" t="s">
        <v>255</v>
      </c>
    </row>
    <row r="4" spans="2:98">
      <c r="B4" s="58" t="s">
        <v>186</v>
      </c>
      <c r="C4" s="80">
        <v>8602</v>
      </c>
    </row>
    <row r="6" spans="2:98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2:98" ht="26.25" customHeight="1">
      <c r="B7" s="166" t="s">
        <v>92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</row>
    <row r="8" spans="2:98" s="3" customFormat="1" ht="63">
      <c r="B8" s="23" t="s">
        <v>120</v>
      </c>
      <c r="C8" s="31" t="s">
        <v>43</v>
      </c>
      <c r="D8" s="31" t="s">
        <v>122</v>
      </c>
      <c r="E8" s="31" t="s">
        <v>121</v>
      </c>
      <c r="F8" s="31" t="s">
        <v>63</v>
      </c>
      <c r="G8" s="31" t="s">
        <v>104</v>
      </c>
      <c r="H8" s="31" t="s">
        <v>237</v>
      </c>
      <c r="I8" s="31" t="s">
        <v>236</v>
      </c>
      <c r="J8" s="31" t="s">
        <v>113</v>
      </c>
      <c r="K8" s="31" t="s">
        <v>57</v>
      </c>
      <c r="L8" s="31" t="s">
        <v>187</v>
      </c>
      <c r="M8" s="32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244</v>
      </c>
      <c r="I9" s="33"/>
      <c r="J9" s="33" t="s">
        <v>240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4" t="s">
        <v>29</v>
      </c>
      <c r="C11" s="125"/>
      <c r="D11" s="125"/>
      <c r="E11" s="125"/>
      <c r="F11" s="125"/>
      <c r="G11" s="125"/>
      <c r="H11" s="126"/>
      <c r="I11" s="126"/>
      <c r="J11" s="126">
        <v>8.1430500000000006</v>
      </c>
      <c r="K11" s="125"/>
      <c r="L11" s="128">
        <f>J11/$J$11</f>
        <v>1</v>
      </c>
      <c r="M11" s="128">
        <f>J11/'סכום נכסי הקרן'!$C$42</f>
        <v>9.8891635397857809E-5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CT11" s="98"/>
    </row>
    <row r="12" spans="2:98" s="98" customFormat="1" ht="17.25" customHeight="1">
      <c r="B12" s="129" t="s">
        <v>234</v>
      </c>
      <c r="C12" s="125"/>
      <c r="D12" s="125"/>
      <c r="E12" s="125"/>
      <c r="F12" s="125"/>
      <c r="G12" s="125"/>
      <c r="H12" s="126"/>
      <c r="I12" s="126"/>
      <c r="J12" s="126">
        <v>8.1430500000000006</v>
      </c>
      <c r="K12" s="125"/>
      <c r="L12" s="128">
        <f t="shared" ref="L12:L15" si="0">J12/$J$11</f>
        <v>1</v>
      </c>
      <c r="M12" s="128">
        <f>J12/'סכום נכסי הקרן'!$C$42</f>
        <v>9.8891635397857809E-5</v>
      </c>
    </row>
    <row r="13" spans="2:98">
      <c r="B13" s="101" t="s">
        <v>234</v>
      </c>
      <c r="C13" s="84"/>
      <c r="D13" s="84"/>
      <c r="E13" s="84"/>
      <c r="F13" s="84"/>
      <c r="G13" s="84"/>
      <c r="H13" s="92"/>
      <c r="I13" s="92"/>
      <c r="J13" s="92">
        <v>8.1430500000000006</v>
      </c>
      <c r="K13" s="84"/>
      <c r="L13" s="93">
        <f t="shared" si="0"/>
        <v>1</v>
      </c>
      <c r="M13" s="93">
        <f>J13/'סכום נכסי הקרן'!$C$42</f>
        <v>9.8891635397857809E-5</v>
      </c>
    </row>
    <row r="14" spans="2:98">
      <c r="B14" s="88" t="s">
        <v>1470</v>
      </c>
      <c r="C14" s="82">
        <v>5992</v>
      </c>
      <c r="D14" s="95" t="s">
        <v>27</v>
      </c>
      <c r="E14" s="82" t="s">
        <v>1449</v>
      </c>
      <c r="F14" s="95" t="s">
        <v>830</v>
      </c>
      <c r="G14" s="95" t="s">
        <v>169</v>
      </c>
      <c r="H14" s="89">
        <v>759</v>
      </c>
      <c r="I14" s="89">
        <v>0</v>
      </c>
      <c r="J14" s="89">
        <v>1.3000000000000002E-4</v>
      </c>
      <c r="K14" s="90">
        <v>2.7802197802197801E-5</v>
      </c>
      <c r="L14" s="90">
        <f t="shared" si="0"/>
        <v>1.596453417331344E-5</v>
      </c>
      <c r="M14" s="146">
        <f>J14/'סכום נכסי הקרן'!$C$42</f>
        <v>1.5787588927639542E-9</v>
      </c>
    </row>
    <row r="15" spans="2:98">
      <c r="B15" s="88" t="s">
        <v>1472</v>
      </c>
      <c r="C15" s="82" t="s">
        <v>1473</v>
      </c>
      <c r="D15" s="95" t="s">
        <v>27</v>
      </c>
      <c r="E15" s="82" t="s">
        <v>1466</v>
      </c>
      <c r="F15" s="95" t="s">
        <v>337</v>
      </c>
      <c r="G15" s="95" t="s">
        <v>168</v>
      </c>
      <c r="H15" s="89">
        <v>154.58000000000001</v>
      </c>
      <c r="I15" s="89">
        <v>1450.4</v>
      </c>
      <c r="J15" s="89">
        <v>8.1430500000000006</v>
      </c>
      <c r="K15" s="90">
        <v>1.5765225526109993E-5</v>
      </c>
      <c r="L15" s="90">
        <f t="shared" si="0"/>
        <v>1</v>
      </c>
      <c r="M15" s="90">
        <f>J15/'סכום נכסי הקרן'!$C$42</f>
        <v>9.8891635397857809E-5</v>
      </c>
    </row>
    <row r="16" spans="2:98">
      <c r="B16" s="85"/>
      <c r="C16" s="82"/>
      <c r="D16" s="82"/>
      <c r="E16" s="82"/>
      <c r="F16" s="82"/>
      <c r="G16" s="82"/>
      <c r="H16" s="89"/>
      <c r="I16" s="89"/>
      <c r="J16" s="82"/>
      <c r="K16" s="82"/>
      <c r="L16" s="90"/>
      <c r="M16" s="82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97" t="s">
        <v>252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97" t="s">
        <v>116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97" t="s">
        <v>235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97" t="s">
        <v>243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184</v>
      </c>
      <c r="C1" s="80" t="s" vm="1">
        <v>253</v>
      </c>
    </row>
    <row r="2" spans="2:55">
      <c r="B2" s="58" t="s">
        <v>183</v>
      </c>
      <c r="C2" s="80" t="s">
        <v>254</v>
      </c>
    </row>
    <row r="3" spans="2:55">
      <c r="B3" s="58" t="s">
        <v>185</v>
      </c>
      <c r="C3" s="80" t="s">
        <v>255</v>
      </c>
    </row>
    <row r="4" spans="2:55">
      <c r="B4" s="58" t="s">
        <v>186</v>
      </c>
      <c r="C4" s="80">
        <v>8602</v>
      </c>
    </row>
    <row r="6" spans="2:55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5" ht="26.25" customHeight="1">
      <c r="B7" s="166" t="s">
        <v>99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55" s="3" customFormat="1" ht="78.75">
      <c r="B8" s="23" t="s">
        <v>120</v>
      </c>
      <c r="C8" s="31" t="s">
        <v>43</v>
      </c>
      <c r="D8" s="31" t="s">
        <v>104</v>
      </c>
      <c r="E8" s="31" t="s">
        <v>105</v>
      </c>
      <c r="F8" s="31" t="s">
        <v>237</v>
      </c>
      <c r="G8" s="31" t="s">
        <v>236</v>
      </c>
      <c r="H8" s="31" t="s">
        <v>113</v>
      </c>
      <c r="I8" s="31" t="s">
        <v>57</v>
      </c>
      <c r="J8" s="31" t="s">
        <v>187</v>
      </c>
      <c r="K8" s="32" t="s">
        <v>189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244</v>
      </c>
      <c r="G9" s="33"/>
      <c r="H9" s="33" t="s">
        <v>240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235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243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184</v>
      </c>
      <c r="C1" s="80" t="s" vm="1">
        <v>253</v>
      </c>
    </row>
    <row r="2" spans="2:59">
      <c r="B2" s="58" t="s">
        <v>183</v>
      </c>
      <c r="C2" s="80" t="s">
        <v>254</v>
      </c>
    </row>
    <row r="3" spans="2:59">
      <c r="B3" s="58" t="s">
        <v>185</v>
      </c>
      <c r="C3" s="80" t="s">
        <v>255</v>
      </c>
    </row>
    <row r="4" spans="2:59">
      <c r="B4" s="58" t="s">
        <v>186</v>
      </c>
      <c r="C4" s="80">
        <v>8602</v>
      </c>
    </row>
    <row r="6" spans="2:59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9" ht="26.25" customHeight="1">
      <c r="B7" s="166" t="s">
        <v>100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9" s="3" customFormat="1" ht="78.75">
      <c r="B8" s="23" t="s">
        <v>120</v>
      </c>
      <c r="C8" s="31" t="s">
        <v>43</v>
      </c>
      <c r="D8" s="31" t="s">
        <v>63</v>
      </c>
      <c r="E8" s="31" t="s">
        <v>104</v>
      </c>
      <c r="F8" s="31" t="s">
        <v>105</v>
      </c>
      <c r="G8" s="31" t="s">
        <v>237</v>
      </c>
      <c r="H8" s="31" t="s">
        <v>236</v>
      </c>
      <c r="I8" s="31" t="s">
        <v>113</v>
      </c>
      <c r="J8" s="31" t="s">
        <v>57</v>
      </c>
      <c r="K8" s="31" t="s">
        <v>187</v>
      </c>
      <c r="L8" s="32" t="s">
        <v>189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18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18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18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87</v>
      </c>
      <c r="C6" s="14" t="s">
        <v>43</v>
      </c>
      <c r="E6" s="14" t="s">
        <v>121</v>
      </c>
      <c r="I6" s="14" t="s">
        <v>15</v>
      </c>
      <c r="J6" s="14" t="s">
        <v>64</v>
      </c>
      <c r="M6" s="14" t="s">
        <v>104</v>
      </c>
      <c r="Q6" s="14" t="s">
        <v>17</v>
      </c>
      <c r="R6" s="14" t="s">
        <v>19</v>
      </c>
      <c r="U6" s="14" t="s">
        <v>60</v>
      </c>
      <c r="W6" s="15" t="s">
        <v>56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89</v>
      </c>
      <c r="C8" s="31" t="s">
        <v>43</v>
      </c>
      <c r="D8" s="31" t="s">
        <v>124</v>
      </c>
      <c r="I8" s="31" t="s">
        <v>15</v>
      </c>
      <c r="J8" s="31" t="s">
        <v>64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60</v>
      </c>
      <c r="V8" s="31" t="s">
        <v>57</v>
      </c>
      <c r="W8" s="32" t="s">
        <v>115</v>
      </c>
    </row>
    <row r="9" spans="2:25" ht="31.5">
      <c r="B9" s="50" t="str">
        <f>'תעודות חוב מסחריות '!B7:T7</f>
        <v>2. תעודות חוב מסחריות</v>
      </c>
      <c r="C9" s="14" t="s">
        <v>43</v>
      </c>
      <c r="D9" s="14" t="s">
        <v>124</v>
      </c>
      <c r="E9" s="43" t="s">
        <v>121</v>
      </c>
      <c r="G9" s="14" t="s">
        <v>63</v>
      </c>
      <c r="I9" s="14" t="s">
        <v>15</v>
      </c>
      <c r="J9" s="14" t="s">
        <v>64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60</v>
      </c>
      <c r="V9" s="14" t="s">
        <v>57</v>
      </c>
      <c r="W9" s="40" t="s">
        <v>115</v>
      </c>
    </row>
    <row r="10" spans="2:25" ht="31.5">
      <c r="B10" s="50" t="str">
        <f>'אג"ח קונצרני'!B7:U7</f>
        <v>3. אג"ח קונצרני</v>
      </c>
      <c r="C10" s="31" t="s">
        <v>43</v>
      </c>
      <c r="D10" s="14" t="s">
        <v>124</v>
      </c>
      <c r="E10" s="43" t="s">
        <v>121</v>
      </c>
      <c r="G10" s="31" t="s">
        <v>63</v>
      </c>
      <c r="I10" s="31" t="s">
        <v>15</v>
      </c>
      <c r="J10" s="31" t="s">
        <v>64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60</v>
      </c>
      <c r="V10" s="14" t="s">
        <v>57</v>
      </c>
      <c r="W10" s="32" t="s">
        <v>115</v>
      </c>
    </row>
    <row r="11" spans="2:25" ht="31.5">
      <c r="B11" s="50" t="str">
        <f>מניות!B7</f>
        <v>4. מניות</v>
      </c>
      <c r="C11" s="31" t="s">
        <v>43</v>
      </c>
      <c r="D11" s="14" t="s">
        <v>124</v>
      </c>
      <c r="E11" s="43" t="s">
        <v>121</v>
      </c>
      <c r="H11" s="31" t="s">
        <v>104</v>
      </c>
      <c r="S11" s="31" t="s">
        <v>0</v>
      </c>
      <c r="T11" s="14" t="s">
        <v>108</v>
      </c>
      <c r="U11" s="14" t="s">
        <v>60</v>
      </c>
      <c r="V11" s="14" t="s">
        <v>57</v>
      </c>
      <c r="W11" s="15" t="s">
        <v>115</v>
      </c>
    </row>
    <row r="12" spans="2:25" ht="31.5">
      <c r="B12" s="50" t="str">
        <f>'תעודות סל'!B7:N7</f>
        <v>5. תעודות סל</v>
      </c>
      <c r="C12" s="31" t="s">
        <v>43</v>
      </c>
      <c r="D12" s="14" t="s">
        <v>124</v>
      </c>
      <c r="E12" s="43" t="s">
        <v>121</v>
      </c>
      <c r="H12" s="31" t="s">
        <v>104</v>
      </c>
      <c r="S12" s="31" t="s">
        <v>0</v>
      </c>
      <c r="T12" s="31" t="s">
        <v>108</v>
      </c>
      <c r="U12" s="31" t="s">
        <v>60</v>
      </c>
      <c r="V12" s="31" t="s">
        <v>57</v>
      </c>
      <c r="W12" s="32" t="s">
        <v>115</v>
      </c>
    </row>
    <row r="13" spans="2:25" ht="31.5">
      <c r="B13" s="50" t="str">
        <f>'קרנות נאמנות'!B7:O7</f>
        <v>6. קרנות נאמנות</v>
      </c>
      <c r="C13" s="31" t="s">
        <v>43</v>
      </c>
      <c r="D13" s="31" t="s">
        <v>124</v>
      </c>
      <c r="G13" s="31" t="s">
        <v>63</v>
      </c>
      <c r="H13" s="31" t="s">
        <v>104</v>
      </c>
      <c r="S13" s="31" t="s">
        <v>0</v>
      </c>
      <c r="T13" s="31" t="s">
        <v>108</v>
      </c>
      <c r="U13" s="31" t="s">
        <v>60</v>
      </c>
      <c r="V13" s="31" t="s">
        <v>57</v>
      </c>
      <c r="W13" s="32" t="s">
        <v>115</v>
      </c>
    </row>
    <row r="14" spans="2:25" ht="31.5">
      <c r="B14" s="50" t="str">
        <f>'כתבי אופציה'!B7:L7</f>
        <v>7. כתבי אופציה</v>
      </c>
      <c r="C14" s="31" t="s">
        <v>43</v>
      </c>
      <c r="D14" s="31" t="s">
        <v>124</v>
      </c>
      <c r="G14" s="31" t="s">
        <v>63</v>
      </c>
      <c r="H14" s="31" t="s">
        <v>104</v>
      </c>
      <c r="S14" s="31" t="s">
        <v>0</v>
      </c>
      <c r="T14" s="31" t="s">
        <v>108</v>
      </c>
      <c r="U14" s="31" t="s">
        <v>60</v>
      </c>
      <c r="V14" s="31" t="s">
        <v>57</v>
      </c>
      <c r="W14" s="32" t="s">
        <v>115</v>
      </c>
    </row>
    <row r="15" spans="2:25" ht="31.5">
      <c r="B15" s="50" t="str">
        <f>אופציות!B7</f>
        <v>8. אופציות</v>
      </c>
      <c r="C15" s="31" t="s">
        <v>43</v>
      </c>
      <c r="D15" s="31" t="s">
        <v>124</v>
      </c>
      <c r="G15" s="31" t="s">
        <v>63</v>
      </c>
      <c r="H15" s="31" t="s">
        <v>104</v>
      </c>
      <c r="S15" s="31" t="s">
        <v>0</v>
      </c>
      <c r="T15" s="31" t="s">
        <v>108</v>
      </c>
      <c r="U15" s="31" t="s">
        <v>60</v>
      </c>
      <c r="V15" s="31" t="s">
        <v>57</v>
      </c>
      <c r="W15" s="32" t="s">
        <v>115</v>
      </c>
    </row>
    <row r="16" spans="2:25" ht="31.5">
      <c r="B16" s="50" t="str">
        <f>'חוזים עתידיים'!B7:I7</f>
        <v>9. חוזים עתידיים</v>
      </c>
      <c r="C16" s="31" t="s">
        <v>43</v>
      </c>
      <c r="D16" s="31" t="s">
        <v>124</v>
      </c>
      <c r="G16" s="31" t="s">
        <v>63</v>
      </c>
      <c r="H16" s="31" t="s">
        <v>104</v>
      </c>
      <c r="S16" s="31" t="s">
        <v>0</v>
      </c>
      <c r="T16" s="32" t="s">
        <v>108</v>
      </c>
    </row>
    <row r="17" spans="2:25" ht="31.5">
      <c r="B17" s="50" t="str">
        <f>'מוצרים מובנים'!B7:Q7</f>
        <v>10. מוצרים מובנים</v>
      </c>
      <c r="C17" s="31" t="s">
        <v>43</v>
      </c>
      <c r="F17" s="14" t="s">
        <v>48</v>
      </c>
      <c r="I17" s="31" t="s">
        <v>15</v>
      </c>
      <c r="J17" s="31" t="s">
        <v>64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60</v>
      </c>
      <c r="V17" s="31" t="s">
        <v>57</v>
      </c>
      <c r="W17" s="32" t="s">
        <v>115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64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57</v>
      </c>
      <c r="W19" s="32" t="s">
        <v>115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43</v>
      </c>
      <c r="D20" s="43" t="s">
        <v>122</v>
      </c>
      <c r="E20" s="43" t="s">
        <v>121</v>
      </c>
      <c r="G20" s="31" t="s">
        <v>63</v>
      </c>
      <c r="I20" s="31" t="s">
        <v>15</v>
      </c>
      <c r="J20" s="31" t="s">
        <v>64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57</v>
      </c>
      <c r="W20" s="32" t="s">
        <v>115</v>
      </c>
    </row>
    <row r="21" spans="2:25" ht="31.5">
      <c r="B21" s="50" t="str">
        <f>'לא סחיר - אג"ח קונצרני'!B7:S7</f>
        <v>3. אג"ח קונצרני</v>
      </c>
      <c r="C21" s="31" t="s">
        <v>43</v>
      </c>
      <c r="D21" s="43" t="s">
        <v>122</v>
      </c>
      <c r="E21" s="43" t="s">
        <v>121</v>
      </c>
      <c r="G21" s="31" t="s">
        <v>63</v>
      </c>
      <c r="I21" s="31" t="s">
        <v>15</v>
      </c>
      <c r="J21" s="31" t="s">
        <v>64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57</v>
      </c>
      <c r="W21" s="32" t="s">
        <v>115</v>
      </c>
    </row>
    <row r="22" spans="2:25" ht="31.5">
      <c r="B22" s="50" t="str">
        <f>'לא סחיר - מניות'!B7:M7</f>
        <v>4. מניות</v>
      </c>
      <c r="C22" s="31" t="s">
        <v>43</v>
      </c>
      <c r="D22" s="43" t="s">
        <v>122</v>
      </c>
      <c r="E22" s="43" t="s">
        <v>121</v>
      </c>
      <c r="G22" s="31" t="s">
        <v>63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57</v>
      </c>
      <c r="W22" s="32" t="s">
        <v>115</v>
      </c>
    </row>
    <row r="23" spans="2:25" ht="31.5">
      <c r="B23" s="50" t="str">
        <f>'לא סחיר - קרנות השקעה'!B7:K7</f>
        <v>5. קרנות השקעה</v>
      </c>
      <c r="C23" s="31" t="s">
        <v>43</v>
      </c>
      <c r="G23" s="31" t="s">
        <v>63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57</v>
      </c>
      <c r="W23" s="32" t="s">
        <v>115</v>
      </c>
    </row>
    <row r="24" spans="2:25" ht="31.5">
      <c r="B24" s="50" t="str">
        <f>'לא סחיר - כתבי אופציה'!B7:L7</f>
        <v>6. כתבי אופציה</v>
      </c>
      <c r="C24" s="31" t="s">
        <v>43</v>
      </c>
      <c r="G24" s="31" t="s">
        <v>63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57</v>
      </c>
      <c r="W24" s="32" t="s">
        <v>115</v>
      </c>
    </row>
    <row r="25" spans="2:25" ht="31.5">
      <c r="B25" s="50" t="str">
        <f>'לא סחיר - אופציות'!B7:L7</f>
        <v>7. אופציות</v>
      </c>
      <c r="C25" s="31" t="s">
        <v>43</v>
      </c>
      <c r="G25" s="31" t="s">
        <v>63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57</v>
      </c>
      <c r="W25" s="32" t="s">
        <v>115</v>
      </c>
    </row>
    <row r="26" spans="2:25" ht="31.5">
      <c r="B26" s="50" t="str">
        <f>'לא סחיר - חוזים עתידיים'!B7:K7</f>
        <v>8. חוזים עתידיים</v>
      </c>
      <c r="C26" s="31" t="s">
        <v>43</v>
      </c>
      <c r="G26" s="31" t="s">
        <v>63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115</v>
      </c>
    </row>
    <row r="27" spans="2:25" ht="31.5">
      <c r="B27" s="50" t="str">
        <f>'לא סחיר - מוצרים מובנים'!B7:Q7</f>
        <v>9. מוצרים מובנים</v>
      </c>
      <c r="C27" s="31" t="s">
        <v>43</v>
      </c>
      <c r="F27" s="31" t="s">
        <v>48</v>
      </c>
      <c r="I27" s="31" t="s">
        <v>15</v>
      </c>
      <c r="J27" s="31" t="s">
        <v>64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57</v>
      </c>
      <c r="W27" s="32" t="s">
        <v>115</v>
      </c>
    </row>
    <row r="28" spans="2:25" ht="31.5">
      <c r="B28" s="54" t="str">
        <f>הלוואות!B6</f>
        <v>1.ד. הלוואות:</v>
      </c>
      <c r="C28" s="31" t="s">
        <v>43</v>
      </c>
      <c r="I28" s="31" t="s">
        <v>15</v>
      </c>
      <c r="J28" s="31" t="s">
        <v>64</v>
      </c>
      <c r="L28" s="31" t="s">
        <v>18</v>
      </c>
      <c r="M28" s="31" t="s">
        <v>104</v>
      </c>
      <c r="Q28" s="14" t="s">
        <v>34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115</v>
      </c>
    </row>
    <row r="29" spans="2:25" ht="47.25">
      <c r="B29" s="54" t="str">
        <f>'פקדונות מעל 3 חודשים'!B6:O6</f>
        <v>1.ה. פקדונות מעל 3 חודשים:</v>
      </c>
      <c r="C29" s="31" t="s">
        <v>43</v>
      </c>
      <c r="E29" s="31" t="s">
        <v>121</v>
      </c>
      <c r="I29" s="31" t="s">
        <v>15</v>
      </c>
      <c r="J29" s="31" t="s">
        <v>64</v>
      </c>
      <c r="L29" s="31" t="s">
        <v>18</v>
      </c>
      <c r="M29" s="31" t="s">
        <v>104</v>
      </c>
      <c r="O29" s="51" t="s">
        <v>50</v>
      </c>
      <c r="P29" s="52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115</v>
      </c>
    </row>
    <row r="30" spans="2:25" ht="63">
      <c r="B30" s="54" t="str">
        <f>'זכויות מקרקעין'!B6</f>
        <v>1. ו. זכויות במקרקעין:</v>
      </c>
      <c r="C30" s="14" t="s">
        <v>52</v>
      </c>
      <c r="N30" s="51" t="s">
        <v>88</v>
      </c>
      <c r="P30" s="52" t="s">
        <v>53</v>
      </c>
      <c r="U30" s="31" t="s">
        <v>113</v>
      </c>
      <c r="V30" s="15" t="s">
        <v>56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55</v>
      </c>
      <c r="R31" s="14" t="s">
        <v>51</v>
      </c>
      <c r="U31" s="31" t="s">
        <v>113</v>
      </c>
      <c r="V31" s="15" t="s">
        <v>56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184</v>
      </c>
      <c r="C1" s="80" t="s" vm="1">
        <v>253</v>
      </c>
    </row>
    <row r="2" spans="2:54">
      <c r="B2" s="58" t="s">
        <v>183</v>
      </c>
      <c r="C2" s="80" t="s">
        <v>254</v>
      </c>
    </row>
    <row r="3" spans="2:54">
      <c r="B3" s="58" t="s">
        <v>185</v>
      </c>
      <c r="C3" s="80" t="s">
        <v>255</v>
      </c>
    </row>
    <row r="4" spans="2:54">
      <c r="B4" s="58" t="s">
        <v>186</v>
      </c>
      <c r="C4" s="80">
        <v>8602</v>
      </c>
    </row>
    <row r="6" spans="2:54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4" ht="26.25" customHeight="1">
      <c r="B7" s="166" t="s">
        <v>101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4" s="3" customFormat="1" ht="78.75">
      <c r="B8" s="23" t="s">
        <v>120</v>
      </c>
      <c r="C8" s="31" t="s">
        <v>43</v>
      </c>
      <c r="D8" s="31" t="s">
        <v>63</v>
      </c>
      <c r="E8" s="31" t="s">
        <v>104</v>
      </c>
      <c r="F8" s="31" t="s">
        <v>105</v>
      </c>
      <c r="G8" s="31" t="s">
        <v>237</v>
      </c>
      <c r="H8" s="31" t="s">
        <v>236</v>
      </c>
      <c r="I8" s="31" t="s">
        <v>113</v>
      </c>
      <c r="J8" s="31" t="s">
        <v>57</v>
      </c>
      <c r="K8" s="31" t="s">
        <v>187</v>
      </c>
      <c r="L8" s="32" t="s">
        <v>189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I27" sqref="I27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184</v>
      </c>
      <c r="C1" s="80" t="s" vm="1">
        <v>253</v>
      </c>
    </row>
    <row r="2" spans="2:51">
      <c r="B2" s="58" t="s">
        <v>183</v>
      </c>
      <c r="C2" s="80" t="s">
        <v>254</v>
      </c>
    </row>
    <row r="3" spans="2:51">
      <c r="B3" s="58" t="s">
        <v>185</v>
      </c>
      <c r="C3" s="80" t="s">
        <v>255</v>
      </c>
    </row>
    <row r="4" spans="2:51">
      <c r="B4" s="58" t="s">
        <v>186</v>
      </c>
      <c r="C4" s="80">
        <v>8602</v>
      </c>
    </row>
    <row r="6" spans="2:51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1" ht="26.25" customHeight="1">
      <c r="B7" s="166" t="s">
        <v>102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51" s="3" customFormat="1" ht="63">
      <c r="B8" s="23" t="s">
        <v>120</v>
      </c>
      <c r="C8" s="31" t="s">
        <v>43</v>
      </c>
      <c r="D8" s="31" t="s">
        <v>63</v>
      </c>
      <c r="E8" s="31" t="s">
        <v>104</v>
      </c>
      <c r="F8" s="31" t="s">
        <v>105</v>
      </c>
      <c r="G8" s="31" t="s">
        <v>237</v>
      </c>
      <c r="H8" s="31" t="s">
        <v>236</v>
      </c>
      <c r="I8" s="31" t="s">
        <v>113</v>
      </c>
      <c r="J8" s="31" t="s">
        <v>187</v>
      </c>
      <c r="K8" s="32" t="s">
        <v>189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4" t="s">
        <v>47</v>
      </c>
      <c r="C11" s="125"/>
      <c r="D11" s="125"/>
      <c r="E11" s="125"/>
      <c r="F11" s="125"/>
      <c r="G11" s="126"/>
      <c r="H11" s="127"/>
      <c r="I11" s="126">
        <v>-39.040200000000006</v>
      </c>
      <c r="J11" s="128">
        <f>I11/$I$11</f>
        <v>1</v>
      </c>
      <c r="K11" s="128">
        <f>I11/'סכום נכסי הקרן'!$C$42</f>
        <v>-4.7411586865602558E-4</v>
      </c>
      <c r="AW11" s="98"/>
    </row>
    <row r="12" spans="2:51" s="98" customFormat="1" ht="19.5" customHeight="1">
      <c r="B12" s="129" t="s">
        <v>33</v>
      </c>
      <c r="C12" s="125"/>
      <c r="D12" s="125"/>
      <c r="E12" s="125"/>
      <c r="F12" s="125"/>
      <c r="G12" s="126"/>
      <c r="H12" s="127"/>
      <c r="I12" s="126">
        <v>-39.040199999999992</v>
      </c>
      <c r="J12" s="128">
        <f t="shared" ref="J12:J24" si="0">I12/$I$11</f>
        <v>0.99999999999999967</v>
      </c>
      <c r="K12" s="128">
        <f>I12/'סכום נכסי הקרן'!$C$42</f>
        <v>-4.7411586865602536E-4</v>
      </c>
    </row>
    <row r="13" spans="2:51">
      <c r="B13" s="101" t="s">
        <v>1474</v>
      </c>
      <c r="C13" s="84"/>
      <c r="D13" s="84"/>
      <c r="E13" s="84"/>
      <c r="F13" s="84"/>
      <c r="G13" s="92"/>
      <c r="H13" s="94"/>
      <c r="I13" s="92">
        <v>-39.435369999999992</v>
      </c>
      <c r="J13" s="93">
        <f t="shared" si="0"/>
        <v>1.0101221305218719</v>
      </c>
      <c r="K13" s="93">
        <f>I13/'סכום נכסי הקרן'!$C$42</f>
        <v>-4.7891493136105256E-4</v>
      </c>
    </row>
    <row r="14" spans="2:51">
      <c r="B14" s="88" t="s">
        <v>1475</v>
      </c>
      <c r="C14" s="82" t="s">
        <v>1476</v>
      </c>
      <c r="D14" s="95" t="s">
        <v>1471</v>
      </c>
      <c r="E14" s="95" t="s">
        <v>168</v>
      </c>
      <c r="F14" s="108">
        <v>43396</v>
      </c>
      <c r="G14" s="89">
        <v>90237.5</v>
      </c>
      <c r="H14" s="91">
        <v>-0.33090000000000003</v>
      </c>
      <c r="I14" s="89">
        <v>-0.29858999999999997</v>
      </c>
      <c r="J14" s="90">
        <f t="shared" si="0"/>
        <v>7.6482702445171882E-3</v>
      </c>
      <c r="K14" s="90">
        <f>I14/'סכום נכסי הקרן'!$C$42</f>
        <v>-3.6261662906952997E-6</v>
      </c>
    </row>
    <row r="15" spans="2:51">
      <c r="B15" s="88" t="s">
        <v>1475</v>
      </c>
      <c r="C15" s="82" t="s">
        <v>1477</v>
      </c>
      <c r="D15" s="95" t="s">
        <v>1471</v>
      </c>
      <c r="E15" s="95" t="s">
        <v>168</v>
      </c>
      <c r="F15" s="108">
        <v>43468</v>
      </c>
      <c r="G15" s="89">
        <v>92727.5</v>
      </c>
      <c r="H15" s="91">
        <v>2.4007000000000001</v>
      </c>
      <c r="I15" s="89">
        <v>2.2260900000000001</v>
      </c>
      <c r="J15" s="90">
        <f t="shared" si="0"/>
        <v>-5.7020455837828693E-2</v>
      </c>
      <c r="K15" s="90">
        <f>I15/'סכום נכסי הקרן'!$C$42</f>
        <v>2.7034302950714695E-5</v>
      </c>
    </row>
    <row r="16" spans="2:51" s="7" customFormat="1">
      <c r="B16" s="88" t="s">
        <v>1475</v>
      </c>
      <c r="C16" s="82" t="s">
        <v>1478</v>
      </c>
      <c r="D16" s="95" t="s">
        <v>1471</v>
      </c>
      <c r="E16" s="95" t="s">
        <v>168</v>
      </c>
      <c r="F16" s="108">
        <v>43327</v>
      </c>
      <c r="G16" s="89">
        <v>82399.8</v>
      </c>
      <c r="H16" s="91">
        <v>-0.33460000000000001</v>
      </c>
      <c r="I16" s="89">
        <v>-0.27570999999999996</v>
      </c>
      <c r="J16" s="90">
        <f t="shared" si="0"/>
        <v>7.0622076731164263E-3</v>
      </c>
      <c r="K16" s="90">
        <f>I16/'סכום נכסי הקרן'!$C$42</f>
        <v>-3.3483047255688435E-6</v>
      </c>
      <c r="AW16" s="1"/>
      <c r="AY16" s="1"/>
    </row>
    <row r="17" spans="2:51" s="7" customFormat="1">
      <c r="B17" s="88" t="s">
        <v>1475</v>
      </c>
      <c r="C17" s="82" t="s">
        <v>1479</v>
      </c>
      <c r="D17" s="95" t="s">
        <v>1471</v>
      </c>
      <c r="E17" s="95" t="s">
        <v>168</v>
      </c>
      <c r="F17" s="108">
        <v>43349</v>
      </c>
      <c r="G17" s="89">
        <v>197036</v>
      </c>
      <c r="H17" s="91">
        <v>-2.8843999999999999</v>
      </c>
      <c r="I17" s="89">
        <v>-5.6833500000000008</v>
      </c>
      <c r="J17" s="90">
        <f t="shared" si="0"/>
        <v>0.14557686692178831</v>
      </c>
      <c r="K17" s="90">
        <f>I17/'סכום נכסי הקרן'!$C$42</f>
        <v>-6.90203027168463E-5</v>
      </c>
      <c r="AW17" s="1"/>
      <c r="AY17" s="1"/>
    </row>
    <row r="18" spans="2:51" s="7" customFormat="1">
      <c r="B18" s="88" t="s">
        <v>1475</v>
      </c>
      <c r="C18" s="82" t="s">
        <v>1480</v>
      </c>
      <c r="D18" s="95" t="s">
        <v>1471</v>
      </c>
      <c r="E18" s="95" t="s">
        <v>168</v>
      </c>
      <c r="F18" s="108">
        <v>43255</v>
      </c>
      <c r="G18" s="89">
        <v>763048</v>
      </c>
      <c r="H18" s="91">
        <v>-4.37</v>
      </c>
      <c r="I18" s="89">
        <v>-33.34554</v>
      </c>
      <c r="J18" s="90">
        <f t="shared" si="0"/>
        <v>0.85413343169348499</v>
      </c>
      <c r="K18" s="90">
        <f>I18/'סכום נכסי הקרן'!$C$42</f>
        <v>-4.0495821391550875E-4</v>
      </c>
      <c r="AW18" s="1"/>
      <c r="AY18" s="1"/>
    </row>
    <row r="19" spans="2:51">
      <c r="B19" s="88" t="s">
        <v>1475</v>
      </c>
      <c r="C19" s="82" t="s">
        <v>1481</v>
      </c>
      <c r="D19" s="95" t="s">
        <v>1471</v>
      </c>
      <c r="E19" s="95" t="s">
        <v>168</v>
      </c>
      <c r="F19" s="108">
        <v>43542</v>
      </c>
      <c r="G19" s="89">
        <v>192720.6</v>
      </c>
      <c r="H19" s="91">
        <v>-1.0680000000000001</v>
      </c>
      <c r="I19" s="89">
        <v>-2.0582699999999998</v>
      </c>
      <c r="J19" s="90">
        <f t="shared" si="0"/>
        <v>5.2721809826793906E-2</v>
      </c>
      <c r="K19" s="90">
        <f>I19/'סכום נכסי הקרן'!$C$42</f>
        <v>-2.4996246663148178E-5</v>
      </c>
    </row>
    <row r="20" spans="2:51">
      <c r="B20" s="85"/>
      <c r="C20" s="82"/>
      <c r="D20" s="82"/>
      <c r="E20" s="82"/>
      <c r="F20" s="82"/>
      <c r="G20" s="89"/>
      <c r="H20" s="91"/>
      <c r="I20" s="82"/>
      <c r="J20" s="90"/>
      <c r="K20" s="82"/>
    </row>
    <row r="21" spans="2:51">
      <c r="B21" s="101" t="s">
        <v>232</v>
      </c>
      <c r="C21" s="84"/>
      <c r="D21" s="84"/>
      <c r="E21" s="84"/>
      <c r="F21" s="84"/>
      <c r="G21" s="92"/>
      <c r="H21" s="94"/>
      <c r="I21" s="92">
        <v>0.39517000000000002</v>
      </c>
      <c r="J21" s="93">
        <f t="shared" si="0"/>
        <v>-1.0122130521872325E-2</v>
      </c>
      <c r="K21" s="93">
        <f>I21/'סכום נכסי הקרן'!$C$42</f>
        <v>4.7990627050271669E-6</v>
      </c>
    </row>
    <row r="22" spans="2:51">
      <c r="B22" s="88" t="s">
        <v>1482</v>
      </c>
      <c r="C22" s="82" t="s">
        <v>1483</v>
      </c>
      <c r="D22" s="95" t="s">
        <v>1471</v>
      </c>
      <c r="E22" s="95" t="s">
        <v>170</v>
      </c>
      <c r="F22" s="108">
        <v>43480</v>
      </c>
      <c r="G22" s="89">
        <v>5889.72</v>
      </c>
      <c r="H22" s="91">
        <v>2.4780000000000002</v>
      </c>
      <c r="I22" s="89">
        <v>0.14595</v>
      </c>
      <c r="J22" s="90">
        <f t="shared" si="0"/>
        <v>-3.7384542087386839E-3</v>
      </c>
      <c r="K22" s="90">
        <f>I22/'סכום נכסי הקרן'!$C$42</f>
        <v>1.772460464606916E-6</v>
      </c>
    </row>
    <row r="23" spans="2:51">
      <c r="B23" s="88" t="s">
        <v>1482</v>
      </c>
      <c r="C23" s="82" t="s">
        <v>1484</v>
      </c>
      <c r="D23" s="95" t="s">
        <v>1471</v>
      </c>
      <c r="E23" s="95" t="s">
        <v>170</v>
      </c>
      <c r="F23" s="108">
        <v>43447</v>
      </c>
      <c r="G23" s="89">
        <v>6279.36</v>
      </c>
      <c r="H23" s="91">
        <v>1.9984999999999999</v>
      </c>
      <c r="I23" s="89">
        <v>0.12548999999999999</v>
      </c>
      <c r="J23" s="90">
        <f t="shared" si="0"/>
        <v>-3.2143790246976188E-3</v>
      </c>
      <c r="K23" s="90">
        <f>I23/'סכום נכסי הקרן'!$C$42</f>
        <v>1.5239881034842196E-6</v>
      </c>
    </row>
    <row r="24" spans="2:51">
      <c r="B24" s="88" t="s">
        <v>1482</v>
      </c>
      <c r="C24" s="82" t="s">
        <v>1485</v>
      </c>
      <c r="D24" s="95" t="s">
        <v>1471</v>
      </c>
      <c r="E24" s="95" t="s">
        <v>170</v>
      </c>
      <c r="F24" s="108">
        <v>43544</v>
      </c>
      <c r="G24" s="89">
        <v>10044.19</v>
      </c>
      <c r="H24" s="91">
        <v>1.2319</v>
      </c>
      <c r="I24" s="89">
        <v>0.12373000000000001</v>
      </c>
      <c r="J24" s="90">
        <f t="shared" si="0"/>
        <v>-3.1692972884360222E-3</v>
      </c>
      <c r="K24" s="90">
        <f>I24/'סכום נכסי הקרן'!$C$42</f>
        <v>1.502614136936031E-6</v>
      </c>
    </row>
    <row r="25" spans="2:51">
      <c r="B25" s="85"/>
      <c r="C25" s="82"/>
      <c r="D25" s="82"/>
      <c r="E25" s="82"/>
      <c r="F25" s="82"/>
      <c r="G25" s="89"/>
      <c r="H25" s="91"/>
      <c r="I25" s="82"/>
      <c r="J25" s="90"/>
      <c r="K25" s="82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97" t="s">
        <v>252</v>
      </c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97" t="s">
        <v>116</v>
      </c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97" t="s">
        <v>235</v>
      </c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97" t="s">
        <v>243</v>
      </c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184</v>
      </c>
      <c r="C1" s="80" t="s" vm="1">
        <v>253</v>
      </c>
    </row>
    <row r="2" spans="2:78">
      <c r="B2" s="58" t="s">
        <v>183</v>
      </c>
      <c r="C2" s="80" t="s">
        <v>254</v>
      </c>
    </row>
    <row r="3" spans="2:78">
      <c r="B3" s="58" t="s">
        <v>185</v>
      </c>
      <c r="C3" s="80" t="s">
        <v>255</v>
      </c>
    </row>
    <row r="4" spans="2:78">
      <c r="B4" s="58" t="s">
        <v>186</v>
      </c>
      <c r="C4" s="80">
        <v>8602</v>
      </c>
    </row>
    <row r="6" spans="2:78" ht="26.25" customHeight="1">
      <c r="B6" s="166" t="s">
        <v>215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78" ht="26.25" customHeight="1">
      <c r="B7" s="166" t="s">
        <v>103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78" s="3" customFormat="1" ht="47.25">
      <c r="B8" s="23" t="s">
        <v>120</v>
      </c>
      <c r="C8" s="31" t="s">
        <v>43</v>
      </c>
      <c r="D8" s="31" t="s">
        <v>48</v>
      </c>
      <c r="E8" s="31" t="s">
        <v>15</v>
      </c>
      <c r="F8" s="31" t="s">
        <v>64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113</v>
      </c>
      <c r="O8" s="31" t="s">
        <v>57</v>
      </c>
      <c r="P8" s="31" t="s">
        <v>187</v>
      </c>
      <c r="Q8" s="32" t="s">
        <v>189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244</v>
      </c>
      <c r="M9" s="17"/>
      <c r="N9" s="17" t="s">
        <v>240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D104"/>
  <sheetViews>
    <sheetView rightToLeft="1" workbookViewId="0">
      <selection activeCell="N99" sqref="N99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1.2851562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6">
      <c r="B1" s="58" t="s">
        <v>184</v>
      </c>
      <c r="C1" s="80" t="s" vm="1">
        <v>253</v>
      </c>
    </row>
    <row r="2" spans="2:56">
      <c r="B2" s="58" t="s">
        <v>183</v>
      </c>
      <c r="C2" s="80" t="s">
        <v>254</v>
      </c>
    </row>
    <row r="3" spans="2:56">
      <c r="B3" s="58" t="s">
        <v>185</v>
      </c>
      <c r="C3" s="80" t="s">
        <v>255</v>
      </c>
    </row>
    <row r="4" spans="2:56">
      <c r="B4" s="58" t="s">
        <v>186</v>
      </c>
      <c r="C4" s="80">
        <v>8602</v>
      </c>
    </row>
    <row r="6" spans="2:56" ht="26.25" customHeight="1">
      <c r="B6" s="166" t="s">
        <v>216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56" s="3" customFormat="1" ht="63">
      <c r="B7" s="23" t="s">
        <v>120</v>
      </c>
      <c r="C7" s="31" t="s">
        <v>228</v>
      </c>
      <c r="D7" s="31" t="s">
        <v>43</v>
      </c>
      <c r="E7" s="31" t="s">
        <v>121</v>
      </c>
      <c r="F7" s="31" t="s">
        <v>15</v>
      </c>
      <c r="G7" s="31" t="s">
        <v>105</v>
      </c>
      <c r="H7" s="31" t="s">
        <v>64</v>
      </c>
      <c r="I7" s="31" t="s">
        <v>18</v>
      </c>
      <c r="J7" s="31" t="s">
        <v>104</v>
      </c>
      <c r="K7" s="14" t="s">
        <v>34</v>
      </c>
      <c r="L7" s="73" t="s">
        <v>19</v>
      </c>
      <c r="M7" s="31" t="s">
        <v>237</v>
      </c>
      <c r="N7" s="31" t="s">
        <v>236</v>
      </c>
      <c r="O7" s="31" t="s">
        <v>113</v>
      </c>
      <c r="P7" s="31" t="s">
        <v>187</v>
      </c>
      <c r="Q7" s="32" t="s">
        <v>189</v>
      </c>
      <c r="R7" s="1"/>
      <c r="BC7" s="3" t="s">
        <v>167</v>
      </c>
      <c r="BD7" s="3" t="s">
        <v>169</v>
      </c>
    </row>
    <row r="8" spans="2:56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244</v>
      </c>
      <c r="N8" s="17"/>
      <c r="O8" s="17" t="s">
        <v>240</v>
      </c>
      <c r="P8" s="33" t="s">
        <v>20</v>
      </c>
      <c r="Q8" s="18" t="s">
        <v>20</v>
      </c>
      <c r="R8" s="1"/>
      <c r="BC8" s="3" t="s">
        <v>165</v>
      </c>
      <c r="BD8" s="3" t="s">
        <v>168</v>
      </c>
    </row>
    <row r="9" spans="2:5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117</v>
      </c>
      <c r="R9" s="1"/>
      <c r="BC9" s="4" t="s">
        <v>166</v>
      </c>
      <c r="BD9" s="4" t="s">
        <v>170</v>
      </c>
    </row>
    <row r="10" spans="2:56" s="4" customFormat="1" ht="18" customHeight="1">
      <c r="B10" s="99" t="s">
        <v>39</v>
      </c>
      <c r="C10" s="100"/>
      <c r="D10" s="100"/>
      <c r="E10" s="100"/>
      <c r="F10" s="100"/>
      <c r="G10" s="100"/>
      <c r="H10" s="100"/>
      <c r="I10" s="102">
        <v>5.2497882684220363</v>
      </c>
      <c r="J10" s="100"/>
      <c r="K10" s="100"/>
      <c r="L10" s="103">
        <v>1.4819342073759102E-2</v>
      </c>
      <c r="M10" s="102"/>
      <c r="N10" s="104"/>
      <c r="O10" s="102">
        <f>O11+O91</f>
        <v>1581.2502000000002</v>
      </c>
      <c r="P10" s="105">
        <f>O10/$O$10</f>
        <v>1</v>
      </c>
      <c r="Q10" s="105">
        <f>O10/'סכום נכסי הקרן'!$C$42</f>
        <v>1.9203175499498314E-2</v>
      </c>
      <c r="R10" s="1"/>
      <c r="BC10" s="1" t="s">
        <v>27</v>
      </c>
      <c r="BD10" s="4" t="s">
        <v>171</v>
      </c>
    </row>
    <row r="11" spans="2:56" ht="21.75" customHeight="1">
      <c r="B11" s="83" t="s">
        <v>37</v>
      </c>
      <c r="C11" s="84"/>
      <c r="D11" s="84"/>
      <c r="E11" s="84"/>
      <c r="F11" s="84"/>
      <c r="G11" s="84"/>
      <c r="H11" s="84"/>
      <c r="I11" s="92">
        <v>5.3446353389593888</v>
      </c>
      <c r="J11" s="84"/>
      <c r="K11" s="84"/>
      <c r="L11" s="106">
        <v>1.2535084081762165E-2</v>
      </c>
      <c r="M11" s="92"/>
      <c r="N11" s="94"/>
      <c r="O11" s="92">
        <f>O12+O87</f>
        <v>1507.8020100000001</v>
      </c>
      <c r="P11" s="93">
        <f t="shared" ref="P11:P57" si="0">O11/$O$10</f>
        <v>0.95355055765368435</v>
      </c>
      <c r="Q11" s="93">
        <f>O11/'סכום נכסי הקרן'!$C$42</f>
        <v>1.8311198706268187E-2</v>
      </c>
      <c r="BD11" s="1" t="s">
        <v>177</v>
      </c>
    </row>
    <row r="12" spans="2:56">
      <c r="B12" s="101" t="s">
        <v>36</v>
      </c>
      <c r="C12" s="84"/>
      <c r="D12" s="84"/>
      <c r="E12" s="84"/>
      <c r="F12" s="84"/>
      <c r="G12" s="84"/>
      <c r="H12" s="84"/>
      <c r="I12" s="92">
        <v>5.3764590170375817</v>
      </c>
      <c r="J12" s="84"/>
      <c r="K12" s="84"/>
      <c r="L12" s="106">
        <v>1.2515825841194338E-2</v>
      </c>
      <c r="M12" s="92"/>
      <c r="N12" s="94"/>
      <c r="O12" s="92">
        <f>SUM(O13:O85)</f>
        <v>1498.50063</v>
      </c>
      <c r="P12" s="93">
        <f t="shared" si="0"/>
        <v>0.94766826274551608</v>
      </c>
      <c r="Q12" s="93">
        <f>O12/'סכום נכסי הקרן'!$C$42</f>
        <v>1.8198239964806826E-2</v>
      </c>
      <c r="BD12" s="1" t="s">
        <v>172</v>
      </c>
    </row>
    <row r="13" spans="2:56">
      <c r="B13" s="149" t="s">
        <v>1601</v>
      </c>
      <c r="C13" s="95" t="s">
        <v>1519</v>
      </c>
      <c r="D13" s="82" t="s">
        <v>1520</v>
      </c>
      <c r="E13" s="82"/>
      <c r="F13" s="82" t="s">
        <v>323</v>
      </c>
      <c r="G13" s="108">
        <v>42368</v>
      </c>
      <c r="H13" s="82" t="s">
        <v>287</v>
      </c>
      <c r="I13" s="89">
        <v>9.5900000000000034</v>
      </c>
      <c r="J13" s="95" t="s">
        <v>169</v>
      </c>
      <c r="K13" s="96">
        <v>3.1699999999999999E-2</v>
      </c>
      <c r="L13" s="96">
        <v>1.6300000000000002E-2</v>
      </c>
      <c r="M13" s="89">
        <v>3794.91</v>
      </c>
      <c r="N13" s="91">
        <v>116.68</v>
      </c>
      <c r="O13" s="89">
        <v>4.4278999999999993</v>
      </c>
      <c r="P13" s="90">
        <f t="shared" si="0"/>
        <v>2.8002526102447285E-3</v>
      </c>
      <c r="Q13" s="90">
        <f>O13/'סכום נכסי הקרן'!$C$42</f>
        <v>5.3773742317457769E-5</v>
      </c>
      <c r="BD13" s="1" t="s">
        <v>173</v>
      </c>
    </row>
    <row r="14" spans="2:56">
      <c r="B14" s="149" t="s">
        <v>1601</v>
      </c>
      <c r="C14" s="95" t="s">
        <v>1519</v>
      </c>
      <c r="D14" s="82" t="s">
        <v>1521</v>
      </c>
      <c r="E14" s="82"/>
      <c r="F14" s="82" t="s">
        <v>323</v>
      </c>
      <c r="G14" s="108">
        <v>42388</v>
      </c>
      <c r="H14" s="82" t="s">
        <v>287</v>
      </c>
      <c r="I14" s="89">
        <v>9.57</v>
      </c>
      <c r="J14" s="95" t="s">
        <v>169</v>
      </c>
      <c r="K14" s="96">
        <v>3.1899999999999998E-2</v>
      </c>
      <c r="L14" s="96">
        <v>1.6300000000000002E-2</v>
      </c>
      <c r="M14" s="89">
        <v>5312.84</v>
      </c>
      <c r="N14" s="91">
        <v>116.97</v>
      </c>
      <c r="O14" s="89">
        <v>6.2144200000000005</v>
      </c>
      <c r="P14" s="90">
        <f t="shared" si="0"/>
        <v>3.9300674871060887E-3</v>
      </c>
      <c r="Q14" s="90">
        <f>O14/'סכום נכסי הקרן'!$C$42</f>
        <v>7.5469775679770542E-5</v>
      </c>
      <c r="BD14" s="1" t="s">
        <v>174</v>
      </c>
    </row>
    <row r="15" spans="2:56">
      <c r="B15" s="149" t="s">
        <v>1601</v>
      </c>
      <c r="C15" s="95" t="s">
        <v>1519</v>
      </c>
      <c r="D15" s="82" t="s">
        <v>1522</v>
      </c>
      <c r="E15" s="82"/>
      <c r="F15" s="82" t="s">
        <v>323</v>
      </c>
      <c r="G15" s="108">
        <v>42509</v>
      </c>
      <c r="H15" s="82" t="s">
        <v>287</v>
      </c>
      <c r="I15" s="89">
        <v>9.66</v>
      </c>
      <c r="J15" s="95" t="s">
        <v>169</v>
      </c>
      <c r="K15" s="96">
        <v>2.7400000000000001E-2</v>
      </c>
      <c r="L15" s="96">
        <v>1.84E-2</v>
      </c>
      <c r="M15" s="89">
        <v>5312.84</v>
      </c>
      <c r="N15" s="91">
        <v>110.9</v>
      </c>
      <c r="O15" s="89">
        <v>5.8919499999999996</v>
      </c>
      <c r="P15" s="90">
        <f t="shared" si="0"/>
        <v>3.7261339160621128E-3</v>
      </c>
      <c r="Q15" s="90">
        <f>O15/'סכום נכסי הקרן'!$C$42</f>
        <v>7.1553603524773679E-5</v>
      </c>
      <c r="BD15" s="1" t="s">
        <v>176</v>
      </c>
    </row>
    <row r="16" spans="2:56">
      <c r="B16" s="149" t="s">
        <v>1601</v>
      </c>
      <c r="C16" s="95" t="s">
        <v>1519</v>
      </c>
      <c r="D16" s="82" t="s">
        <v>1523</v>
      </c>
      <c r="E16" s="82"/>
      <c r="F16" s="82" t="s">
        <v>323</v>
      </c>
      <c r="G16" s="108">
        <v>42723</v>
      </c>
      <c r="H16" s="82" t="s">
        <v>287</v>
      </c>
      <c r="I16" s="89">
        <v>9.4700000000000006</v>
      </c>
      <c r="J16" s="95" t="s">
        <v>169</v>
      </c>
      <c r="K16" s="96">
        <v>3.15E-2</v>
      </c>
      <c r="L16" s="96">
        <v>2.1400000000000002E-2</v>
      </c>
      <c r="M16" s="89">
        <v>758.99</v>
      </c>
      <c r="N16" s="91">
        <v>111.37</v>
      </c>
      <c r="O16" s="89">
        <v>0.84529999999999994</v>
      </c>
      <c r="P16" s="90">
        <f t="shared" si="0"/>
        <v>5.3457700748433092E-4</v>
      </c>
      <c r="Q16" s="90">
        <f>O16/'סכום נכסי הקרן'!$C$42</f>
        <v>1.0265576092718232E-5</v>
      </c>
      <c r="BD16" s="1" t="s">
        <v>175</v>
      </c>
    </row>
    <row r="17" spans="2:56">
      <c r="B17" s="149" t="s">
        <v>1601</v>
      </c>
      <c r="C17" s="95" t="s">
        <v>1519</v>
      </c>
      <c r="D17" s="82" t="s">
        <v>1524</v>
      </c>
      <c r="E17" s="82"/>
      <c r="F17" s="82" t="s">
        <v>323</v>
      </c>
      <c r="G17" s="108">
        <v>42918</v>
      </c>
      <c r="H17" s="82" t="s">
        <v>287</v>
      </c>
      <c r="I17" s="89">
        <v>9.36</v>
      </c>
      <c r="J17" s="95" t="s">
        <v>169</v>
      </c>
      <c r="K17" s="96">
        <v>3.1899999999999998E-2</v>
      </c>
      <c r="L17" s="96">
        <v>2.58E-2</v>
      </c>
      <c r="M17" s="89">
        <v>3794.91</v>
      </c>
      <c r="N17" s="91">
        <v>106.61</v>
      </c>
      <c r="O17" s="89">
        <v>4.04575</v>
      </c>
      <c r="P17" s="90">
        <f t="shared" si="0"/>
        <v>2.5585767514843629E-3</v>
      </c>
      <c r="Q17" s="90">
        <f>O17/'סכום נכסי הקרן'!$C$42</f>
        <v>4.913279838769051E-5</v>
      </c>
      <c r="BD17" s="1" t="s">
        <v>178</v>
      </c>
    </row>
    <row r="18" spans="2:56">
      <c r="B18" s="149" t="s">
        <v>1602</v>
      </c>
      <c r="C18" s="95" t="s">
        <v>1519</v>
      </c>
      <c r="D18" s="82" t="s">
        <v>1525</v>
      </c>
      <c r="E18" s="82"/>
      <c r="F18" s="82" t="s">
        <v>359</v>
      </c>
      <c r="G18" s="108">
        <v>42229</v>
      </c>
      <c r="H18" s="82" t="s">
        <v>165</v>
      </c>
      <c r="I18" s="89">
        <v>4.04</v>
      </c>
      <c r="J18" s="95" t="s">
        <v>168</v>
      </c>
      <c r="K18" s="96">
        <v>9.8519999999999996E-2</v>
      </c>
      <c r="L18" s="96">
        <v>3.6699999999999997E-2</v>
      </c>
      <c r="M18" s="89">
        <v>6821.48</v>
      </c>
      <c r="N18" s="91">
        <v>129.13999999999999</v>
      </c>
      <c r="O18" s="89">
        <v>31.995229999999999</v>
      </c>
      <c r="P18" s="90">
        <f t="shared" si="0"/>
        <v>2.0234134990148932E-2</v>
      </c>
      <c r="Q18" s="90">
        <f>O18/'סכום נכסי הקרן'!$C$42</f>
        <v>3.8855964529636953E-4</v>
      </c>
      <c r="BD18" s="1" t="s">
        <v>179</v>
      </c>
    </row>
    <row r="19" spans="2:56">
      <c r="B19" s="149" t="s">
        <v>1602</v>
      </c>
      <c r="C19" s="95" t="s">
        <v>1519</v>
      </c>
      <c r="D19" s="82" t="s">
        <v>1526</v>
      </c>
      <c r="E19" s="82"/>
      <c r="F19" s="82" t="s">
        <v>359</v>
      </c>
      <c r="G19" s="108">
        <v>41274</v>
      </c>
      <c r="H19" s="82" t="s">
        <v>165</v>
      </c>
      <c r="I19" s="89">
        <v>4.08</v>
      </c>
      <c r="J19" s="95" t="s">
        <v>169</v>
      </c>
      <c r="K19" s="96">
        <v>3.8450999999999999E-2</v>
      </c>
      <c r="L19" s="96">
        <v>2.3E-3</v>
      </c>
      <c r="M19" s="89">
        <v>205037.88</v>
      </c>
      <c r="N19" s="91">
        <v>149.08000000000001</v>
      </c>
      <c r="O19" s="89">
        <v>305.67059999999998</v>
      </c>
      <c r="P19" s="90">
        <f t="shared" si="0"/>
        <v>0.1933094459055246</v>
      </c>
      <c r="Q19" s="90">
        <f>O19/'סכום נכסי הקרן'!$C$42</f>
        <v>3.7121552154345647E-3</v>
      </c>
      <c r="BD19" s="1" t="s">
        <v>180</v>
      </c>
    </row>
    <row r="20" spans="2:56">
      <c r="B20" s="149" t="s">
        <v>1603</v>
      </c>
      <c r="C20" s="95" t="s">
        <v>1527</v>
      </c>
      <c r="D20" s="82" t="s">
        <v>1528</v>
      </c>
      <c r="E20" s="82"/>
      <c r="F20" s="82" t="s">
        <v>1529</v>
      </c>
      <c r="G20" s="108">
        <v>42201</v>
      </c>
      <c r="H20" s="82" t="s">
        <v>1530</v>
      </c>
      <c r="I20" s="89">
        <v>7.219999999999998</v>
      </c>
      <c r="J20" s="95" t="s">
        <v>169</v>
      </c>
      <c r="K20" s="96">
        <v>4.2030000000000005E-2</v>
      </c>
      <c r="L20" s="96">
        <v>1.9899999999999998E-2</v>
      </c>
      <c r="M20" s="89">
        <v>5014</v>
      </c>
      <c r="N20" s="91">
        <v>118.07</v>
      </c>
      <c r="O20" s="89">
        <v>5.9200200000000001</v>
      </c>
      <c r="P20" s="90">
        <f t="shared" si="0"/>
        <v>3.7438856924729555E-3</v>
      </c>
      <c r="Q20" s="90">
        <f>O20/'סכום נכסי הקרן'!$C$42</f>
        <v>7.1894494002618936E-5</v>
      </c>
      <c r="BD20" s="1" t="s">
        <v>181</v>
      </c>
    </row>
    <row r="21" spans="2:56">
      <c r="B21" s="149" t="s">
        <v>1604</v>
      </c>
      <c r="C21" s="95" t="s">
        <v>1519</v>
      </c>
      <c r="D21" s="82" t="s">
        <v>1531</v>
      </c>
      <c r="E21" s="82"/>
      <c r="F21" s="82" t="s">
        <v>1529</v>
      </c>
      <c r="G21" s="108">
        <v>40742</v>
      </c>
      <c r="H21" s="82" t="s">
        <v>1530</v>
      </c>
      <c r="I21" s="89">
        <v>5.2799999999999994</v>
      </c>
      <c r="J21" s="95" t="s">
        <v>169</v>
      </c>
      <c r="K21" s="96">
        <v>4.4999999999999998E-2</v>
      </c>
      <c r="L21" s="96">
        <v>3.4999999999999992E-3</v>
      </c>
      <c r="M21" s="89">
        <v>63222.18</v>
      </c>
      <c r="N21" s="91">
        <v>128.43</v>
      </c>
      <c r="O21" s="89">
        <v>81.196240000000003</v>
      </c>
      <c r="P21" s="90">
        <f t="shared" si="0"/>
        <v>5.1349394295728781E-2</v>
      </c>
      <c r="Q21" s="90">
        <f>O21/'סכום נכסי הקרן'!$C$42</f>
        <v>9.8607143045381738E-4</v>
      </c>
      <c r="BD21" s="1" t="s">
        <v>182</v>
      </c>
    </row>
    <row r="22" spans="2:56">
      <c r="B22" s="149" t="s">
        <v>1605</v>
      </c>
      <c r="C22" s="95" t="s">
        <v>1527</v>
      </c>
      <c r="D22" s="82" t="s">
        <v>1532</v>
      </c>
      <c r="E22" s="82"/>
      <c r="F22" s="82" t="s">
        <v>1533</v>
      </c>
      <c r="G22" s="108">
        <v>42901</v>
      </c>
      <c r="H22" s="82" t="s">
        <v>1530</v>
      </c>
      <c r="I22" s="89">
        <v>2.94</v>
      </c>
      <c r="J22" s="95" t="s">
        <v>169</v>
      </c>
      <c r="K22" s="96">
        <v>0.04</v>
      </c>
      <c r="L22" s="96">
        <v>2.4799999999999996E-2</v>
      </c>
      <c r="M22" s="89">
        <v>36461</v>
      </c>
      <c r="N22" s="91">
        <v>105.72</v>
      </c>
      <c r="O22" s="89">
        <v>38.546570000000003</v>
      </c>
      <c r="P22" s="90">
        <f t="shared" si="0"/>
        <v>2.4377274387064107E-2</v>
      </c>
      <c r="Q22" s="90">
        <f>O22/'סכום נכסי הקרן'!$C$42</f>
        <v>4.6812107825421729E-4</v>
      </c>
      <c r="BD22" s="1" t="s">
        <v>27</v>
      </c>
    </row>
    <row r="23" spans="2:56">
      <c r="B23" s="149" t="s">
        <v>1606</v>
      </c>
      <c r="C23" s="95" t="s">
        <v>1527</v>
      </c>
      <c r="D23" s="82" t="s">
        <v>1534</v>
      </c>
      <c r="E23" s="82"/>
      <c r="F23" s="82" t="s">
        <v>1533</v>
      </c>
      <c r="G23" s="108">
        <v>42719</v>
      </c>
      <c r="H23" s="82" t="s">
        <v>1530</v>
      </c>
      <c r="I23" s="89">
        <v>2.93</v>
      </c>
      <c r="J23" s="95" t="s">
        <v>169</v>
      </c>
      <c r="K23" s="96">
        <v>4.1500000000000002E-2</v>
      </c>
      <c r="L23" s="96">
        <v>2.1499999999999998E-2</v>
      </c>
      <c r="M23" s="89">
        <v>107255</v>
      </c>
      <c r="N23" s="91">
        <v>107.18</v>
      </c>
      <c r="O23" s="89">
        <v>114.95591999999999</v>
      </c>
      <c r="P23" s="90">
        <f t="shared" si="0"/>
        <v>7.2699386852251455E-2</v>
      </c>
      <c r="Q23" s="90">
        <f>O23/'סכום נכסי הקרן'!$C$42</f>
        <v>1.396059084429705E-3</v>
      </c>
    </row>
    <row r="24" spans="2:56">
      <c r="B24" s="149" t="s">
        <v>1607</v>
      </c>
      <c r="C24" s="95" t="s">
        <v>1519</v>
      </c>
      <c r="D24" s="82" t="s">
        <v>1535</v>
      </c>
      <c r="E24" s="82"/>
      <c r="F24" s="82" t="s">
        <v>460</v>
      </c>
      <c r="G24" s="108">
        <v>42122</v>
      </c>
      <c r="H24" s="82" t="s">
        <v>165</v>
      </c>
      <c r="I24" s="89">
        <v>6.0000000000000009</v>
      </c>
      <c r="J24" s="95" t="s">
        <v>169</v>
      </c>
      <c r="K24" s="96">
        <v>2.4799999999999999E-2</v>
      </c>
      <c r="L24" s="96">
        <v>1.5600000000000001E-2</v>
      </c>
      <c r="M24" s="89">
        <v>105217.92</v>
      </c>
      <c r="N24" s="91">
        <v>107.05</v>
      </c>
      <c r="O24" s="89">
        <v>112.63578</v>
      </c>
      <c r="P24" s="90">
        <f t="shared" si="0"/>
        <v>7.1232104824397804E-2</v>
      </c>
      <c r="Q24" s="90">
        <f>O24/'סכום נכסי הקרן'!$C$42</f>
        <v>1.3678826101415716E-3</v>
      </c>
    </row>
    <row r="25" spans="2:56">
      <c r="B25" s="149" t="s">
        <v>1608</v>
      </c>
      <c r="C25" s="95" t="s">
        <v>1519</v>
      </c>
      <c r="D25" s="82" t="s">
        <v>1536</v>
      </c>
      <c r="E25" s="82"/>
      <c r="F25" s="82" t="s">
        <v>460</v>
      </c>
      <c r="G25" s="108">
        <v>41767</v>
      </c>
      <c r="H25" s="82" t="s">
        <v>165</v>
      </c>
      <c r="I25" s="89">
        <v>6.589999999999999</v>
      </c>
      <c r="J25" s="95" t="s">
        <v>169</v>
      </c>
      <c r="K25" s="96">
        <v>5.3499999999999999E-2</v>
      </c>
      <c r="L25" s="96">
        <v>1.6799999999999995E-2</v>
      </c>
      <c r="M25" s="89">
        <v>1364.18</v>
      </c>
      <c r="N25" s="91">
        <v>126.17</v>
      </c>
      <c r="O25" s="89">
        <v>1.72119</v>
      </c>
      <c r="P25" s="90">
        <f t="shared" si="0"/>
        <v>1.0884994670672609E-3</v>
      </c>
      <c r="Q25" s="90">
        <f>O25/'סכום נכסי הקרן'!$C$42</f>
        <v>2.0902646297202998E-5</v>
      </c>
    </row>
    <row r="26" spans="2:56">
      <c r="B26" s="149" t="s">
        <v>1608</v>
      </c>
      <c r="C26" s="95" t="s">
        <v>1519</v>
      </c>
      <c r="D26" s="82" t="s">
        <v>1537</v>
      </c>
      <c r="E26" s="82"/>
      <c r="F26" s="82" t="s">
        <v>460</v>
      </c>
      <c r="G26" s="108">
        <v>41269</v>
      </c>
      <c r="H26" s="82" t="s">
        <v>165</v>
      </c>
      <c r="I26" s="89">
        <v>6.72</v>
      </c>
      <c r="J26" s="95" t="s">
        <v>169</v>
      </c>
      <c r="K26" s="96">
        <v>5.3499999999999999E-2</v>
      </c>
      <c r="L26" s="96">
        <v>8.3000000000000001E-3</v>
      </c>
      <c r="M26" s="89">
        <v>6775.35</v>
      </c>
      <c r="N26" s="91">
        <v>135.4</v>
      </c>
      <c r="O26" s="89">
        <v>9.1738300000000006</v>
      </c>
      <c r="P26" s="90">
        <f t="shared" si="0"/>
        <v>5.801630886750243E-3</v>
      </c>
      <c r="Q26" s="90">
        <f>O26/'סכום נכסי הקרן'!$C$42</f>
        <v>1.1140973610157496E-4</v>
      </c>
    </row>
    <row r="27" spans="2:56">
      <c r="B27" s="149" t="s">
        <v>1608</v>
      </c>
      <c r="C27" s="95" t="s">
        <v>1519</v>
      </c>
      <c r="D27" s="82" t="s">
        <v>1538</v>
      </c>
      <c r="E27" s="82"/>
      <c r="F27" s="82" t="s">
        <v>460</v>
      </c>
      <c r="G27" s="108">
        <v>41767</v>
      </c>
      <c r="H27" s="82" t="s">
        <v>165</v>
      </c>
      <c r="I27" s="89">
        <v>7.06</v>
      </c>
      <c r="J27" s="95" t="s">
        <v>169</v>
      </c>
      <c r="K27" s="96">
        <v>5.3499999999999999E-2</v>
      </c>
      <c r="L27" s="96">
        <v>1.9200000000000002E-2</v>
      </c>
      <c r="M27" s="89">
        <v>1067.6300000000001</v>
      </c>
      <c r="N27" s="91">
        <v>126.17</v>
      </c>
      <c r="O27" s="89">
        <v>1.3470199999999999</v>
      </c>
      <c r="P27" s="90">
        <f t="shared" si="0"/>
        <v>8.5187024798479059E-4</v>
      </c>
      <c r="Q27" s="90">
        <f>O27/'סכום נכסי הקרן'!$C$42</f>
        <v>1.6358613874853086E-5</v>
      </c>
    </row>
    <row r="28" spans="2:56">
      <c r="B28" s="149" t="s">
        <v>1608</v>
      </c>
      <c r="C28" s="95" t="s">
        <v>1519</v>
      </c>
      <c r="D28" s="82" t="s">
        <v>1539</v>
      </c>
      <c r="E28" s="82"/>
      <c r="F28" s="82" t="s">
        <v>460</v>
      </c>
      <c r="G28" s="108">
        <v>41767</v>
      </c>
      <c r="H28" s="82" t="s">
        <v>165</v>
      </c>
      <c r="I28" s="89">
        <v>6.59</v>
      </c>
      <c r="J28" s="95" t="s">
        <v>169</v>
      </c>
      <c r="K28" s="96">
        <v>5.3499999999999999E-2</v>
      </c>
      <c r="L28" s="96">
        <v>1.6800000000000002E-2</v>
      </c>
      <c r="M28" s="89">
        <v>1364.24</v>
      </c>
      <c r="N28" s="91">
        <v>126.17</v>
      </c>
      <c r="O28" s="89">
        <v>1.72126</v>
      </c>
      <c r="P28" s="90">
        <f t="shared" si="0"/>
        <v>1.0885437358363653E-3</v>
      </c>
      <c r="Q28" s="90">
        <f>O28/'סכום נכסי הקרן'!$C$42</f>
        <v>2.0903496398145255E-5</v>
      </c>
    </row>
    <row r="29" spans="2:56">
      <c r="B29" s="149" t="s">
        <v>1608</v>
      </c>
      <c r="C29" s="95" t="s">
        <v>1519</v>
      </c>
      <c r="D29" s="82" t="s">
        <v>1540</v>
      </c>
      <c r="E29" s="82"/>
      <c r="F29" s="82" t="s">
        <v>460</v>
      </c>
      <c r="G29" s="108">
        <v>41269</v>
      </c>
      <c r="H29" s="82" t="s">
        <v>165</v>
      </c>
      <c r="I29" s="89">
        <v>6.7200000000000006</v>
      </c>
      <c r="J29" s="95" t="s">
        <v>169</v>
      </c>
      <c r="K29" s="96">
        <v>5.3499999999999999E-2</v>
      </c>
      <c r="L29" s="96">
        <v>8.3000000000000001E-3</v>
      </c>
      <c r="M29" s="89">
        <v>7199.14</v>
      </c>
      <c r="N29" s="91">
        <v>135.4</v>
      </c>
      <c r="O29" s="89">
        <v>9.7476299999999991</v>
      </c>
      <c r="P29" s="90">
        <f t="shared" si="0"/>
        <v>6.164508311208434E-3</v>
      </c>
      <c r="Q29" s="90">
        <f>O29/'סכום נכסי הקרן'!$C$42</f>
        <v>1.1837813496825152E-4</v>
      </c>
    </row>
    <row r="30" spans="2:56">
      <c r="B30" s="149" t="s">
        <v>1608</v>
      </c>
      <c r="C30" s="95" t="s">
        <v>1519</v>
      </c>
      <c r="D30" s="82" t="s">
        <v>1541</v>
      </c>
      <c r="E30" s="82"/>
      <c r="F30" s="82" t="s">
        <v>460</v>
      </c>
      <c r="G30" s="108">
        <v>41281</v>
      </c>
      <c r="H30" s="82" t="s">
        <v>165</v>
      </c>
      <c r="I30" s="89">
        <v>6.7099999999999991</v>
      </c>
      <c r="J30" s="95" t="s">
        <v>169</v>
      </c>
      <c r="K30" s="96">
        <v>5.3499999999999999E-2</v>
      </c>
      <c r="L30" s="96">
        <v>8.5000000000000006E-3</v>
      </c>
      <c r="M30" s="89">
        <v>9069.4699999999993</v>
      </c>
      <c r="N30" s="91">
        <v>135.28</v>
      </c>
      <c r="O30" s="89">
        <v>12.26918</v>
      </c>
      <c r="P30" s="90">
        <f t="shared" si="0"/>
        <v>7.7591642359950367E-3</v>
      </c>
      <c r="Q30" s="90">
        <f>O30/'סכום נכסי הקרן'!$C$42</f>
        <v>1.4900059255324344E-4</v>
      </c>
    </row>
    <row r="31" spans="2:56">
      <c r="B31" s="149" t="s">
        <v>1608</v>
      </c>
      <c r="C31" s="95" t="s">
        <v>1519</v>
      </c>
      <c r="D31" s="82" t="s">
        <v>1542</v>
      </c>
      <c r="E31" s="82"/>
      <c r="F31" s="82" t="s">
        <v>460</v>
      </c>
      <c r="G31" s="108">
        <v>41767</v>
      </c>
      <c r="H31" s="82" t="s">
        <v>165</v>
      </c>
      <c r="I31" s="89">
        <v>6.59</v>
      </c>
      <c r="J31" s="95" t="s">
        <v>169</v>
      </c>
      <c r="K31" s="96">
        <v>5.3499999999999999E-2</v>
      </c>
      <c r="L31" s="96">
        <v>1.6799999999999995E-2</v>
      </c>
      <c r="M31" s="89">
        <v>1601.44</v>
      </c>
      <c r="N31" s="91">
        <v>126.17</v>
      </c>
      <c r="O31" s="89">
        <v>2.0205500000000001</v>
      </c>
      <c r="P31" s="90">
        <f t="shared" si="0"/>
        <v>1.2778180201969301E-3</v>
      </c>
      <c r="Q31" s="90">
        <f>O31/'סכום נכסי הקרן'!$C$42</f>
        <v>2.4538163698263134E-5</v>
      </c>
    </row>
    <row r="32" spans="2:56">
      <c r="B32" s="150" t="s">
        <v>1608</v>
      </c>
      <c r="C32" s="95" t="s">
        <v>1519</v>
      </c>
      <c r="D32" s="82" t="s">
        <v>1543</v>
      </c>
      <c r="E32" s="82"/>
      <c r="F32" s="82" t="s">
        <v>460</v>
      </c>
      <c r="G32" s="108">
        <v>41281</v>
      </c>
      <c r="H32" s="82" t="s">
        <v>165</v>
      </c>
      <c r="I32" s="89">
        <v>6.71</v>
      </c>
      <c r="J32" s="95" t="s">
        <v>169</v>
      </c>
      <c r="K32" s="96">
        <v>5.3499999999999999E-2</v>
      </c>
      <c r="L32" s="96">
        <v>8.4999999999999989E-3</v>
      </c>
      <c r="M32" s="89">
        <v>6533.07</v>
      </c>
      <c r="N32" s="91">
        <v>135.28</v>
      </c>
      <c r="O32" s="89">
        <v>8.8379500000000011</v>
      </c>
      <c r="P32" s="90">
        <f t="shared" si="0"/>
        <v>5.5892166843678499E-3</v>
      </c>
      <c r="Q32" s="90">
        <f>O32/'סכום נכסי הקרן'!$C$42</f>
        <v>1.0733070889463991E-4</v>
      </c>
    </row>
    <row r="33" spans="2:17">
      <c r="B33" s="150" t="s">
        <v>1608</v>
      </c>
      <c r="C33" s="95" t="s">
        <v>1519</v>
      </c>
      <c r="D33" s="82" t="s">
        <v>1544</v>
      </c>
      <c r="E33" s="82"/>
      <c r="F33" s="82" t="s">
        <v>460</v>
      </c>
      <c r="G33" s="108">
        <v>41767</v>
      </c>
      <c r="H33" s="82" t="s">
        <v>165</v>
      </c>
      <c r="I33" s="89">
        <v>6.59</v>
      </c>
      <c r="J33" s="95" t="s">
        <v>169</v>
      </c>
      <c r="K33" s="96">
        <v>5.3499999999999999E-2</v>
      </c>
      <c r="L33" s="96">
        <v>1.6799999999999999E-2</v>
      </c>
      <c r="M33" s="89">
        <v>1304.8699999999999</v>
      </c>
      <c r="N33" s="91">
        <v>126.17</v>
      </c>
      <c r="O33" s="89">
        <v>1.6463599999999998</v>
      </c>
      <c r="P33" s="90">
        <f t="shared" si="0"/>
        <v>1.0411761528947155E-3</v>
      </c>
      <c r="Q33" s="90">
        <f>O33/'סכום נכסי הקרן'!$C$42</f>
        <v>1.9993888389929715E-5</v>
      </c>
    </row>
    <row r="34" spans="2:17">
      <c r="B34" s="151" t="s">
        <v>1608</v>
      </c>
      <c r="C34" s="95" t="s">
        <v>1519</v>
      </c>
      <c r="D34" s="82" t="s">
        <v>1545</v>
      </c>
      <c r="E34" s="82"/>
      <c r="F34" s="82" t="s">
        <v>460</v>
      </c>
      <c r="G34" s="108">
        <v>41281</v>
      </c>
      <c r="H34" s="82" t="s">
        <v>165</v>
      </c>
      <c r="I34" s="89">
        <v>6.7100000000000009</v>
      </c>
      <c r="J34" s="95" t="s">
        <v>169</v>
      </c>
      <c r="K34" s="96">
        <v>5.3499999999999999E-2</v>
      </c>
      <c r="L34" s="96">
        <v>8.5000000000000006E-3</v>
      </c>
      <c r="M34" s="89">
        <v>7846.11</v>
      </c>
      <c r="N34" s="91">
        <v>135.28</v>
      </c>
      <c r="O34" s="89">
        <v>10.61422</v>
      </c>
      <c r="P34" s="90">
        <f t="shared" si="0"/>
        <v>6.7125493486103584E-3</v>
      </c>
      <c r="Q34" s="90">
        <f>O34/'סכום נכסי הקרן'!$C$42</f>
        <v>1.289022631904078E-4</v>
      </c>
    </row>
    <row r="35" spans="2:17">
      <c r="B35" s="151" t="s">
        <v>1609</v>
      </c>
      <c r="C35" s="95" t="s">
        <v>1527</v>
      </c>
      <c r="D35" s="82">
        <v>22333</v>
      </c>
      <c r="E35" s="82"/>
      <c r="F35" s="82" t="s">
        <v>1533</v>
      </c>
      <c r="G35" s="108">
        <v>41639</v>
      </c>
      <c r="H35" s="82" t="s">
        <v>1530</v>
      </c>
      <c r="I35" s="89">
        <v>2.44</v>
      </c>
      <c r="J35" s="95" t="s">
        <v>169</v>
      </c>
      <c r="K35" s="96">
        <v>3.7000000000000005E-2</v>
      </c>
      <c r="L35" s="96">
        <v>1.5E-3</v>
      </c>
      <c r="M35" s="89">
        <v>47608.15</v>
      </c>
      <c r="N35" s="91">
        <v>109.79</v>
      </c>
      <c r="O35" s="89">
        <v>52.268980000000006</v>
      </c>
      <c r="P35" s="90">
        <f t="shared" si="0"/>
        <v>3.3055477241994972E-2</v>
      </c>
      <c r="Q35" s="90">
        <f>O35/'סכום נכסי הקרן'!$C$42</f>
        <v>6.3477013069770201E-4</v>
      </c>
    </row>
    <row r="36" spans="2:17">
      <c r="B36" s="151" t="s">
        <v>1609</v>
      </c>
      <c r="C36" s="95" t="s">
        <v>1527</v>
      </c>
      <c r="D36" s="82">
        <v>22334</v>
      </c>
      <c r="E36" s="82"/>
      <c r="F36" s="82" t="s">
        <v>1533</v>
      </c>
      <c r="G36" s="108">
        <v>42004</v>
      </c>
      <c r="H36" s="82" t="s">
        <v>1530</v>
      </c>
      <c r="I36" s="89">
        <v>2.9</v>
      </c>
      <c r="J36" s="95" t="s">
        <v>169</v>
      </c>
      <c r="K36" s="96">
        <v>3.7000000000000005E-2</v>
      </c>
      <c r="L36" s="96">
        <v>3.7999999999999996E-3</v>
      </c>
      <c r="M36" s="89">
        <v>19043.259999999998</v>
      </c>
      <c r="N36" s="91">
        <v>110.81</v>
      </c>
      <c r="O36" s="89">
        <v>21.101830000000003</v>
      </c>
      <c r="P36" s="90">
        <f t="shared" si="0"/>
        <v>1.3345029142130703E-2</v>
      </c>
      <c r="Q36" s="90">
        <f>O36/'סכום נכסי הקרן'!$C$42</f>
        <v>2.562669366622553E-4</v>
      </c>
    </row>
    <row r="37" spans="2:17">
      <c r="B37" s="151" t="s">
        <v>1610</v>
      </c>
      <c r="C37" s="95" t="s">
        <v>1527</v>
      </c>
      <c r="D37" s="82">
        <v>4069</v>
      </c>
      <c r="E37" s="82"/>
      <c r="F37" s="82" t="s">
        <v>550</v>
      </c>
      <c r="G37" s="108">
        <v>42052</v>
      </c>
      <c r="H37" s="82" t="s">
        <v>165</v>
      </c>
      <c r="I37" s="89">
        <v>5.9700000000000006</v>
      </c>
      <c r="J37" s="95" t="s">
        <v>169</v>
      </c>
      <c r="K37" s="96">
        <v>2.9779E-2</v>
      </c>
      <c r="L37" s="96">
        <v>9.4000000000000004E-3</v>
      </c>
      <c r="M37" s="89">
        <v>18060.740000000002</v>
      </c>
      <c r="N37" s="91">
        <v>113.53</v>
      </c>
      <c r="O37" s="89">
        <v>20.504349999999999</v>
      </c>
      <c r="P37" s="90">
        <f t="shared" si="0"/>
        <v>1.2967176225495494E-2</v>
      </c>
      <c r="Q37" s="90">
        <f>O37/'סכום נכסי הקרן'!$C$42</f>
        <v>2.4901096079111212E-4</v>
      </c>
    </row>
    <row r="38" spans="2:17">
      <c r="B38" s="151" t="s">
        <v>1611</v>
      </c>
      <c r="C38" s="95" t="s">
        <v>1527</v>
      </c>
      <c r="D38" s="82">
        <v>2963</v>
      </c>
      <c r="E38" s="82"/>
      <c r="F38" s="82" t="s">
        <v>550</v>
      </c>
      <c r="G38" s="108">
        <v>41423</v>
      </c>
      <c r="H38" s="82" t="s">
        <v>165</v>
      </c>
      <c r="I38" s="89">
        <v>4.82</v>
      </c>
      <c r="J38" s="95" t="s">
        <v>169</v>
      </c>
      <c r="K38" s="96">
        <v>0.05</v>
      </c>
      <c r="L38" s="96">
        <v>8.3999999999999995E-3</v>
      </c>
      <c r="M38" s="89">
        <v>18100.53</v>
      </c>
      <c r="N38" s="91">
        <v>123.86</v>
      </c>
      <c r="O38" s="89">
        <v>22.4193</v>
      </c>
      <c r="P38" s="90">
        <f t="shared" si="0"/>
        <v>1.4178211645443585E-2</v>
      </c>
      <c r="Q38" s="90">
        <f>O38/'סכום נכסי הקרן'!$C$42</f>
        <v>2.7226668649648391E-4</v>
      </c>
    </row>
    <row r="39" spans="2:17">
      <c r="B39" s="151" t="s">
        <v>1611</v>
      </c>
      <c r="C39" s="95" t="s">
        <v>1527</v>
      </c>
      <c r="D39" s="82">
        <v>2968</v>
      </c>
      <c r="E39" s="82"/>
      <c r="F39" s="82" t="s">
        <v>550</v>
      </c>
      <c r="G39" s="108">
        <v>41423</v>
      </c>
      <c r="H39" s="82" t="s">
        <v>165</v>
      </c>
      <c r="I39" s="89">
        <v>4.82</v>
      </c>
      <c r="J39" s="95" t="s">
        <v>169</v>
      </c>
      <c r="K39" s="96">
        <v>0.05</v>
      </c>
      <c r="L39" s="96">
        <v>8.3999999999999995E-3</v>
      </c>
      <c r="M39" s="89">
        <v>5821.46</v>
      </c>
      <c r="N39" s="91">
        <v>123.86</v>
      </c>
      <c r="O39" s="89">
        <v>7.2104600000000003</v>
      </c>
      <c r="P39" s="90">
        <f t="shared" si="0"/>
        <v>4.5599741268016912E-3</v>
      </c>
      <c r="Q39" s="90">
        <f>O39/'סכום נכסי הקרן'!$C$42</f>
        <v>8.7565983430144454E-5</v>
      </c>
    </row>
    <row r="40" spans="2:17">
      <c r="B40" s="151" t="s">
        <v>1611</v>
      </c>
      <c r="C40" s="95" t="s">
        <v>1527</v>
      </c>
      <c r="D40" s="82">
        <v>4605</v>
      </c>
      <c r="E40" s="82"/>
      <c r="F40" s="82" t="s">
        <v>550</v>
      </c>
      <c r="G40" s="108">
        <v>42352</v>
      </c>
      <c r="H40" s="82" t="s">
        <v>165</v>
      </c>
      <c r="I40" s="89">
        <v>6.8599999999999994</v>
      </c>
      <c r="J40" s="95" t="s">
        <v>169</v>
      </c>
      <c r="K40" s="96">
        <v>0.05</v>
      </c>
      <c r="L40" s="96">
        <v>1.9099999999999999E-2</v>
      </c>
      <c r="M40" s="89">
        <v>17687.52</v>
      </c>
      <c r="N40" s="91">
        <v>124.16</v>
      </c>
      <c r="O40" s="89">
        <v>21.960819999999998</v>
      </c>
      <c r="P40" s="90">
        <f t="shared" si="0"/>
        <v>1.3888263856029865E-2</v>
      </c>
      <c r="Q40" s="90">
        <f>O40/'סכום נכסי הקרן'!$C$42</f>
        <v>2.6669876821068072E-4</v>
      </c>
    </row>
    <row r="41" spans="2:17">
      <c r="B41" s="151" t="s">
        <v>1611</v>
      </c>
      <c r="C41" s="95" t="s">
        <v>1527</v>
      </c>
      <c r="D41" s="82">
        <v>4606</v>
      </c>
      <c r="E41" s="82"/>
      <c r="F41" s="82" t="s">
        <v>550</v>
      </c>
      <c r="G41" s="108">
        <v>42352</v>
      </c>
      <c r="H41" s="82" t="s">
        <v>165</v>
      </c>
      <c r="I41" s="89">
        <v>8.89</v>
      </c>
      <c r="J41" s="95" t="s">
        <v>169</v>
      </c>
      <c r="K41" s="96">
        <v>4.0999999999999995E-2</v>
      </c>
      <c r="L41" s="96">
        <v>2.06E-2</v>
      </c>
      <c r="M41" s="89">
        <v>46971.9</v>
      </c>
      <c r="N41" s="91">
        <v>120.7</v>
      </c>
      <c r="O41" s="89">
        <v>56.695089999999993</v>
      </c>
      <c r="P41" s="90">
        <f t="shared" si="0"/>
        <v>3.5854597836572598E-2</v>
      </c>
      <c r="Q41" s="90">
        <f>O41/'סכום נכסי הקרן'!$C$42</f>
        <v>6.8852213471963617E-4</v>
      </c>
    </row>
    <row r="42" spans="2:17">
      <c r="B42" s="151" t="s">
        <v>1611</v>
      </c>
      <c r="C42" s="95" t="s">
        <v>1527</v>
      </c>
      <c r="D42" s="82">
        <v>5150</v>
      </c>
      <c r="E42" s="82"/>
      <c r="F42" s="82" t="s">
        <v>550</v>
      </c>
      <c r="G42" s="108">
        <v>42631</v>
      </c>
      <c r="H42" s="82" t="s">
        <v>165</v>
      </c>
      <c r="I42" s="89">
        <v>8.7100000000000009</v>
      </c>
      <c r="J42" s="95" t="s">
        <v>169</v>
      </c>
      <c r="K42" s="96">
        <v>4.0999999999999995E-2</v>
      </c>
      <c r="L42" s="96">
        <v>2.7200000000000002E-2</v>
      </c>
      <c r="M42" s="89">
        <v>13938.97</v>
      </c>
      <c r="N42" s="91">
        <v>114.56</v>
      </c>
      <c r="O42" s="89">
        <v>15.96848</v>
      </c>
      <c r="P42" s="90">
        <f t="shared" si="0"/>
        <v>1.009864220096225E-2</v>
      </c>
      <c r="Q42" s="90">
        <f>O42/'סכום נכסי הקרן'!$C$42</f>
        <v>1.93925998491718E-4</v>
      </c>
    </row>
    <row r="43" spans="2:17">
      <c r="B43" s="151" t="s">
        <v>1612</v>
      </c>
      <c r="C43" s="95" t="s">
        <v>1527</v>
      </c>
      <c r="D43" s="82">
        <v>4099</v>
      </c>
      <c r="E43" s="82"/>
      <c r="F43" s="82" t="s">
        <v>550</v>
      </c>
      <c r="G43" s="108">
        <v>42052</v>
      </c>
      <c r="H43" s="82" t="s">
        <v>165</v>
      </c>
      <c r="I43" s="89">
        <v>5.98</v>
      </c>
      <c r="J43" s="95" t="s">
        <v>169</v>
      </c>
      <c r="K43" s="96">
        <v>2.9779E-2</v>
      </c>
      <c r="L43" s="96">
        <v>9.4000000000000004E-3</v>
      </c>
      <c r="M43" s="89">
        <v>13174.04</v>
      </c>
      <c r="N43" s="91">
        <v>113.53</v>
      </c>
      <c r="O43" s="89">
        <v>14.956479999999999</v>
      </c>
      <c r="P43" s="90">
        <f t="shared" si="0"/>
        <v>9.4586422819108555E-3</v>
      </c>
      <c r="Q43" s="90">
        <f>O43/'סכום נכסי הקרן'!$C$42</f>
        <v>1.8163596772650939E-4</v>
      </c>
    </row>
    <row r="44" spans="2:17">
      <c r="B44" s="151" t="s">
        <v>1612</v>
      </c>
      <c r="C44" s="95" t="s">
        <v>1527</v>
      </c>
      <c r="D44" s="82" t="s">
        <v>1546</v>
      </c>
      <c r="E44" s="82"/>
      <c r="F44" s="82" t="s">
        <v>550</v>
      </c>
      <c r="G44" s="108">
        <v>42054</v>
      </c>
      <c r="H44" s="82" t="s">
        <v>165</v>
      </c>
      <c r="I44" s="89">
        <v>5.98</v>
      </c>
      <c r="J44" s="95" t="s">
        <v>169</v>
      </c>
      <c r="K44" s="96">
        <v>2.9779E-2</v>
      </c>
      <c r="L44" s="96">
        <v>9.5000000000000015E-3</v>
      </c>
      <c r="M44" s="89">
        <v>372.57</v>
      </c>
      <c r="N44" s="91">
        <v>113.45</v>
      </c>
      <c r="O44" s="89">
        <v>0.42269000000000001</v>
      </c>
      <c r="P44" s="90">
        <f t="shared" si="0"/>
        <v>2.6731380018165372E-4</v>
      </c>
      <c r="Q44" s="90">
        <f>O44/'סכום נכסי הקרן'!$C$42</f>
        <v>5.1332738183261205E-6</v>
      </c>
    </row>
    <row r="45" spans="2:17">
      <c r="B45" s="151" t="s">
        <v>1604</v>
      </c>
      <c r="C45" s="95" t="s">
        <v>1527</v>
      </c>
      <c r="D45" s="82" t="s">
        <v>1547</v>
      </c>
      <c r="E45" s="82"/>
      <c r="F45" s="82" t="s">
        <v>1548</v>
      </c>
      <c r="G45" s="108">
        <v>40742</v>
      </c>
      <c r="H45" s="82" t="s">
        <v>1530</v>
      </c>
      <c r="I45" s="89">
        <v>8.0400000000000009</v>
      </c>
      <c r="J45" s="95" t="s">
        <v>169</v>
      </c>
      <c r="K45" s="96">
        <v>0.06</v>
      </c>
      <c r="L45" s="96">
        <v>9.0999999999999987E-3</v>
      </c>
      <c r="M45" s="89">
        <v>62895.1</v>
      </c>
      <c r="N45" s="91">
        <v>154.19999999999999</v>
      </c>
      <c r="O45" s="89">
        <v>96.98424</v>
      </c>
      <c r="P45" s="90">
        <f t="shared" si="0"/>
        <v>6.1333898961720285E-2</v>
      </c>
      <c r="Q45" s="90">
        <f>O45/'סכום נכסי הקרן'!$C$42</f>
        <v>1.1778056258304121E-3</v>
      </c>
    </row>
    <row r="46" spans="2:17">
      <c r="B46" s="151" t="s">
        <v>1613</v>
      </c>
      <c r="C46" s="95" t="s">
        <v>1527</v>
      </c>
      <c r="D46" s="82">
        <v>4100</v>
      </c>
      <c r="E46" s="82"/>
      <c r="F46" s="82" t="s">
        <v>550</v>
      </c>
      <c r="G46" s="108">
        <v>42052</v>
      </c>
      <c r="H46" s="82" t="s">
        <v>165</v>
      </c>
      <c r="I46" s="89">
        <v>5.9599999999999991</v>
      </c>
      <c r="J46" s="95" t="s">
        <v>169</v>
      </c>
      <c r="K46" s="96">
        <v>2.9779E-2</v>
      </c>
      <c r="L46" s="96">
        <v>9.3999999999999986E-3</v>
      </c>
      <c r="M46" s="89">
        <v>15009.25</v>
      </c>
      <c r="N46" s="91">
        <v>113.5</v>
      </c>
      <c r="O46" s="89">
        <v>17.035490000000003</v>
      </c>
      <c r="P46" s="90">
        <f t="shared" si="0"/>
        <v>1.0773431048419789E-2</v>
      </c>
      <c r="Q46" s="90">
        <f>O46/'סכום נכסי הקרן'!$C$42</f>
        <v>2.0688408715454934E-4</v>
      </c>
    </row>
    <row r="47" spans="2:17">
      <c r="B47" s="151" t="s">
        <v>1614</v>
      </c>
      <c r="C47" s="95" t="s">
        <v>1519</v>
      </c>
      <c r="D47" s="82" t="s">
        <v>1549</v>
      </c>
      <c r="E47" s="82"/>
      <c r="F47" s="82" t="s">
        <v>550</v>
      </c>
      <c r="G47" s="108">
        <v>42516</v>
      </c>
      <c r="H47" s="82" t="s">
        <v>287</v>
      </c>
      <c r="I47" s="89">
        <v>5.5499999999999989</v>
      </c>
      <c r="J47" s="95" t="s">
        <v>169</v>
      </c>
      <c r="K47" s="96">
        <v>2.3269999999999999E-2</v>
      </c>
      <c r="L47" s="96">
        <v>1.15E-2</v>
      </c>
      <c r="M47" s="89">
        <v>28433.05</v>
      </c>
      <c r="N47" s="91">
        <v>108.38</v>
      </c>
      <c r="O47" s="89">
        <v>30.815740000000002</v>
      </c>
      <c r="P47" s="90">
        <f t="shared" si="0"/>
        <v>1.9488212554850583E-2</v>
      </c>
      <c r="Q47" s="90">
        <f>O47/'סכום נכסי הקרן'!$C$42</f>
        <v>3.7423556586232222E-4</v>
      </c>
    </row>
    <row r="48" spans="2:17">
      <c r="B48" s="151" t="s">
        <v>1615</v>
      </c>
      <c r="C48" s="95" t="s">
        <v>1519</v>
      </c>
      <c r="D48" s="82" t="s">
        <v>1567</v>
      </c>
      <c r="E48" s="82"/>
      <c r="F48" s="82" t="s">
        <v>1568</v>
      </c>
      <c r="G48" s="108">
        <v>41339</v>
      </c>
      <c r="H48" s="82" t="s">
        <v>1530</v>
      </c>
      <c r="I48" s="89">
        <v>2.8099999999999996</v>
      </c>
      <c r="J48" s="95" t="s">
        <v>169</v>
      </c>
      <c r="K48" s="96">
        <v>4.7500000000000001E-2</v>
      </c>
      <c r="L48" s="96">
        <v>4.5999999999999999E-3</v>
      </c>
      <c r="M48" s="89">
        <v>42990.83</v>
      </c>
      <c r="N48" s="91">
        <v>115.73</v>
      </c>
      <c r="O48" s="89">
        <v>49.75329</v>
      </c>
      <c r="P48" s="90">
        <f t="shared" si="0"/>
        <v>3.1464527245593385E-2</v>
      </c>
      <c r="Q48" s="90">
        <f>O48/'סכום נכסי הקרן'!$C$42</f>
        <v>6.0421883870587613E-4</v>
      </c>
    </row>
    <row r="49" spans="2:17">
      <c r="B49" s="151" t="s">
        <v>1615</v>
      </c>
      <c r="C49" s="95" t="s">
        <v>1519</v>
      </c>
      <c r="D49" s="82" t="s">
        <v>1569</v>
      </c>
      <c r="E49" s="82"/>
      <c r="F49" s="82" t="s">
        <v>1568</v>
      </c>
      <c r="G49" s="108">
        <v>41338</v>
      </c>
      <c r="H49" s="82" t="s">
        <v>1530</v>
      </c>
      <c r="I49" s="89">
        <v>2.82</v>
      </c>
      <c r="J49" s="95" t="s">
        <v>169</v>
      </c>
      <c r="K49" s="96">
        <v>4.4999999999999998E-2</v>
      </c>
      <c r="L49" s="96">
        <v>3.7000000000000002E-3</v>
      </c>
      <c r="M49" s="89">
        <v>73122.14</v>
      </c>
      <c r="N49" s="91">
        <v>115.24</v>
      </c>
      <c r="O49" s="89">
        <v>84.265950000000004</v>
      </c>
      <c r="P49" s="90">
        <f t="shared" si="0"/>
        <v>5.3290712627261642E-2</v>
      </c>
      <c r="Q49" s="90">
        <f>O49/'סכום נכסי הקרן'!$C$42</f>
        <v>1.0233509070746362E-3</v>
      </c>
    </row>
    <row r="50" spans="2:17">
      <c r="B50" s="151" t="s">
        <v>1616</v>
      </c>
      <c r="C50" s="95" t="s">
        <v>1527</v>
      </c>
      <c r="D50" s="82" t="s">
        <v>1570</v>
      </c>
      <c r="E50" s="82"/>
      <c r="F50" s="82" t="s">
        <v>594</v>
      </c>
      <c r="G50" s="108">
        <v>42432</v>
      </c>
      <c r="H50" s="82" t="s">
        <v>165</v>
      </c>
      <c r="I50" s="89">
        <v>6.4399999999999995</v>
      </c>
      <c r="J50" s="95" t="s">
        <v>169</v>
      </c>
      <c r="K50" s="96">
        <v>2.5399999999999999E-2</v>
      </c>
      <c r="L50" s="96">
        <v>1.0999999999999999E-2</v>
      </c>
      <c r="M50" s="89">
        <v>19055.16</v>
      </c>
      <c r="N50" s="91">
        <v>111.07</v>
      </c>
      <c r="O50" s="89">
        <v>21.164580000000001</v>
      </c>
      <c r="P50" s="90">
        <f t="shared" si="0"/>
        <v>1.338471293157781E-2</v>
      </c>
      <c r="Q50" s="90">
        <f>O50/'סכום נכסי הקרן'!$C$42</f>
        <v>2.5702899143549329E-4</v>
      </c>
    </row>
    <row r="51" spans="2:17">
      <c r="B51" s="151" t="s">
        <v>1617</v>
      </c>
      <c r="C51" s="95" t="s">
        <v>1519</v>
      </c>
      <c r="D51" s="82" t="s">
        <v>1571</v>
      </c>
      <c r="E51" s="82"/>
      <c r="F51" s="82" t="s">
        <v>1568</v>
      </c>
      <c r="G51" s="108">
        <v>42242</v>
      </c>
      <c r="H51" s="82" t="s">
        <v>1530</v>
      </c>
      <c r="I51" s="89">
        <v>5.08</v>
      </c>
      <c r="J51" s="95" t="s">
        <v>169</v>
      </c>
      <c r="K51" s="96">
        <v>2.3599999999999999E-2</v>
      </c>
      <c r="L51" s="96">
        <v>1.8000000000000002E-2</v>
      </c>
      <c r="M51" s="89">
        <v>37516.49</v>
      </c>
      <c r="N51" s="91">
        <v>103.48</v>
      </c>
      <c r="O51" s="89">
        <v>38.82206</v>
      </c>
      <c r="P51" s="90">
        <f t="shared" si="0"/>
        <v>2.4551497289929194E-2</v>
      </c>
      <c r="Q51" s="90">
        <f>O51/'סכום נכסי הקרן'!$C$42</f>
        <v>4.7146671123396758E-4</v>
      </c>
    </row>
    <row r="52" spans="2:17">
      <c r="B52" s="151" t="s">
        <v>1618</v>
      </c>
      <c r="C52" s="95" t="s">
        <v>1527</v>
      </c>
      <c r="D52" s="82" t="s">
        <v>1572</v>
      </c>
      <c r="E52" s="82"/>
      <c r="F52" s="82" t="s">
        <v>594</v>
      </c>
      <c r="G52" s="108">
        <v>43072</v>
      </c>
      <c r="H52" s="82" t="s">
        <v>165</v>
      </c>
      <c r="I52" s="89">
        <v>6.91</v>
      </c>
      <c r="J52" s="95" t="s">
        <v>169</v>
      </c>
      <c r="K52" s="96">
        <v>0.04</v>
      </c>
      <c r="L52" s="96">
        <v>0.04</v>
      </c>
      <c r="M52" s="89">
        <v>28139.13</v>
      </c>
      <c r="N52" s="91">
        <v>101.79</v>
      </c>
      <c r="O52" s="89">
        <v>28.64282</v>
      </c>
      <c r="P52" s="90">
        <f t="shared" si="0"/>
        <v>1.8114034072533237E-2</v>
      </c>
      <c r="Q52" s="90">
        <f>O52/'סכום נכסי הקרן'!$C$42</f>
        <v>3.4784697529874798E-4</v>
      </c>
    </row>
    <row r="53" spans="2:17">
      <c r="B53" s="151" t="s">
        <v>1619</v>
      </c>
      <c r="C53" s="95" t="s">
        <v>1519</v>
      </c>
      <c r="D53" s="82" t="s">
        <v>1573</v>
      </c>
      <c r="E53" s="82"/>
      <c r="F53" s="82" t="s">
        <v>594</v>
      </c>
      <c r="G53" s="108">
        <v>42326</v>
      </c>
      <c r="H53" s="82" t="s">
        <v>165</v>
      </c>
      <c r="I53" s="89">
        <v>10.370000000000001</v>
      </c>
      <c r="J53" s="95" t="s">
        <v>169</v>
      </c>
      <c r="K53" s="96">
        <v>3.5499999999999997E-2</v>
      </c>
      <c r="L53" s="96">
        <v>1.8600000000000002E-2</v>
      </c>
      <c r="M53" s="89">
        <v>597.1</v>
      </c>
      <c r="N53" s="91">
        <v>119.45</v>
      </c>
      <c r="O53" s="89">
        <v>0.71338999999999997</v>
      </c>
      <c r="P53" s="90">
        <f t="shared" si="0"/>
        <v>4.511556741621281E-4</v>
      </c>
      <c r="Q53" s="90">
        <f>O53/'סכום נכסי הקרן'!$C$42</f>
        <v>8.6636215885298237E-6</v>
      </c>
    </row>
    <row r="54" spans="2:17">
      <c r="B54" s="151" t="s">
        <v>1619</v>
      </c>
      <c r="C54" s="95" t="s">
        <v>1519</v>
      </c>
      <c r="D54" s="82" t="s">
        <v>1574</v>
      </c>
      <c r="E54" s="82"/>
      <c r="F54" s="82" t="s">
        <v>594</v>
      </c>
      <c r="G54" s="108">
        <v>42606</v>
      </c>
      <c r="H54" s="82" t="s">
        <v>165</v>
      </c>
      <c r="I54" s="89">
        <v>10.23</v>
      </c>
      <c r="J54" s="95" t="s">
        <v>169</v>
      </c>
      <c r="K54" s="96">
        <v>3.5499999999999997E-2</v>
      </c>
      <c r="L54" s="96">
        <v>2.2399999999999996E-2</v>
      </c>
      <c r="M54" s="89">
        <v>2511.5700000000002</v>
      </c>
      <c r="N54" s="91">
        <v>114.98</v>
      </c>
      <c r="O54" s="89">
        <v>2.8874599999999999</v>
      </c>
      <c r="P54" s="90">
        <f t="shared" si="0"/>
        <v>1.8260614291147597E-3</v>
      </c>
      <c r="Q54" s="90">
        <f>O54/'סכום נכסי הקרן'!$C$42</f>
        <v>3.5066178096155431E-5</v>
      </c>
    </row>
    <row r="55" spans="2:17">
      <c r="B55" s="151" t="s">
        <v>1619</v>
      </c>
      <c r="C55" s="95" t="s">
        <v>1519</v>
      </c>
      <c r="D55" s="82" t="s">
        <v>1575</v>
      </c>
      <c r="E55" s="82"/>
      <c r="F55" s="82" t="s">
        <v>594</v>
      </c>
      <c r="G55" s="108">
        <v>42648</v>
      </c>
      <c r="H55" s="82" t="s">
        <v>165</v>
      </c>
      <c r="I55" s="89">
        <v>10.24</v>
      </c>
      <c r="J55" s="95" t="s">
        <v>169</v>
      </c>
      <c r="K55" s="96">
        <v>3.5499999999999997E-2</v>
      </c>
      <c r="L55" s="96">
        <v>2.1900000000000003E-2</v>
      </c>
      <c r="M55" s="89">
        <v>2303.87</v>
      </c>
      <c r="N55" s="91">
        <v>115.53</v>
      </c>
      <c r="O55" s="89">
        <v>2.66133</v>
      </c>
      <c r="P55" s="90">
        <f t="shared" si="0"/>
        <v>1.6830543325781079E-3</v>
      </c>
      <c r="Q55" s="90">
        <f>O55/'סכום נכסי הקרן'!$C$42</f>
        <v>3.2319987723688409E-5</v>
      </c>
    </row>
    <row r="56" spans="2:17">
      <c r="B56" s="151" t="s">
        <v>1619</v>
      </c>
      <c r="C56" s="95" t="s">
        <v>1519</v>
      </c>
      <c r="D56" s="82" t="s">
        <v>1576</v>
      </c>
      <c r="E56" s="82"/>
      <c r="F56" s="82" t="s">
        <v>594</v>
      </c>
      <c r="G56" s="108">
        <v>42718</v>
      </c>
      <c r="H56" s="82" t="s">
        <v>165</v>
      </c>
      <c r="I56" s="89">
        <v>10.200000000000001</v>
      </c>
      <c r="J56" s="95" t="s">
        <v>169</v>
      </c>
      <c r="K56" s="96">
        <v>3.5499999999999997E-2</v>
      </c>
      <c r="L56" s="96">
        <v>2.3099999999999999E-2</v>
      </c>
      <c r="M56" s="89">
        <v>1609.66</v>
      </c>
      <c r="N56" s="91">
        <v>114.15</v>
      </c>
      <c r="O56" s="89">
        <v>1.8377000000000001</v>
      </c>
      <c r="P56" s="90">
        <f t="shared" si="0"/>
        <v>1.1621816711865078E-3</v>
      </c>
      <c r="Q56" s="90">
        <f>O56/'סכום נכסי הקרן'!$C$42</f>
        <v>2.2317578594094755E-5</v>
      </c>
    </row>
    <row r="57" spans="2:17">
      <c r="B57" s="151" t="s">
        <v>1619</v>
      </c>
      <c r="C57" s="95" t="s">
        <v>1519</v>
      </c>
      <c r="D57" s="82" t="s">
        <v>1577</v>
      </c>
      <c r="E57" s="82"/>
      <c r="F57" s="82" t="s">
        <v>594</v>
      </c>
      <c r="G57" s="108">
        <v>42900</v>
      </c>
      <c r="H57" s="82" t="s">
        <v>165</v>
      </c>
      <c r="I57" s="89">
        <v>9.8600000000000012</v>
      </c>
      <c r="J57" s="95" t="s">
        <v>169</v>
      </c>
      <c r="K57" s="96">
        <v>3.5499999999999997E-2</v>
      </c>
      <c r="L57" s="96">
        <v>3.2100000000000004E-2</v>
      </c>
      <c r="M57" s="89">
        <v>1906.7</v>
      </c>
      <c r="N57" s="91">
        <v>104.5</v>
      </c>
      <c r="O57" s="89">
        <v>1.9928599999999999</v>
      </c>
      <c r="P57" s="90">
        <f t="shared" si="0"/>
        <v>1.2603065599612255E-3</v>
      </c>
      <c r="Q57" s="90">
        <f>O57/'סכום נכסי הקרן'!$C$42</f>
        <v>2.4201888054104406E-5</v>
      </c>
    </row>
    <row r="58" spans="2:17">
      <c r="B58" s="151" t="s">
        <v>1619</v>
      </c>
      <c r="C58" s="95" t="s">
        <v>1519</v>
      </c>
      <c r="D58" s="82" t="s">
        <v>1578</v>
      </c>
      <c r="E58" s="82"/>
      <c r="F58" s="82" t="s">
        <v>594</v>
      </c>
      <c r="G58" s="108">
        <v>43075</v>
      </c>
      <c r="H58" s="82" t="s">
        <v>165</v>
      </c>
      <c r="I58" s="89">
        <v>9.6999999999999993</v>
      </c>
      <c r="J58" s="95" t="s">
        <v>169</v>
      </c>
      <c r="K58" s="96">
        <v>3.5499999999999997E-2</v>
      </c>
      <c r="L58" s="96">
        <v>3.6600000000000001E-2</v>
      </c>
      <c r="M58" s="89">
        <v>1183.1199999999999</v>
      </c>
      <c r="N58" s="91">
        <v>100.17</v>
      </c>
      <c r="O58" s="89">
        <v>1.1855199999999999</v>
      </c>
      <c r="P58" s="90">
        <f t="shared" ref="P58:P85" si="1">O58/$O$10</f>
        <v>7.4973587355119369E-4</v>
      </c>
      <c r="Q58" s="90">
        <f>O58/'סכום נכסי הקרן'!$C$42</f>
        <v>1.4397309558073249E-5</v>
      </c>
    </row>
    <row r="59" spans="2:17">
      <c r="B59" s="151" t="s">
        <v>1619</v>
      </c>
      <c r="C59" s="95" t="s">
        <v>1519</v>
      </c>
      <c r="D59" s="82" t="s">
        <v>1579</v>
      </c>
      <c r="E59" s="82"/>
      <c r="F59" s="82" t="s">
        <v>594</v>
      </c>
      <c r="G59" s="108">
        <v>43292</v>
      </c>
      <c r="H59" s="82" t="s">
        <v>165</v>
      </c>
      <c r="I59" s="89">
        <v>9.8100000000000023</v>
      </c>
      <c r="J59" s="95" t="s">
        <v>169</v>
      </c>
      <c r="K59" s="96">
        <v>3.5499999999999997E-2</v>
      </c>
      <c r="L59" s="96">
        <v>3.3700000000000001E-2</v>
      </c>
      <c r="M59" s="89">
        <v>3368.82</v>
      </c>
      <c r="N59" s="91">
        <v>102.99</v>
      </c>
      <c r="O59" s="89">
        <v>3.4697199999999997</v>
      </c>
      <c r="P59" s="90">
        <f t="shared" si="1"/>
        <v>2.1942890505247045E-3</v>
      </c>
      <c r="Q59" s="90">
        <f>O59/'סכום נכסי הקרן'!$C$42</f>
        <v>4.2137317733853428E-5</v>
      </c>
    </row>
    <row r="60" spans="2:17">
      <c r="B60" s="151" t="s">
        <v>1620</v>
      </c>
      <c r="C60" s="95" t="s">
        <v>1519</v>
      </c>
      <c r="D60" s="82" t="s">
        <v>1580</v>
      </c>
      <c r="E60" s="82"/>
      <c r="F60" s="82" t="s">
        <v>594</v>
      </c>
      <c r="G60" s="108">
        <v>42326</v>
      </c>
      <c r="H60" s="82" t="s">
        <v>165</v>
      </c>
      <c r="I60" s="89">
        <v>10.220000000000001</v>
      </c>
      <c r="J60" s="95" t="s">
        <v>169</v>
      </c>
      <c r="K60" s="96">
        <v>3.5499999999999997E-2</v>
      </c>
      <c r="L60" s="96">
        <v>2.2499999999999999E-2</v>
      </c>
      <c r="M60" s="89">
        <v>1329.03</v>
      </c>
      <c r="N60" s="91">
        <v>114.89</v>
      </c>
      <c r="O60" s="89">
        <v>1.52698</v>
      </c>
      <c r="P60" s="90">
        <f t="shared" si="1"/>
        <v>9.6567892924219066E-4</v>
      </c>
      <c r="Q60" s="90">
        <f>O60/'סכום נכסי הקרן'!$C$42</f>
        <v>1.8544101954405402E-5</v>
      </c>
    </row>
    <row r="61" spans="2:17">
      <c r="B61" s="151" t="s">
        <v>1620</v>
      </c>
      <c r="C61" s="95" t="s">
        <v>1519</v>
      </c>
      <c r="D61" s="82" t="s">
        <v>1581</v>
      </c>
      <c r="E61" s="82"/>
      <c r="F61" s="82" t="s">
        <v>594</v>
      </c>
      <c r="G61" s="108">
        <v>42606</v>
      </c>
      <c r="H61" s="82" t="s">
        <v>165</v>
      </c>
      <c r="I61" s="89">
        <v>10.120000000000001</v>
      </c>
      <c r="J61" s="95" t="s">
        <v>169</v>
      </c>
      <c r="K61" s="96">
        <v>3.5499999999999997E-2</v>
      </c>
      <c r="L61" s="96">
        <v>2.5300000000000003E-2</v>
      </c>
      <c r="M61" s="89">
        <v>5590.27</v>
      </c>
      <c r="N61" s="91">
        <v>111.71</v>
      </c>
      <c r="O61" s="89">
        <v>6.2445699999999995</v>
      </c>
      <c r="P61" s="90">
        <f t="shared" si="1"/>
        <v>3.9491346783703165E-3</v>
      </c>
      <c r="Q61" s="90">
        <f>O61/'סכום נכסי הקרן'!$C$42</f>
        <v>7.5835926299900019E-5</v>
      </c>
    </row>
    <row r="62" spans="2:17">
      <c r="B62" s="151" t="s">
        <v>1620</v>
      </c>
      <c r="C62" s="95" t="s">
        <v>1519</v>
      </c>
      <c r="D62" s="82" t="s">
        <v>1582</v>
      </c>
      <c r="E62" s="82"/>
      <c r="F62" s="82" t="s">
        <v>594</v>
      </c>
      <c r="G62" s="108">
        <v>42648</v>
      </c>
      <c r="H62" s="82" t="s">
        <v>165</v>
      </c>
      <c r="I62" s="89">
        <v>10.130000000000001</v>
      </c>
      <c r="J62" s="95" t="s">
        <v>169</v>
      </c>
      <c r="K62" s="96">
        <v>3.5499999999999997E-2</v>
      </c>
      <c r="L62" s="96">
        <v>2.5000000000000001E-2</v>
      </c>
      <c r="M62" s="89">
        <v>5128</v>
      </c>
      <c r="N62" s="91">
        <v>112.01</v>
      </c>
      <c r="O62" s="89">
        <v>5.7439600000000004</v>
      </c>
      <c r="P62" s="90">
        <f t="shared" si="1"/>
        <v>3.6325434140656548E-3</v>
      </c>
      <c r="Q62" s="90">
        <f>O62/'סכום נכסי הקרן'!$C$42</f>
        <v>6.9756368689849552E-5</v>
      </c>
    </row>
    <row r="63" spans="2:17">
      <c r="B63" s="151" t="s">
        <v>1620</v>
      </c>
      <c r="C63" s="95" t="s">
        <v>1519</v>
      </c>
      <c r="D63" s="82" t="s">
        <v>1583</v>
      </c>
      <c r="E63" s="82"/>
      <c r="F63" s="82" t="s">
        <v>594</v>
      </c>
      <c r="G63" s="108">
        <v>42718</v>
      </c>
      <c r="H63" s="82" t="s">
        <v>165</v>
      </c>
      <c r="I63" s="89">
        <v>10.1</v>
      </c>
      <c r="J63" s="95" t="s">
        <v>169</v>
      </c>
      <c r="K63" s="96">
        <v>3.5499999999999997E-2</v>
      </c>
      <c r="L63" s="96">
        <v>2.5799999999999997E-2</v>
      </c>
      <c r="M63" s="89">
        <v>3582.81</v>
      </c>
      <c r="N63" s="91">
        <v>111.12</v>
      </c>
      <c r="O63" s="89">
        <v>3.9813299999999998</v>
      </c>
      <c r="P63" s="90">
        <f t="shared" si="1"/>
        <v>2.517836835688621E-3</v>
      </c>
      <c r="Q63" s="90">
        <f>O63/'סכום נכסי הקרן'!$C$42</f>
        <v>4.8350462634830093E-5</v>
      </c>
    </row>
    <row r="64" spans="2:17">
      <c r="B64" s="151" t="s">
        <v>1620</v>
      </c>
      <c r="C64" s="95" t="s">
        <v>1519</v>
      </c>
      <c r="D64" s="82" t="s">
        <v>1584</v>
      </c>
      <c r="E64" s="82"/>
      <c r="F64" s="82" t="s">
        <v>594</v>
      </c>
      <c r="G64" s="108">
        <v>42900</v>
      </c>
      <c r="H64" s="82" t="s">
        <v>165</v>
      </c>
      <c r="I64" s="89">
        <v>9.76</v>
      </c>
      <c r="J64" s="95" t="s">
        <v>169</v>
      </c>
      <c r="K64" s="96">
        <v>3.5499999999999997E-2</v>
      </c>
      <c r="L64" s="96">
        <v>3.4799999999999998E-2</v>
      </c>
      <c r="M64" s="89">
        <v>4243.96</v>
      </c>
      <c r="N64" s="91">
        <v>101.87</v>
      </c>
      <c r="O64" s="89">
        <v>4.3230900000000005</v>
      </c>
      <c r="P64" s="90">
        <f t="shared" si="1"/>
        <v>2.73396961467578E-3</v>
      </c>
      <c r="Q64" s="90">
        <f>O64/'סכום נכסי הקרן'!$C$42</f>
        <v>5.2500898320914789E-5</v>
      </c>
    </row>
    <row r="65" spans="2:17" s="139" customFormat="1">
      <c r="B65" s="151" t="s">
        <v>1620</v>
      </c>
      <c r="C65" s="95" t="s">
        <v>1519</v>
      </c>
      <c r="D65" s="82" t="s">
        <v>1585</v>
      </c>
      <c r="E65" s="82"/>
      <c r="F65" s="82" t="s">
        <v>594</v>
      </c>
      <c r="G65" s="108">
        <v>43075</v>
      </c>
      <c r="H65" s="82" t="s">
        <v>165</v>
      </c>
      <c r="I65" s="89">
        <v>9.5900000000000016</v>
      </c>
      <c r="J65" s="95" t="s">
        <v>169</v>
      </c>
      <c r="K65" s="96">
        <v>3.5499999999999997E-2</v>
      </c>
      <c r="L65" s="96">
        <v>3.9699999999999999E-2</v>
      </c>
      <c r="M65" s="89">
        <v>2633.4</v>
      </c>
      <c r="N65" s="91">
        <v>97.32</v>
      </c>
      <c r="O65" s="89">
        <v>2.5631200000000001</v>
      </c>
      <c r="P65" s="90">
        <f t="shared" si="1"/>
        <v>1.6209452495247114E-3</v>
      </c>
      <c r="Q65" s="90">
        <f>O65/'סכום נכסי הקרן'!$C$42</f>
        <v>3.1127296101701123E-5</v>
      </c>
    </row>
    <row r="66" spans="2:17" s="139" customFormat="1">
      <c r="B66" s="151" t="s">
        <v>1620</v>
      </c>
      <c r="C66" s="95" t="s">
        <v>1519</v>
      </c>
      <c r="D66" s="82" t="s">
        <v>1586</v>
      </c>
      <c r="E66" s="82"/>
      <c r="F66" s="82" t="s">
        <v>594</v>
      </c>
      <c r="G66" s="108">
        <v>43292</v>
      </c>
      <c r="H66" s="82" t="s">
        <v>165</v>
      </c>
      <c r="I66" s="89">
        <v>9.67</v>
      </c>
      <c r="J66" s="95" t="s">
        <v>169</v>
      </c>
      <c r="K66" s="96">
        <v>3.5499999999999997E-2</v>
      </c>
      <c r="L66" s="96">
        <v>3.7499999999999999E-2</v>
      </c>
      <c r="M66" s="89">
        <v>7498.37</v>
      </c>
      <c r="N66" s="91">
        <v>99.4</v>
      </c>
      <c r="O66" s="89">
        <v>7.4534200000000004</v>
      </c>
      <c r="P66" s="90">
        <f t="shared" si="1"/>
        <v>4.7136247002530019E-3</v>
      </c>
      <c r="Q66" s="90">
        <f>O66/'סכום נכסי הקרן'!$C$42</f>
        <v>9.0516562357728539E-5</v>
      </c>
    </row>
    <row r="67" spans="2:17" s="139" customFormat="1">
      <c r="B67" s="151" t="s">
        <v>1621</v>
      </c>
      <c r="C67" s="95" t="s">
        <v>1519</v>
      </c>
      <c r="D67" s="82" t="s">
        <v>1550</v>
      </c>
      <c r="E67" s="82"/>
      <c r="F67" s="82" t="s">
        <v>594</v>
      </c>
      <c r="G67" s="108">
        <v>41816</v>
      </c>
      <c r="H67" s="82" t="s">
        <v>165</v>
      </c>
      <c r="I67" s="89">
        <v>7.5400000000000009</v>
      </c>
      <c r="J67" s="95" t="s">
        <v>169</v>
      </c>
      <c r="K67" s="96">
        <v>4.4999999999999998E-2</v>
      </c>
      <c r="L67" s="96">
        <v>1.66E-2</v>
      </c>
      <c r="M67" s="89">
        <v>5253.81</v>
      </c>
      <c r="N67" s="91">
        <v>122.9</v>
      </c>
      <c r="O67" s="89">
        <v>6.4569300000000007</v>
      </c>
      <c r="P67" s="90">
        <f t="shared" ref="P67:P83" si="2">O67/$O$10</f>
        <v>4.0834334756131574E-3</v>
      </c>
      <c r="Q67" s="90">
        <f>O67/'סכום נכסי הקרן'!$C$42</f>
        <v>7.8414889672725829E-5</v>
      </c>
    </row>
    <row r="68" spans="2:17" s="139" customFormat="1">
      <c r="B68" s="151" t="s">
        <v>1621</v>
      </c>
      <c r="C68" s="95" t="s">
        <v>1519</v>
      </c>
      <c r="D68" s="82" t="s">
        <v>1551</v>
      </c>
      <c r="E68" s="82"/>
      <c r="F68" s="82" t="s">
        <v>594</v>
      </c>
      <c r="G68" s="108">
        <v>42625</v>
      </c>
      <c r="H68" s="82" t="s">
        <v>165</v>
      </c>
      <c r="I68" s="89">
        <v>7.29</v>
      </c>
      <c r="J68" s="95" t="s">
        <v>169</v>
      </c>
      <c r="K68" s="96">
        <v>4.4999999999999998E-2</v>
      </c>
      <c r="L68" s="96">
        <v>2.8300000000000006E-2</v>
      </c>
      <c r="M68" s="89">
        <v>1462.97</v>
      </c>
      <c r="N68" s="91">
        <v>113.42</v>
      </c>
      <c r="O68" s="89">
        <v>1.6593099999999998</v>
      </c>
      <c r="P68" s="90">
        <f t="shared" si="2"/>
        <v>1.0493658751790196E-3</v>
      </c>
      <c r="Q68" s="90">
        <f>O68/'סכום נכסי הקרן'!$C$42</f>
        <v>2.0151157064247354E-5</v>
      </c>
    </row>
    <row r="69" spans="2:17" s="139" customFormat="1">
      <c r="B69" s="151" t="s">
        <v>1621</v>
      </c>
      <c r="C69" s="95" t="s">
        <v>1519</v>
      </c>
      <c r="D69" s="82" t="s">
        <v>1552</v>
      </c>
      <c r="E69" s="82"/>
      <c r="F69" s="82" t="s">
        <v>594</v>
      </c>
      <c r="G69" s="108">
        <v>42716</v>
      </c>
      <c r="H69" s="82" t="s">
        <v>165</v>
      </c>
      <c r="I69" s="89">
        <v>7.35</v>
      </c>
      <c r="J69" s="95" t="s">
        <v>169</v>
      </c>
      <c r="K69" s="96">
        <v>4.4999999999999998E-2</v>
      </c>
      <c r="L69" s="96">
        <v>2.5600000000000001E-2</v>
      </c>
      <c r="M69" s="89">
        <v>1106.8</v>
      </c>
      <c r="N69" s="91">
        <v>115.9</v>
      </c>
      <c r="O69" s="89">
        <v>1.2827899999999999</v>
      </c>
      <c r="P69" s="90">
        <f t="shared" si="2"/>
        <v>8.1125049027661771E-4</v>
      </c>
      <c r="Q69" s="90">
        <f>O69/'סכום נכסי הקרן'!$C$42</f>
        <v>1.5578585538835939E-5</v>
      </c>
    </row>
    <row r="70" spans="2:17" s="139" customFormat="1">
      <c r="B70" s="151" t="s">
        <v>1621</v>
      </c>
      <c r="C70" s="95" t="s">
        <v>1519</v>
      </c>
      <c r="D70" s="82" t="s">
        <v>1553</v>
      </c>
      <c r="E70" s="82"/>
      <c r="F70" s="82" t="s">
        <v>594</v>
      </c>
      <c r="G70" s="108">
        <v>42803</v>
      </c>
      <c r="H70" s="82" t="s">
        <v>165</v>
      </c>
      <c r="I70" s="89">
        <v>7.2200000000000006</v>
      </c>
      <c r="J70" s="95" t="s">
        <v>169</v>
      </c>
      <c r="K70" s="96">
        <v>4.4999999999999998E-2</v>
      </c>
      <c r="L70" s="96">
        <v>3.15E-2</v>
      </c>
      <c r="M70" s="89">
        <v>7093.32</v>
      </c>
      <c r="N70" s="91">
        <v>111.76</v>
      </c>
      <c r="O70" s="89">
        <v>7.9274899999999997</v>
      </c>
      <c r="P70" s="90">
        <f t="shared" si="2"/>
        <v>5.0134317769572447E-3</v>
      </c>
      <c r="Q70" s="90">
        <f>O70/'סכום נכסי הקרן'!$C$42</f>
        <v>9.6273810267671661E-5</v>
      </c>
    </row>
    <row r="71" spans="2:17" s="139" customFormat="1">
      <c r="B71" s="151" t="s">
        <v>1621</v>
      </c>
      <c r="C71" s="95" t="s">
        <v>1519</v>
      </c>
      <c r="D71" s="82" t="s">
        <v>1554</v>
      </c>
      <c r="E71" s="82"/>
      <c r="F71" s="82" t="s">
        <v>594</v>
      </c>
      <c r="G71" s="108">
        <v>42898</v>
      </c>
      <c r="H71" s="82" t="s">
        <v>165</v>
      </c>
      <c r="I71" s="89">
        <v>7.08</v>
      </c>
      <c r="J71" s="95" t="s">
        <v>169</v>
      </c>
      <c r="K71" s="96">
        <v>4.4999999999999998E-2</v>
      </c>
      <c r="L71" s="96">
        <v>3.7900000000000003E-2</v>
      </c>
      <c r="M71" s="89">
        <v>1334.07</v>
      </c>
      <c r="N71" s="91">
        <v>106.45</v>
      </c>
      <c r="O71" s="89">
        <v>1.4201199999999998</v>
      </c>
      <c r="P71" s="90">
        <f t="shared" si="2"/>
        <v>8.9809949114947121E-4</v>
      </c>
      <c r="Q71" s="90">
        <f>O71/'סכום נכסי הקרן'!$C$42</f>
        <v>1.7246362144553431E-5</v>
      </c>
    </row>
    <row r="72" spans="2:17" s="139" customFormat="1">
      <c r="B72" s="151" t="s">
        <v>1621</v>
      </c>
      <c r="C72" s="95" t="s">
        <v>1519</v>
      </c>
      <c r="D72" s="82" t="s">
        <v>1555</v>
      </c>
      <c r="E72" s="82"/>
      <c r="F72" s="82" t="s">
        <v>594</v>
      </c>
      <c r="G72" s="108">
        <v>42989</v>
      </c>
      <c r="H72" s="82" t="s">
        <v>165</v>
      </c>
      <c r="I72" s="89">
        <v>7.0299999999999994</v>
      </c>
      <c r="J72" s="95" t="s">
        <v>169</v>
      </c>
      <c r="K72" s="96">
        <v>4.4999999999999998E-2</v>
      </c>
      <c r="L72" s="96">
        <v>4.0399999999999998E-2</v>
      </c>
      <c r="M72" s="89">
        <v>1681.1</v>
      </c>
      <c r="N72" s="91">
        <v>105.06</v>
      </c>
      <c r="O72" s="89">
        <v>1.7661600000000002</v>
      </c>
      <c r="P72" s="90">
        <f t="shared" si="2"/>
        <v>1.116938989161867E-3</v>
      </c>
      <c r="Q72" s="90">
        <f>O72/'סכום נכסי הקרן'!$C$42</f>
        <v>2.1448775431107578E-5</v>
      </c>
    </row>
    <row r="73" spans="2:17" s="139" customFormat="1">
      <c r="B73" s="151" t="s">
        <v>1621</v>
      </c>
      <c r="C73" s="95" t="s">
        <v>1519</v>
      </c>
      <c r="D73" s="82" t="s">
        <v>1556</v>
      </c>
      <c r="E73" s="82"/>
      <c r="F73" s="82" t="s">
        <v>594</v>
      </c>
      <c r="G73" s="108">
        <v>43080</v>
      </c>
      <c r="H73" s="82" t="s">
        <v>165</v>
      </c>
      <c r="I73" s="89">
        <v>6.8900000000000006</v>
      </c>
      <c r="J73" s="95" t="s">
        <v>169</v>
      </c>
      <c r="K73" s="96">
        <v>4.4999999999999998E-2</v>
      </c>
      <c r="L73" s="96">
        <v>4.7E-2</v>
      </c>
      <c r="M73" s="89">
        <v>520.87</v>
      </c>
      <c r="N73" s="91">
        <v>99.82</v>
      </c>
      <c r="O73" s="89">
        <v>0.51993</v>
      </c>
      <c r="P73" s="90">
        <f t="shared" si="2"/>
        <v>3.2880944457746154E-4</v>
      </c>
      <c r="Q73" s="90">
        <f>O73/'סכום נכסי הקרן'!$C$42</f>
        <v>6.314185470113558E-6</v>
      </c>
    </row>
    <row r="74" spans="2:17" s="139" customFormat="1">
      <c r="B74" s="151" t="s">
        <v>1621</v>
      </c>
      <c r="C74" s="95" t="s">
        <v>1519</v>
      </c>
      <c r="D74" s="82" t="s">
        <v>1557</v>
      </c>
      <c r="E74" s="82"/>
      <c r="F74" s="82" t="s">
        <v>594</v>
      </c>
      <c r="G74" s="108">
        <v>43171</v>
      </c>
      <c r="H74" s="82" t="s">
        <v>165</v>
      </c>
      <c r="I74" s="89">
        <v>6.8699999999999992</v>
      </c>
      <c r="J74" s="95" t="s">
        <v>169</v>
      </c>
      <c r="K74" s="96">
        <v>4.4999999999999998E-2</v>
      </c>
      <c r="L74" s="96">
        <v>4.7699999999999985E-2</v>
      </c>
      <c r="M74" s="89">
        <v>553.35</v>
      </c>
      <c r="N74" s="91">
        <v>100.04</v>
      </c>
      <c r="O74" s="89">
        <v>0.55357000000000001</v>
      </c>
      <c r="P74" s="90">
        <f t="shared" si="2"/>
        <v>3.5008375018703554E-4</v>
      </c>
      <c r="Q74" s="90">
        <f>O74/'סכום נכסי הקרן'!$C$42</f>
        <v>6.7227196943641688E-6</v>
      </c>
    </row>
    <row r="75" spans="2:17" s="139" customFormat="1">
      <c r="B75" s="151" t="s">
        <v>1621</v>
      </c>
      <c r="C75" s="95" t="s">
        <v>1519</v>
      </c>
      <c r="D75" s="82" t="s">
        <v>1558</v>
      </c>
      <c r="E75" s="82"/>
      <c r="F75" s="82" t="s">
        <v>594</v>
      </c>
      <c r="G75" s="108">
        <v>43341</v>
      </c>
      <c r="H75" s="82" t="s">
        <v>165</v>
      </c>
      <c r="I75" s="89">
        <v>6.96</v>
      </c>
      <c r="J75" s="95" t="s">
        <v>169</v>
      </c>
      <c r="K75" s="96">
        <v>4.4999999999999998E-2</v>
      </c>
      <c r="L75" s="96">
        <v>4.41E-2</v>
      </c>
      <c r="M75" s="89">
        <v>976.36</v>
      </c>
      <c r="N75" s="91">
        <v>101.19</v>
      </c>
      <c r="O75" s="89">
        <v>0.98797999999999997</v>
      </c>
      <c r="P75" s="90">
        <f t="shared" si="2"/>
        <v>6.2480940713873097E-4</v>
      </c>
      <c r="Q75" s="90">
        <f>O75/'סכום נכסי הקרן'!$C$42</f>
        <v>1.1998324699022548E-5</v>
      </c>
    </row>
    <row r="76" spans="2:17" s="139" customFormat="1">
      <c r="B76" s="151" t="s">
        <v>1621</v>
      </c>
      <c r="C76" s="95" t="s">
        <v>1519</v>
      </c>
      <c r="D76" s="82" t="s">
        <v>1559</v>
      </c>
      <c r="E76" s="82"/>
      <c r="F76" s="82" t="s">
        <v>594</v>
      </c>
      <c r="G76" s="108">
        <v>41893</v>
      </c>
      <c r="H76" s="82" t="s">
        <v>165</v>
      </c>
      <c r="I76" s="89">
        <v>7.56</v>
      </c>
      <c r="J76" s="95" t="s">
        <v>169</v>
      </c>
      <c r="K76" s="96">
        <v>4.4999999999999998E-2</v>
      </c>
      <c r="L76" s="96">
        <v>1.5900000000000004E-2</v>
      </c>
      <c r="M76" s="89">
        <v>1030.76</v>
      </c>
      <c r="N76" s="91">
        <v>123.36</v>
      </c>
      <c r="O76" s="89">
        <v>1.27155</v>
      </c>
      <c r="P76" s="90">
        <f t="shared" si="2"/>
        <v>8.041421907804343E-4</v>
      </c>
      <c r="Q76" s="90">
        <f>O76/'סכום נכסי הקרן'!$C$42</f>
        <v>1.5442083616107736E-5</v>
      </c>
    </row>
    <row r="77" spans="2:17" s="139" customFormat="1">
      <c r="B77" s="151" t="s">
        <v>1622</v>
      </c>
      <c r="C77" s="95" t="s">
        <v>1519</v>
      </c>
      <c r="D77" s="82" t="s">
        <v>1560</v>
      </c>
      <c r="E77" s="82"/>
      <c r="F77" s="82" t="s">
        <v>594</v>
      </c>
      <c r="G77" s="108">
        <v>42151</v>
      </c>
      <c r="H77" s="82" t="s">
        <v>165</v>
      </c>
      <c r="I77" s="89">
        <v>7.53</v>
      </c>
      <c r="J77" s="95" t="s">
        <v>169</v>
      </c>
      <c r="K77" s="96">
        <v>4.4999999999999998E-2</v>
      </c>
      <c r="L77" s="96">
        <v>1.7299999999999999E-2</v>
      </c>
      <c r="M77" s="89">
        <v>3774.75</v>
      </c>
      <c r="N77" s="91">
        <v>122.92</v>
      </c>
      <c r="O77" s="89">
        <v>4.63992</v>
      </c>
      <c r="P77" s="90">
        <f t="shared" si="2"/>
        <v>2.9343363877519192E-3</v>
      </c>
      <c r="Q77" s="90">
        <f>O77/'סכום נכסי הקרן'!$C$42</f>
        <v>5.634857662856404E-5</v>
      </c>
    </row>
    <row r="78" spans="2:17" s="139" customFormat="1">
      <c r="B78" s="151" t="s">
        <v>1622</v>
      </c>
      <c r="C78" s="95" t="s">
        <v>1519</v>
      </c>
      <c r="D78" s="82" t="s">
        <v>1561</v>
      </c>
      <c r="E78" s="82"/>
      <c r="F78" s="82" t="s">
        <v>594</v>
      </c>
      <c r="G78" s="108">
        <v>42166</v>
      </c>
      <c r="H78" s="82" t="s">
        <v>165</v>
      </c>
      <c r="I78" s="89">
        <v>7.5400000000000009</v>
      </c>
      <c r="J78" s="95" t="s">
        <v>169</v>
      </c>
      <c r="K78" s="96">
        <v>4.4999999999999998E-2</v>
      </c>
      <c r="L78" s="96">
        <v>1.6700000000000003E-2</v>
      </c>
      <c r="M78" s="89">
        <v>3551.63</v>
      </c>
      <c r="N78" s="91">
        <v>123.47</v>
      </c>
      <c r="O78" s="89">
        <v>4.3851899999999997</v>
      </c>
      <c r="P78" s="90">
        <f t="shared" si="2"/>
        <v>2.7732423369812059E-3</v>
      </c>
      <c r="Q78" s="90">
        <f>O78/'סכום נכסי הקרן'!$C$42</f>
        <v>5.3255059299688943E-5</v>
      </c>
    </row>
    <row r="79" spans="2:17" s="139" customFormat="1">
      <c r="B79" s="151" t="s">
        <v>1622</v>
      </c>
      <c r="C79" s="95" t="s">
        <v>1519</v>
      </c>
      <c r="D79" s="82" t="s">
        <v>1562</v>
      </c>
      <c r="E79" s="82"/>
      <c r="F79" s="82" t="s">
        <v>594</v>
      </c>
      <c r="G79" s="108">
        <v>42257</v>
      </c>
      <c r="H79" s="82" t="s">
        <v>165</v>
      </c>
      <c r="I79" s="89">
        <v>7.54</v>
      </c>
      <c r="J79" s="95" t="s">
        <v>169</v>
      </c>
      <c r="K79" s="96">
        <v>4.4999999999999998E-2</v>
      </c>
      <c r="L79" s="96">
        <v>1.6900000000000002E-2</v>
      </c>
      <c r="M79" s="89">
        <v>1887.37</v>
      </c>
      <c r="N79" s="91">
        <v>122.45</v>
      </c>
      <c r="O79" s="89">
        <v>2.3110900000000001</v>
      </c>
      <c r="P79" s="90">
        <f t="shared" si="2"/>
        <v>1.4615587084194517E-3</v>
      </c>
      <c r="Q79" s="90">
        <f>O79/'סכום נכסי הקרן'!$C$42</f>
        <v>2.8066568380598818E-5</v>
      </c>
    </row>
    <row r="80" spans="2:17" s="139" customFormat="1">
      <c r="B80" s="151" t="s">
        <v>1621</v>
      </c>
      <c r="C80" s="95" t="s">
        <v>1519</v>
      </c>
      <c r="D80" s="82" t="s">
        <v>1563</v>
      </c>
      <c r="E80" s="82"/>
      <c r="F80" s="82" t="s">
        <v>594</v>
      </c>
      <c r="G80" s="108">
        <v>42348</v>
      </c>
      <c r="H80" s="82" t="s">
        <v>165</v>
      </c>
      <c r="I80" s="89">
        <v>7.5200000000000005</v>
      </c>
      <c r="J80" s="95" t="s">
        <v>169</v>
      </c>
      <c r="K80" s="96">
        <v>4.4999999999999998E-2</v>
      </c>
      <c r="L80" s="96">
        <v>1.7799999999999996E-2</v>
      </c>
      <c r="M80" s="89">
        <v>3268.3</v>
      </c>
      <c r="N80" s="91">
        <v>122.31</v>
      </c>
      <c r="O80" s="89">
        <v>3.9974499999999997</v>
      </c>
      <c r="P80" s="90">
        <f t="shared" si="2"/>
        <v>2.5280313008023648E-3</v>
      </c>
      <c r="Q80" s="90">
        <f>O80/'סכום נכסי הקרן'!$C$42</f>
        <v>4.8546228737532827E-5</v>
      </c>
    </row>
    <row r="81" spans="2:17" s="139" customFormat="1">
      <c r="B81" s="151" t="s">
        <v>1621</v>
      </c>
      <c r="C81" s="95" t="s">
        <v>1519</v>
      </c>
      <c r="D81" s="82" t="s">
        <v>1564</v>
      </c>
      <c r="E81" s="82"/>
      <c r="F81" s="82" t="s">
        <v>594</v>
      </c>
      <c r="G81" s="108">
        <v>42439</v>
      </c>
      <c r="H81" s="82" t="s">
        <v>165</v>
      </c>
      <c r="I81" s="89">
        <v>7.4899999999999993</v>
      </c>
      <c r="J81" s="95" t="s">
        <v>169</v>
      </c>
      <c r="K81" s="96">
        <v>4.4999999999999998E-2</v>
      </c>
      <c r="L81" s="96">
        <v>1.8800000000000001E-2</v>
      </c>
      <c r="M81" s="89">
        <v>3881.71</v>
      </c>
      <c r="N81" s="91">
        <v>122.63</v>
      </c>
      <c r="O81" s="89">
        <v>4.7601300000000002</v>
      </c>
      <c r="P81" s="90">
        <f t="shared" si="2"/>
        <v>3.0103585125238245E-3</v>
      </c>
      <c r="Q81" s="90">
        <f>O81/'סכום נכסי הקרן'!$C$42</f>
        <v>5.7808442832403694E-5</v>
      </c>
    </row>
    <row r="82" spans="2:17" s="139" customFormat="1">
      <c r="B82" s="151" t="s">
        <v>1621</v>
      </c>
      <c r="C82" s="95" t="s">
        <v>1519</v>
      </c>
      <c r="D82" s="82" t="s">
        <v>1565</v>
      </c>
      <c r="E82" s="82"/>
      <c r="F82" s="82" t="s">
        <v>594</v>
      </c>
      <c r="G82" s="108">
        <v>42549</v>
      </c>
      <c r="H82" s="82" t="s">
        <v>165</v>
      </c>
      <c r="I82" s="89">
        <v>7.38</v>
      </c>
      <c r="J82" s="95" t="s">
        <v>169</v>
      </c>
      <c r="K82" s="96">
        <v>4.4999999999999998E-2</v>
      </c>
      <c r="L82" s="96">
        <v>2.3899999999999998E-2</v>
      </c>
      <c r="M82" s="89">
        <v>2730.34</v>
      </c>
      <c r="N82" s="91">
        <v>117.85</v>
      </c>
      <c r="O82" s="89">
        <v>3.2177099999999998</v>
      </c>
      <c r="P82" s="90">
        <f t="shared" si="2"/>
        <v>2.034915157639189E-3</v>
      </c>
      <c r="Q82" s="90">
        <f>O82/'סכום נכסי הקרן'!$C$42</f>
        <v>3.9076832898734631E-5</v>
      </c>
    </row>
    <row r="83" spans="2:17" s="139" customFormat="1">
      <c r="B83" s="151" t="s">
        <v>1621</v>
      </c>
      <c r="C83" s="95" t="s">
        <v>1519</v>
      </c>
      <c r="D83" s="82" t="s">
        <v>1566</v>
      </c>
      <c r="E83" s="82"/>
      <c r="F83" s="82" t="s">
        <v>594</v>
      </c>
      <c r="G83" s="108">
        <v>42604</v>
      </c>
      <c r="H83" s="82" t="s">
        <v>165</v>
      </c>
      <c r="I83" s="89">
        <v>7.29</v>
      </c>
      <c r="J83" s="95" t="s">
        <v>169</v>
      </c>
      <c r="K83" s="96">
        <v>4.4999999999999998E-2</v>
      </c>
      <c r="L83" s="96">
        <v>2.8300000000000002E-2</v>
      </c>
      <c r="M83" s="89">
        <v>3570.4</v>
      </c>
      <c r="N83" s="91">
        <v>113.44</v>
      </c>
      <c r="O83" s="89">
        <v>4.0502500000000001</v>
      </c>
      <c r="P83" s="90">
        <f t="shared" si="2"/>
        <v>2.5614226009267856E-3</v>
      </c>
      <c r="Q83" s="90">
        <f>O83/'סכום נכסי הקרן'!$C$42</f>
        <v>4.9187447733978495E-5</v>
      </c>
    </row>
    <row r="84" spans="2:17" s="139" customFormat="1">
      <c r="B84" s="151" t="s">
        <v>1623</v>
      </c>
      <c r="C84" s="95" t="s">
        <v>1527</v>
      </c>
      <c r="D84" s="82" t="s">
        <v>1587</v>
      </c>
      <c r="E84" s="82"/>
      <c r="F84" s="82" t="s">
        <v>648</v>
      </c>
      <c r="G84" s="108">
        <v>42372</v>
      </c>
      <c r="H84" s="82" t="s">
        <v>165</v>
      </c>
      <c r="I84" s="89">
        <v>9.65</v>
      </c>
      <c r="J84" s="95" t="s">
        <v>169</v>
      </c>
      <c r="K84" s="96">
        <v>6.7000000000000004E-2</v>
      </c>
      <c r="L84" s="96">
        <v>3.32E-2</v>
      </c>
      <c r="M84" s="89">
        <v>20844.29</v>
      </c>
      <c r="N84" s="91">
        <v>135.63</v>
      </c>
      <c r="O84" s="89">
        <v>28.271090000000001</v>
      </c>
      <c r="P84" s="90">
        <f t="shared" si="1"/>
        <v>1.7878947936259548E-2</v>
      </c>
      <c r="Q84" s="90">
        <f>O84/'סכום נכסי הקרן'!$C$42</f>
        <v>3.4333257496638533E-4</v>
      </c>
    </row>
    <row r="85" spans="2:17" s="139" customFormat="1">
      <c r="B85" s="151" t="s">
        <v>1624</v>
      </c>
      <c r="C85" s="95" t="s">
        <v>1519</v>
      </c>
      <c r="D85" s="82" t="s">
        <v>1588</v>
      </c>
      <c r="E85" s="82"/>
      <c r="F85" s="82" t="s">
        <v>1589</v>
      </c>
      <c r="G85" s="108">
        <v>41529</v>
      </c>
      <c r="H85" s="82" t="s">
        <v>1530</v>
      </c>
      <c r="I85" s="89">
        <v>6.92</v>
      </c>
      <c r="J85" s="95" t="s">
        <v>169</v>
      </c>
      <c r="K85" s="96">
        <v>0</v>
      </c>
      <c r="L85" s="91">
        <v>0</v>
      </c>
      <c r="M85" s="89">
        <v>32718.52</v>
      </c>
      <c r="N85" s="91">
        <v>0</v>
      </c>
      <c r="O85" s="91">
        <v>0</v>
      </c>
      <c r="P85" s="90">
        <f t="shared" si="1"/>
        <v>0</v>
      </c>
      <c r="Q85" s="90">
        <f>O85/'סכום נכסי הקרן'!$C$42</f>
        <v>0</v>
      </c>
    </row>
    <row r="86" spans="2:17" s="139" customFormat="1">
      <c r="B86" s="85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9"/>
      <c r="N86" s="91"/>
      <c r="O86" s="82"/>
      <c r="P86" s="90"/>
      <c r="Q86" s="82"/>
    </row>
    <row r="87" spans="2:17" s="139" customFormat="1">
      <c r="B87" s="101" t="s">
        <v>35</v>
      </c>
      <c r="C87" s="84"/>
      <c r="D87" s="84"/>
      <c r="E87" s="84"/>
      <c r="F87" s="84"/>
      <c r="G87" s="84"/>
      <c r="H87" s="84"/>
      <c r="I87" s="92">
        <v>0.21767550621520682</v>
      </c>
      <c r="J87" s="84"/>
      <c r="K87" s="84"/>
      <c r="L87" s="106">
        <v>1.5637686665849585E-2</v>
      </c>
      <c r="M87" s="92"/>
      <c r="N87" s="94"/>
      <c r="O87" s="92">
        <f>SUM(O88:O89)</f>
        <v>9.30138</v>
      </c>
      <c r="P87" s="93">
        <f t="shared" ref="P87:P89" si="3">O87/$O$10</f>
        <v>5.8822949081682322E-3</v>
      </c>
      <c r="Q87" s="93">
        <f>O87/'סכום נכסי הקרן'!$C$42</f>
        <v>1.1295874146135989E-4</v>
      </c>
    </row>
    <row r="88" spans="2:17" s="139" customFormat="1">
      <c r="B88" s="151" t="s">
        <v>1625</v>
      </c>
      <c r="C88" s="95" t="s">
        <v>1527</v>
      </c>
      <c r="D88" s="82">
        <v>4351</v>
      </c>
      <c r="E88" s="82"/>
      <c r="F88" s="82" t="s">
        <v>1568</v>
      </c>
      <c r="G88" s="108">
        <v>42183</v>
      </c>
      <c r="H88" s="82" t="s">
        <v>1530</v>
      </c>
      <c r="I88" s="89">
        <v>0.23</v>
      </c>
      <c r="J88" s="95" t="s">
        <v>169</v>
      </c>
      <c r="K88" s="96">
        <v>3.61E-2</v>
      </c>
      <c r="L88" s="96">
        <v>1.5400000000000002E-2</v>
      </c>
      <c r="M88" s="89">
        <v>8439.52</v>
      </c>
      <c r="N88" s="91">
        <v>100.51</v>
      </c>
      <c r="O88" s="89">
        <v>8.4825599999999994</v>
      </c>
      <c r="P88" s="90">
        <f t="shared" si="3"/>
        <v>5.3644641436250877E-3</v>
      </c>
      <c r="Q88" s="90">
        <f>O88/'סכום נכסי הקרן'!$C$42</f>
        <v>1.030147464107985E-4</v>
      </c>
    </row>
    <row r="89" spans="2:17" s="139" customFormat="1">
      <c r="B89" s="151" t="s">
        <v>1626</v>
      </c>
      <c r="C89" s="95" t="s">
        <v>1527</v>
      </c>
      <c r="D89" s="82">
        <v>3880</v>
      </c>
      <c r="E89" s="82"/>
      <c r="F89" s="82" t="s">
        <v>1590</v>
      </c>
      <c r="G89" s="108">
        <v>41959</v>
      </c>
      <c r="H89" s="82" t="s">
        <v>1530</v>
      </c>
      <c r="I89" s="89">
        <v>8.9999999999999983E-2</v>
      </c>
      <c r="J89" s="95" t="s">
        <v>169</v>
      </c>
      <c r="K89" s="96">
        <v>4.4999999999999998E-2</v>
      </c>
      <c r="L89" s="96">
        <v>1.8099999999999998E-2</v>
      </c>
      <c r="M89" s="89">
        <v>815.48</v>
      </c>
      <c r="N89" s="91">
        <v>100.41</v>
      </c>
      <c r="O89" s="89">
        <v>0.8188200000000001</v>
      </c>
      <c r="P89" s="90">
        <f t="shared" si="3"/>
        <v>5.1783076454314445E-4</v>
      </c>
      <c r="Q89" s="90">
        <f>O89/'סכום נכסי הקרן'!$C$42</f>
        <v>9.9439950505613919E-6</v>
      </c>
    </row>
    <row r="90" spans="2:17" s="139" customFormat="1">
      <c r="B90" s="85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9"/>
      <c r="N90" s="91"/>
      <c r="O90" s="82"/>
      <c r="P90" s="90"/>
      <c r="Q90" s="82"/>
    </row>
    <row r="91" spans="2:17" s="139" customFormat="1">
      <c r="B91" s="83" t="s">
        <v>38</v>
      </c>
      <c r="C91" s="84"/>
      <c r="D91" s="84"/>
      <c r="E91" s="84"/>
      <c r="F91" s="84"/>
      <c r="G91" s="84"/>
      <c r="H91" s="84"/>
      <c r="I91" s="92">
        <v>3.3026932671860254</v>
      </c>
      <c r="J91" s="84"/>
      <c r="K91" s="84"/>
      <c r="L91" s="106">
        <v>6.1712380441233464E-2</v>
      </c>
      <c r="M91" s="92"/>
      <c r="N91" s="94"/>
      <c r="O91" s="92">
        <f>O92</f>
        <v>73.448189999999997</v>
      </c>
      <c r="P91" s="93">
        <f t="shared" ref="P91:P97" si="4">O91/$O$10</f>
        <v>4.6449442346315588E-2</v>
      </c>
      <c r="Q91" s="93">
        <f>O91/'סכום נכסי הקרן'!$C$42</f>
        <v>8.9197679323012693E-4</v>
      </c>
    </row>
    <row r="92" spans="2:17" s="139" customFormat="1">
      <c r="B92" s="101" t="s">
        <v>36</v>
      </c>
      <c r="C92" s="84"/>
      <c r="D92" s="84"/>
      <c r="E92" s="84"/>
      <c r="F92" s="84"/>
      <c r="G92" s="84"/>
      <c r="H92" s="84"/>
      <c r="I92" s="92">
        <v>3.3026932671860254</v>
      </c>
      <c r="J92" s="84"/>
      <c r="K92" s="84"/>
      <c r="L92" s="106">
        <v>6.1712380441233464E-2</v>
      </c>
      <c r="M92" s="92"/>
      <c r="N92" s="94"/>
      <c r="O92" s="92">
        <f>SUM(O93:O97)</f>
        <v>73.448189999999997</v>
      </c>
      <c r="P92" s="93">
        <f t="shared" si="4"/>
        <v>4.6449442346315588E-2</v>
      </c>
      <c r="Q92" s="93">
        <f>O92/'סכום נכסי הקרן'!$C$42</f>
        <v>8.9197679323012693E-4</v>
      </c>
    </row>
    <row r="93" spans="2:17" s="139" customFormat="1">
      <c r="B93" s="151" t="s">
        <v>1627</v>
      </c>
      <c r="C93" s="95" t="s">
        <v>1519</v>
      </c>
      <c r="D93" s="82">
        <v>4623</v>
      </c>
      <c r="E93" s="82"/>
      <c r="F93" s="82" t="s">
        <v>1468</v>
      </c>
      <c r="G93" s="108">
        <v>42354</v>
      </c>
      <c r="H93" s="82" t="s">
        <v>1469</v>
      </c>
      <c r="I93" s="89">
        <v>5.339999999999999</v>
      </c>
      <c r="J93" s="95" t="s">
        <v>168</v>
      </c>
      <c r="K93" s="96">
        <v>5.0199999999999995E-2</v>
      </c>
      <c r="L93" s="96">
        <v>4.6199999999999998E-2</v>
      </c>
      <c r="M93" s="89">
        <v>4375</v>
      </c>
      <c r="N93" s="91">
        <v>103.61</v>
      </c>
      <c r="O93" s="89">
        <v>16.463630000000002</v>
      </c>
      <c r="P93" s="90">
        <f t="shared" si="4"/>
        <v>1.0411780501276774E-2</v>
      </c>
      <c r="Q93" s="90">
        <f>O93/'סכום נכסי הקרן'!$C$42</f>
        <v>1.9993924822827243E-4</v>
      </c>
    </row>
    <row r="94" spans="2:17" s="139" customFormat="1">
      <c r="B94" s="151" t="s">
        <v>1628</v>
      </c>
      <c r="C94" s="95" t="s">
        <v>1519</v>
      </c>
      <c r="D94" s="82" t="s">
        <v>1591</v>
      </c>
      <c r="E94" s="82"/>
      <c r="F94" s="82" t="s">
        <v>1450</v>
      </c>
      <c r="G94" s="108">
        <v>43053</v>
      </c>
      <c r="H94" s="82"/>
      <c r="I94" s="89">
        <v>2.65</v>
      </c>
      <c r="J94" s="95" t="s">
        <v>168</v>
      </c>
      <c r="K94" s="96">
        <v>6.2486E-2</v>
      </c>
      <c r="L94" s="96">
        <v>6.5500000000000003E-2</v>
      </c>
      <c r="M94" s="89">
        <v>5302.2</v>
      </c>
      <c r="N94" s="91">
        <v>99.9</v>
      </c>
      <c r="O94" s="89">
        <v>19.238340000000001</v>
      </c>
      <c r="P94" s="90">
        <f t="shared" si="4"/>
        <v>1.2166537591584177E-2</v>
      </c>
      <c r="Q94" s="90">
        <f>O94/'סכום נכסי הקרן'!$C$42</f>
        <v>2.3363615659243451E-4</v>
      </c>
    </row>
    <row r="95" spans="2:17" s="139" customFormat="1">
      <c r="B95" s="151" t="s">
        <v>1628</v>
      </c>
      <c r="C95" s="95" t="s">
        <v>1519</v>
      </c>
      <c r="D95" s="82" t="s">
        <v>1592</v>
      </c>
      <c r="E95" s="82"/>
      <c r="F95" s="82" t="s">
        <v>1450</v>
      </c>
      <c r="G95" s="108">
        <v>43051</v>
      </c>
      <c r="H95" s="82"/>
      <c r="I95" s="89">
        <v>3.0500000000000003</v>
      </c>
      <c r="J95" s="95" t="s">
        <v>168</v>
      </c>
      <c r="K95" s="96">
        <v>8.4985999999999992E-2</v>
      </c>
      <c r="L95" s="96">
        <v>8.7799999999999989E-2</v>
      </c>
      <c r="M95" s="89">
        <v>1792.03</v>
      </c>
      <c r="N95" s="91">
        <v>100.49</v>
      </c>
      <c r="O95" s="89">
        <v>6.54054</v>
      </c>
      <c r="P95" s="90">
        <f t="shared" si="4"/>
        <v>4.1363093582533613E-3</v>
      </c>
      <c r="Q95" s="90">
        <f>O95/'סכום נכסי הקרן'!$C$42</f>
        <v>7.9430274526756542E-5</v>
      </c>
    </row>
    <row r="96" spans="2:17" s="139" customFormat="1">
      <c r="B96" s="151" t="s">
        <v>1629</v>
      </c>
      <c r="C96" s="95" t="s">
        <v>1519</v>
      </c>
      <c r="D96" s="82" t="s">
        <v>1593</v>
      </c>
      <c r="E96" s="82"/>
      <c r="F96" s="82" t="s">
        <v>1450</v>
      </c>
      <c r="G96" s="108">
        <v>42887</v>
      </c>
      <c r="H96" s="82"/>
      <c r="I96" s="89">
        <v>2.68</v>
      </c>
      <c r="J96" s="95" t="s">
        <v>168</v>
      </c>
      <c r="K96" s="96">
        <v>0.06</v>
      </c>
      <c r="L96" s="96">
        <v>6.1199999999999991E-2</v>
      </c>
      <c r="M96" s="89">
        <v>5873.4</v>
      </c>
      <c r="N96" s="91">
        <v>99.6</v>
      </c>
      <c r="O96" s="89">
        <v>21.246880000000001</v>
      </c>
      <c r="P96" s="90">
        <f t="shared" si="4"/>
        <v>1.3436760355824777E-2</v>
      </c>
      <c r="Q96" s="90">
        <f>O96/'סכום נכסי הקרן'!$C$42</f>
        <v>2.5802846725760461E-4</v>
      </c>
    </row>
    <row r="97" spans="2:17" s="139" customFormat="1">
      <c r="B97" s="151" t="s">
        <v>1629</v>
      </c>
      <c r="C97" s="95" t="s">
        <v>1519</v>
      </c>
      <c r="D97" s="82" t="s">
        <v>1594</v>
      </c>
      <c r="E97" s="82"/>
      <c r="F97" s="82" t="s">
        <v>1450</v>
      </c>
      <c r="G97" s="108">
        <v>42887</v>
      </c>
      <c r="H97" s="82"/>
      <c r="I97" s="89">
        <v>2.69</v>
      </c>
      <c r="J97" s="95" t="s">
        <v>168</v>
      </c>
      <c r="K97" s="96">
        <v>0.06</v>
      </c>
      <c r="L97" s="96">
        <v>6.4000000000000001E-2</v>
      </c>
      <c r="M97" s="89">
        <v>2752.97</v>
      </c>
      <c r="N97" s="91">
        <v>99.6</v>
      </c>
      <c r="O97" s="89">
        <v>9.9588000000000001</v>
      </c>
      <c r="P97" s="90">
        <f t="shared" si="4"/>
        <v>6.2980545393765E-3</v>
      </c>
      <c r="Q97" s="90">
        <f>O97/'סכום נכסי הקרן'!$C$42</f>
        <v>1.2094264662505895E-4</v>
      </c>
    </row>
    <row r="98" spans="2:17" s="139" customFormat="1">
      <c r="B98" s="141"/>
      <c r="C98" s="141"/>
      <c r="D98" s="141"/>
      <c r="E98" s="141"/>
    </row>
    <row r="99" spans="2:17" s="139" customFormat="1">
      <c r="B99" s="141"/>
      <c r="C99" s="141"/>
      <c r="D99" s="141"/>
      <c r="E99" s="141"/>
    </row>
    <row r="100" spans="2:17" s="139" customFormat="1">
      <c r="B100" s="141"/>
      <c r="C100" s="141"/>
      <c r="D100" s="141"/>
      <c r="E100" s="141"/>
    </row>
    <row r="101" spans="2:17" s="139" customFormat="1">
      <c r="B101" s="144" t="s">
        <v>252</v>
      </c>
      <c r="C101" s="141"/>
      <c r="D101" s="141"/>
      <c r="E101" s="141"/>
    </row>
    <row r="102" spans="2:17" s="139" customFormat="1">
      <c r="B102" s="144" t="s">
        <v>116</v>
      </c>
      <c r="C102" s="141"/>
      <c r="D102" s="141"/>
      <c r="E102" s="141"/>
    </row>
    <row r="103" spans="2:17" s="139" customFormat="1">
      <c r="B103" s="144" t="s">
        <v>235</v>
      </c>
      <c r="C103" s="141"/>
      <c r="D103" s="141"/>
      <c r="E103" s="141"/>
    </row>
    <row r="104" spans="2:17">
      <c r="B104" s="97" t="s">
        <v>243</v>
      </c>
    </row>
  </sheetData>
  <sheetProtection sheet="1" objects="1" scenarios="1"/>
  <mergeCells count="1">
    <mergeCell ref="B6:Q6"/>
  </mergeCells>
  <phoneticPr fontId="5" type="noConversion"/>
  <conditionalFormatting sqref="B86:B87 B90:B92">
    <cfRule type="cellIs" dxfId="6" priority="8" operator="equal">
      <formula>2958465</formula>
    </cfRule>
    <cfRule type="cellIs" dxfId="5" priority="9" operator="equal">
      <formula>"NR3"</formula>
    </cfRule>
    <cfRule type="cellIs" dxfId="4" priority="10" operator="equal">
      <formula>"דירוג פנימי"</formula>
    </cfRule>
  </conditionalFormatting>
  <conditionalFormatting sqref="B86:B87 B90:B92">
    <cfRule type="cellIs" dxfId="3" priority="7" operator="equal">
      <formula>2958465</formula>
    </cfRule>
  </conditionalFormatting>
  <conditionalFormatting sqref="B11:B12">
    <cfRule type="cellIs" dxfId="2" priority="6" operator="equal">
      <formula>"NR3"</formula>
    </cfRule>
  </conditionalFormatting>
  <dataValidations count="1">
    <dataValidation allowBlank="1" showInputMessage="1" showErrorMessage="1" sqref="D1:Q9 C5:C9 B1:B9 B98:Q1048576 AC72:XFD75 A1:A1048576 R1:R1048576 S72:AA75 S76:XFD1048576 S1:XFD7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184</v>
      </c>
      <c r="C1" s="80" t="s" vm="1">
        <v>253</v>
      </c>
    </row>
    <row r="2" spans="2:64">
      <c r="B2" s="58" t="s">
        <v>183</v>
      </c>
      <c r="C2" s="80" t="s">
        <v>254</v>
      </c>
    </row>
    <row r="3" spans="2:64">
      <c r="B3" s="58" t="s">
        <v>185</v>
      </c>
      <c r="C3" s="80" t="s">
        <v>255</v>
      </c>
    </row>
    <row r="4" spans="2:64">
      <c r="B4" s="58" t="s">
        <v>186</v>
      </c>
      <c r="C4" s="80">
        <v>8602</v>
      </c>
    </row>
    <row r="6" spans="2:64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4" s="3" customFormat="1" ht="78.75">
      <c r="B7" s="61" t="s">
        <v>120</v>
      </c>
      <c r="C7" s="62" t="s">
        <v>43</v>
      </c>
      <c r="D7" s="62" t="s">
        <v>121</v>
      </c>
      <c r="E7" s="62" t="s">
        <v>15</v>
      </c>
      <c r="F7" s="62" t="s">
        <v>64</v>
      </c>
      <c r="G7" s="62" t="s">
        <v>18</v>
      </c>
      <c r="H7" s="62" t="s">
        <v>104</v>
      </c>
      <c r="I7" s="62" t="s">
        <v>50</v>
      </c>
      <c r="J7" s="62" t="s">
        <v>19</v>
      </c>
      <c r="K7" s="62" t="s">
        <v>237</v>
      </c>
      <c r="L7" s="62" t="s">
        <v>236</v>
      </c>
      <c r="M7" s="62" t="s">
        <v>113</v>
      </c>
      <c r="N7" s="62" t="s">
        <v>187</v>
      </c>
      <c r="O7" s="64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244</v>
      </c>
      <c r="L8" s="33"/>
      <c r="M8" s="33" t="s">
        <v>240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235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243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184</v>
      </c>
      <c r="C1" s="80" t="s" vm="1">
        <v>253</v>
      </c>
    </row>
    <row r="2" spans="2:56">
      <c r="B2" s="58" t="s">
        <v>183</v>
      </c>
      <c r="C2" s="80" t="s">
        <v>254</v>
      </c>
    </row>
    <row r="3" spans="2:56">
      <c r="B3" s="58" t="s">
        <v>185</v>
      </c>
      <c r="C3" s="80" t="s">
        <v>255</v>
      </c>
    </row>
    <row r="4" spans="2:56">
      <c r="B4" s="58" t="s">
        <v>186</v>
      </c>
      <c r="C4" s="80">
        <v>8602</v>
      </c>
    </row>
    <row r="6" spans="2:56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8"/>
    </row>
    <row r="7" spans="2:56" s="3" customFormat="1" ht="78.75">
      <c r="B7" s="61" t="s">
        <v>120</v>
      </c>
      <c r="C7" s="63" t="s">
        <v>52</v>
      </c>
      <c r="D7" s="63" t="s">
        <v>88</v>
      </c>
      <c r="E7" s="63" t="s">
        <v>53</v>
      </c>
      <c r="F7" s="63" t="s">
        <v>104</v>
      </c>
      <c r="G7" s="63" t="s">
        <v>229</v>
      </c>
      <c r="H7" s="63" t="s">
        <v>187</v>
      </c>
      <c r="I7" s="65" t="s">
        <v>188</v>
      </c>
      <c r="J7" s="79" t="s">
        <v>247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8"/>
      <c r="C11" s="81"/>
      <c r="D11" s="81"/>
      <c r="E11" s="81"/>
      <c r="F11" s="81"/>
      <c r="G11" s="81"/>
      <c r="H11" s="81"/>
      <c r="I11" s="81"/>
      <c r="J11" s="81"/>
    </row>
    <row r="12" spans="2:56">
      <c r="B12" s="118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253</v>
      </c>
    </row>
    <row r="2" spans="2:60">
      <c r="B2" s="58" t="s">
        <v>183</v>
      </c>
      <c r="C2" s="80" t="s">
        <v>254</v>
      </c>
    </row>
    <row r="3" spans="2:60">
      <c r="B3" s="58" t="s">
        <v>185</v>
      </c>
      <c r="C3" s="80" t="s">
        <v>255</v>
      </c>
    </row>
    <row r="4" spans="2:60">
      <c r="B4" s="58" t="s">
        <v>186</v>
      </c>
      <c r="C4" s="80">
        <v>8602</v>
      </c>
    </row>
    <row r="6" spans="2:60" ht="26.25" customHeight="1">
      <c r="B6" s="166" t="s">
        <v>219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66">
      <c r="B7" s="61" t="s">
        <v>120</v>
      </c>
      <c r="C7" s="61" t="s">
        <v>121</v>
      </c>
      <c r="D7" s="61" t="s">
        <v>15</v>
      </c>
      <c r="E7" s="61" t="s">
        <v>16</v>
      </c>
      <c r="F7" s="61" t="s">
        <v>55</v>
      </c>
      <c r="G7" s="61" t="s">
        <v>104</v>
      </c>
      <c r="H7" s="61" t="s">
        <v>51</v>
      </c>
      <c r="I7" s="61" t="s">
        <v>113</v>
      </c>
      <c r="J7" s="61" t="s">
        <v>187</v>
      </c>
      <c r="K7" s="61" t="s">
        <v>188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855468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253</v>
      </c>
    </row>
    <row r="2" spans="2:60">
      <c r="B2" s="58" t="s">
        <v>183</v>
      </c>
      <c r="C2" s="80" t="s">
        <v>254</v>
      </c>
    </row>
    <row r="3" spans="2:60">
      <c r="B3" s="58" t="s">
        <v>185</v>
      </c>
      <c r="C3" s="80" t="s">
        <v>255</v>
      </c>
    </row>
    <row r="4" spans="2:60">
      <c r="B4" s="58" t="s">
        <v>186</v>
      </c>
      <c r="C4" s="80">
        <v>8602</v>
      </c>
    </row>
    <row r="6" spans="2:60" ht="26.25" customHeight="1">
      <c r="B6" s="166" t="s">
        <v>220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63">
      <c r="B7" s="61" t="s">
        <v>120</v>
      </c>
      <c r="C7" s="63" t="s">
        <v>43</v>
      </c>
      <c r="D7" s="63" t="s">
        <v>15</v>
      </c>
      <c r="E7" s="63" t="s">
        <v>16</v>
      </c>
      <c r="F7" s="63" t="s">
        <v>55</v>
      </c>
      <c r="G7" s="63" t="s">
        <v>104</v>
      </c>
      <c r="H7" s="63" t="s">
        <v>51</v>
      </c>
      <c r="I7" s="63" t="s">
        <v>113</v>
      </c>
      <c r="J7" s="63" t="s">
        <v>187</v>
      </c>
      <c r="K7" s="65" t="s">
        <v>188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54</v>
      </c>
      <c r="C10" s="125"/>
      <c r="D10" s="125"/>
      <c r="E10" s="125"/>
      <c r="F10" s="125"/>
      <c r="G10" s="125"/>
      <c r="H10" s="128">
        <v>0</v>
      </c>
      <c r="I10" s="126">
        <v>0.33158505700000002</v>
      </c>
      <c r="J10" s="128">
        <f>I10/$I$10</f>
        <v>1</v>
      </c>
      <c r="K10" s="128">
        <f>I10/'סכום נכסי הקרן'!$C$42</f>
        <v>4.0268681342030196E-6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9" t="s">
        <v>234</v>
      </c>
      <c r="C11" s="125"/>
      <c r="D11" s="125"/>
      <c r="E11" s="125"/>
      <c r="F11" s="125"/>
      <c r="G11" s="125"/>
      <c r="H11" s="128">
        <v>0</v>
      </c>
      <c r="I11" s="126">
        <v>0.33158505700000002</v>
      </c>
      <c r="J11" s="128">
        <f t="shared" ref="J11:J12" si="0">I11/$I$10</f>
        <v>1</v>
      </c>
      <c r="K11" s="128">
        <f>I11/'סכום נכסי הקרן'!$C$42</f>
        <v>4.0268681342030196E-6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1595</v>
      </c>
      <c r="C12" s="82" t="s">
        <v>1596</v>
      </c>
      <c r="D12" s="82" t="s">
        <v>652</v>
      </c>
      <c r="E12" s="82" t="s">
        <v>287</v>
      </c>
      <c r="F12" s="96">
        <v>0</v>
      </c>
      <c r="G12" s="95" t="s">
        <v>169</v>
      </c>
      <c r="H12" s="90">
        <v>0</v>
      </c>
      <c r="I12" s="89">
        <v>0.33158505700000002</v>
      </c>
      <c r="J12" s="90">
        <f t="shared" si="0"/>
        <v>1</v>
      </c>
      <c r="K12" s="90">
        <f>I12/'סכום נכסי הקרן'!$C$42</f>
        <v>4.0268681342030196E-6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2"/>
      <c r="D13" s="82"/>
      <c r="E13" s="82"/>
      <c r="F13" s="82"/>
      <c r="G13" s="82"/>
      <c r="H13" s="90"/>
      <c r="I13" s="82"/>
      <c r="J13" s="90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8" t="s">
        <v>184</v>
      </c>
      <c r="C1" s="80" t="s" vm="1">
        <v>253</v>
      </c>
    </row>
    <row r="2" spans="2:46">
      <c r="B2" s="58" t="s">
        <v>183</v>
      </c>
      <c r="C2" s="80" t="s">
        <v>254</v>
      </c>
    </row>
    <row r="3" spans="2:46">
      <c r="B3" s="58" t="s">
        <v>185</v>
      </c>
      <c r="C3" s="80" t="s">
        <v>255</v>
      </c>
    </row>
    <row r="4" spans="2:46">
      <c r="B4" s="58" t="s">
        <v>186</v>
      </c>
      <c r="C4" s="80">
        <v>8602</v>
      </c>
    </row>
    <row r="6" spans="2:46" ht="26.25" customHeight="1">
      <c r="B6" s="166" t="s">
        <v>221</v>
      </c>
      <c r="C6" s="167"/>
      <c r="D6" s="168"/>
    </row>
    <row r="7" spans="2:46" s="3" customFormat="1" ht="33">
      <c r="B7" s="61" t="s">
        <v>120</v>
      </c>
      <c r="C7" s="66" t="s">
        <v>110</v>
      </c>
      <c r="D7" s="67" t="s">
        <v>109</v>
      </c>
    </row>
    <row r="8" spans="2:46" s="3" customFormat="1">
      <c r="B8" s="16"/>
      <c r="C8" s="33" t="s">
        <v>240</v>
      </c>
      <c r="D8" s="18" t="s">
        <v>22</v>
      </c>
    </row>
    <row r="9" spans="2:46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23" t="s">
        <v>1597</v>
      </c>
      <c r="C10" s="133">
        <f>C11+C46</f>
        <v>37.999579999999995</v>
      </c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123" t="s">
        <v>25</v>
      </c>
      <c r="C11" s="133">
        <f>SUM(C12:C44)</f>
        <v>37.999579999999995</v>
      </c>
      <c r="D11" s="81"/>
    </row>
    <row r="12" spans="2:46">
      <c r="B12" s="147" t="s">
        <v>1598</v>
      </c>
      <c r="C12" s="135">
        <v>27.560189999999999</v>
      </c>
      <c r="D12" s="136">
        <v>43830</v>
      </c>
      <c r="F12" s="13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48" t="s">
        <v>1600</v>
      </c>
      <c r="C13" s="135">
        <v>1.6862999999999999</v>
      </c>
      <c r="D13" s="136">
        <v>43948</v>
      </c>
      <c r="F13" s="13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6">
      <c r="B14" s="148" t="s">
        <v>1599</v>
      </c>
      <c r="C14" s="135">
        <v>8.7530900000000003</v>
      </c>
      <c r="D14" s="136">
        <v>44926</v>
      </c>
      <c r="F14" s="134"/>
    </row>
    <row r="15" spans="2:46">
      <c r="B15" s="81"/>
      <c r="C15" s="81"/>
      <c r="D15" s="81"/>
      <c r="F15" s="81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81"/>
      <c r="C16" s="81"/>
      <c r="D16" s="81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5" type="noConversion"/>
  <conditionalFormatting sqref="B14">
    <cfRule type="cellIs" dxfId="1" priority="2" operator="equal">
      <formula>"NR3"</formula>
    </cfRule>
  </conditionalFormatting>
  <conditionalFormatting sqref="B13">
    <cfRule type="cellIs" dxfId="0" priority="1" operator="equal">
      <formula>"NR3"</formula>
    </cfRule>
  </conditionalFormatting>
  <dataValidations count="1">
    <dataValidation allowBlank="1" showInputMessage="1" showErrorMessage="1" sqref="AG28:XFD29 A1:A1048576 B1:B9 C5:C9 D1:XFD27 D28:AE29 D30:XFD1048576 B10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253</v>
      </c>
    </row>
    <row r="2" spans="2:18">
      <c r="B2" s="58" t="s">
        <v>183</v>
      </c>
      <c r="C2" s="80" t="s">
        <v>254</v>
      </c>
    </row>
    <row r="3" spans="2:18">
      <c r="B3" s="58" t="s">
        <v>185</v>
      </c>
      <c r="C3" s="80" t="s">
        <v>255</v>
      </c>
    </row>
    <row r="4" spans="2:18">
      <c r="B4" s="58" t="s">
        <v>186</v>
      </c>
      <c r="C4" s="80">
        <v>8602</v>
      </c>
    </row>
    <row r="6" spans="2:18" ht="26.25" customHeight="1">
      <c r="B6" s="166" t="s">
        <v>224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120</v>
      </c>
      <c r="C7" s="31" t="s">
        <v>43</v>
      </c>
      <c r="D7" s="31" t="s">
        <v>63</v>
      </c>
      <c r="E7" s="31" t="s">
        <v>15</v>
      </c>
      <c r="F7" s="31" t="s">
        <v>64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242</v>
      </c>
      <c r="M7" s="31" t="s">
        <v>223</v>
      </c>
      <c r="N7" s="31" t="s">
        <v>57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184</v>
      </c>
      <c r="C1" s="80" t="s" vm="1">
        <v>253</v>
      </c>
    </row>
    <row r="2" spans="2:13">
      <c r="B2" s="58" t="s">
        <v>183</v>
      </c>
      <c r="C2" s="80" t="s">
        <v>254</v>
      </c>
    </row>
    <row r="3" spans="2:13">
      <c r="B3" s="58" t="s">
        <v>185</v>
      </c>
      <c r="C3" s="80" t="s">
        <v>255</v>
      </c>
    </row>
    <row r="4" spans="2:13">
      <c r="B4" s="58" t="s">
        <v>186</v>
      </c>
      <c r="C4" s="80">
        <v>8602</v>
      </c>
    </row>
    <row r="6" spans="2:13" ht="26.25" customHeight="1">
      <c r="B6" s="155" t="s">
        <v>213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</row>
    <row r="7" spans="2:13" s="3" customFormat="1" ht="63">
      <c r="B7" s="13" t="s">
        <v>119</v>
      </c>
      <c r="C7" s="14" t="s">
        <v>43</v>
      </c>
      <c r="D7" s="14" t="s">
        <v>121</v>
      </c>
      <c r="E7" s="14" t="s">
        <v>15</v>
      </c>
      <c r="F7" s="14" t="s">
        <v>64</v>
      </c>
      <c r="G7" s="14" t="s">
        <v>104</v>
      </c>
      <c r="H7" s="14" t="s">
        <v>17</v>
      </c>
      <c r="I7" s="14" t="s">
        <v>19</v>
      </c>
      <c r="J7" s="14" t="s">
        <v>60</v>
      </c>
      <c r="K7" s="14" t="s">
        <v>187</v>
      </c>
      <c r="L7" s="14" t="s">
        <v>188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99" t="s">
        <v>42</v>
      </c>
      <c r="C10" s="100"/>
      <c r="D10" s="100"/>
      <c r="E10" s="100"/>
      <c r="F10" s="100"/>
      <c r="G10" s="100"/>
      <c r="H10" s="100"/>
      <c r="I10" s="100"/>
      <c r="J10" s="102">
        <f>J11</f>
        <v>2681.4030900830003</v>
      </c>
      <c r="K10" s="105">
        <f>J10/$J$10</f>
        <v>1</v>
      </c>
      <c r="L10" s="105">
        <f>J10/'סכום נכסי הקרן'!$C$42</f>
        <v>3.2563761335025247E-2</v>
      </c>
    </row>
    <row r="11" spans="2:13">
      <c r="B11" s="83" t="s">
        <v>234</v>
      </c>
      <c r="C11" s="84"/>
      <c r="D11" s="84"/>
      <c r="E11" s="84"/>
      <c r="F11" s="84"/>
      <c r="G11" s="84"/>
      <c r="H11" s="84"/>
      <c r="I11" s="84"/>
      <c r="J11" s="92">
        <f>J12+J21</f>
        <v>2681.4030900830003</v>
      </c>
      <c r="K11" s="93">
        <f t="shared" ref="K11:K19" si="0">J11/$J$10</f>
        <v>1</v>
      </c>
      <c r="L11" s="93">
        <f>J11/'סכום נכסי הקרן'!$C$42</f>
        <v>3.2563761335025247E-2</v>
      </c>
    </row>
    <row r="12" spans="2:13">
      <c r="B12" s="101" t="s">
        <v>40</v>
      </c>
      <c r="C12" s="84"/>
      <c r="D12" s="84"/>
      <c r="E12" s="84"/>
      <c r="F12" s="84"/>
      <c r="G12" s="84"/>
      <c r="H12" s="84"/>
      <c r="I12" s="84"/>
      <c r="J12" s="92">
        <f>SUM(J13:J19)</f>
        <v>2290.4399554910001</v>
      </c>
      <c r="K12" s="93">
        <f t="shared" si="0"/>
        <v>0.85419456849365449</v>
      </c>
      <c r="L12" s="93">
        <f>J12/'סכום נכסי הקרן'!$C$42</f>
        <v>2.7815788062102241E-2</v>
      </c>
    </row>
    <row r="13" spans="2:13">
      <c r="B13" s="88" t="s">
        <v>1491</v>
      </c>
      <c r="C13" s="82" t="s">
        <v>1492</v>
      </c>
      <c r="D13" s="82">
        <v>12</v>
      </c>
      <c r="E13" s="82" t="s">
        <v>286</v>
      </c>
      <c r="F13" s="82" t="s">
        <v>287</v>
      </c>
      <c r="G13" s="95" t="s">
        <v>169</v>
      </c>
      <c r="H13" s="96">
        <v>0</v>
      </c>
      <c r="I13" s="96">
        <v>0</v>
      </c>
      <c r="J13" s="89">
        <v>13.472718304000002</v>
      </c>
      <c r="K13" s="90">
        <f t="shared" si="0"/>
        <v>5.024503161732005E-3</v>
      </c>
      <c r="L13" s="90">
        <f>J13/'סכום נכסי הקרן'!$C$42</f>
        <v>1.6361672178572076E-4</v>
      </c>
    </row>
    <row r="14" spans="2:13">
      <c r="B14" s="88" t="s">
        <v>1491</v>
      </c>
      <c r="C14" s="82" t="s">
        <v>1493</v>
      </c>
      <c r="D14" s="82">
        <v>12</v>
      </c>
      <c r="E14" s="82" t="s">
        <v>286</v>
      </c>
      <c r="F14" s="82" t="s">
        <v>287</v>
      </c>
      <c r="G14" s="95" t="s">
        <v>169</v>
      </c>
      <c r="H14" s="96">
        <v>0</v>
      </c>
      <c r="I14" s="96">
        <v>0</v>
      </c>
      <c r="J14" s="89">
        <v>240.59485999999998</v>
      </c>
      <c r="K14" s="90">
        <f t="shared" si="0"/>
        <v>8.9727225604320685E-2</v>
      </c>
      <c r="L14" s="90">
        <f>J14/'סכום נכסי הקרן'!$C$42</f>
        <v>2.9218559598330651E-3</v>
      </c>
    </row>
    <row r="15" spans="2:13">
      <c r="B15" s="88" t="s">
        <v>1494</v>
      </c>
      <c r="C15" s="82" t="s">
        <v>1495</v>
      </c>
      <c r="D15" s="82">
        <v>10</v>
      </c>
      <c r="E15" s="82" t="s">
        <v>286</v>
      </c>
      <c r="F15" s="82" t="s">
        <v>287</v>
      </c>
      <c r="G15" s="95" t="s">
        <v>169</v>
      </c>
      <c r="H15" s="96">
        <v>0</v>
      </c>
      <c r="I15" s="96">
        <v>0</v>
      </c>
      <c r="J15" s="89">
        <v>63.755574565999993</v>
      </c>
      <c r="K15" s="90">
        <f t="shared" si="0"/>
        <v>2.3776945287262461E-2</v>
      </c>
      <c r="L15" s="90">
        <f>J15/'סכום נכסי הקרן'!$C$42</f>
        <v>7.7426677161036806E-4</v>
      </c>
    </row>
    <row r="16" spans="2:13">
      <c r="B16" s="88" t="s">
        <v>1494</v>
      </c>
      <c r="C16" s="82" t="s">
        <v>1496</v>
      </c>
      <c r="D16" s="82">
        <v>10</v>
      </c>
      <c r="E16" s="82" t="s">
        <v>286</v>
      </c>
      <c r="F16" s="82" t="s">
        <v>287</v>
      </c>
      <c r="G16" s="95" t="s">
        <v>169</v>
      </c>
      <c r="H16" s="96">
        <v>0</v>
      </c>
      <c r="I16" s="96">
        <v>0</v>
      </c>
      <c r="J16" s="89">
        <v>1942.3888100000001</v>
      </c>
      <c r="K16" s="90">
        <f t="shared" si="0"/>
        <v>0.7243926946992052</v>
      </c>
      <c r="L16" s="90">
        <f>J16/'סכום נכסי הקרן'!$C$42</f>
        <v>2.3588950823020725E-2</v>
      </c>
    </row>
    <row r="17" spans="2:12">
      <c r="B17" s="88" t="s">
        <v>1497</v>
      </c>
      <c r="C17" s="82" t="s">
        <v>1498</v>
      </c>
      <c r="D17" s="82">
        <v>20</v>
      </c>
      <c r="E17" s="82" t="s">
        <v>286</v>
      </c>
      <c r="F17" s="82" t="s">
        <v>287</v>
      </c>
      <c r="G17" s="95" t="s">
        <v>169</v>
      </c>
      <c r="H17" s="96">
        <v>0</v>
      </c>
      <c r="I17" s="96">
        <v>0</v>
      </c>
      <c r="J17" s="89">
        <v>7.6018784359999998</v>
      </c>
      <c r="K17" s="90">
        <f t="shared" si="0"/>
        <v>2.8350375458710653E-3</v>
      </c>
      <c r="L17" s="90">
        <f>J17/'סכום נכסי הקרן'!$C$42</f>
        <v>9.2319486019581062E-5</v>
      </c>
    </row>
    <row r="18" spans="2:12">
      <c r="B18" s="88" t="s">
        <v>1499</v>
      </c>
      <c r="C18" s="82" t="s">
        <v>1500</v>
      </c>
      <c r="D18" s="82">
        <v>11</v>
      </c>
      <c r="E18" s="82" t="s">
        <v>323</v>
      </c>
      <c r="F18" s="82" t="s">
        <v>287</v>
      </c>
      <c r="G18" s="95" t="s">
        <v>169</v>
      </c>
      <c r="H18" s="96">
        <v>0</v>
      </c>
      <c r="I18" s="96">
        <v>0</v>
      </c>
      <c r="J18" s="89">
        <v>20.850984185000002</v>
      </c>
      <c r="K18" s="90">
        <f t="shared" si="0"/>
        <v>7.776146847192072E-3</v>
      </c>
      <c r="L18" s="90">
        <f>J18/'סכום נכסי הקרן'!$C$42</f>
        <v>2.5322059003807164E-4</v>
      </c>
    </row>
    <row r="19" spans="2:12">
      <c r="B19" s="88" t="s">
        <v>1501</v>
      </c>
      <c r="C19" s="82" t="s">
        <v>1502</v>
      </c>
      <c r="D19" s="82">
        <v>26</v>
      </c>
      <c r="E19" s="82" t="s">
        <v>323</v>
      </c>
      <c r="F19" s="82" t="s">
        <v>287</v>
      </c>
      <c r="G19" s="95" t="s">
        <v>169</v>
      </c>
      <c r="H19" s="96">
        <v>0</v>
      </c>
      <c r="I19" s="96">
        <v>0</v>
      </c>
      <c r="J19" s="89">
        <v>1.7751300000000001</v>
      </c>
      <c r="K19" s="90">
        <f t="shared" si="0"/>
        <v>6.6201534807101782E-4</v>
      </c>
      <c r="L19" s="90">
        <f>J19/'סכום נכסי הקרן'!$C$42</f>
        <v>2.155770979470829E-5</v>
      </c>
    </row>
    <row r="20" spans="2:12">
      <c r="B20" s="85"/>
      <c r="C20" s="82"/>
      <c r="D20" s="82"/>
      <c r="E20" s="82"/>
      <c r="F20" s="82"/>
      <c r="G20" s="82"/>
      <c r="H20" s="82"/>
      <c r="I20" s="82"/>
      <c r="J20" s="82"/>
      <c r="K20" s="90"/>
      <c r="L20" s="82"/>
    </row>
    <row r="21" spans="2:12">
      <c r="B21" s="101" t="s">
        <v>41</v>
      </c>
      <c r="C21" s="84"/>
      <c r="D21" s="84"/>
      <c r="E21" s="84"/>
      <c r="F21" s="84"/>
      <c r="G21" s="84"/>
      <c r="H21" s="84"/>
      <c r="I21" s="84"/>
      <c r="J21" s="92">
        <f>SUM(J22:J37)</f>
        <v>390.96313459200013</v>
      </c>
      <c r="K21" s="93">
        <f t="shared" ref="K21:K37" si="1">J21/$J$10</f>
        <v>0.14580543150634553</v>
      </c>
      <c r="L21" s="93">
        <f>J21/'סכום נכסי הקרן'!$C$42</f>
        <v>4.7479732729230062E-3</v>
      </c>
    </row>
    <row r="22" spans="2:12">
      <c r="B22" s="88" t="s">
        <v>1491</v>
      </c>
      <c r="C22" s="82" t="s">
        <v>1503</v>
      </c>
      <c r="D22" s="82">
        <v>12</v>
      </c>
      <c r="E22" s="82" t="s">
        <v>286</v>
      </c>
      <c r="F22" s="82" t="s">
        <v>287</v>
      </c>
      <c r="G22" s="95" t="s">
        <v>170</v>
      </c>
      <c r="H22" s="96">
        <v>0</v>
      </c>
      <c r="I22" s="96">
        <v>0</v>
      </c>
      <c r="J22" s="89">
        <v>31.8963</v>
      </c>
      <c r="K22" s="90">
        <f t="shared" si="1"/>
        <v>1.1895376759266985E-2</v>
      </c>
      <c r="L22" s="90">
        <f>J22/'סכום נכסי הקרן'!$C$42</f>
        <v>3.8735820977897617E-4</v>
      </c>
    </row>
    <row r="23" spans="2:12">
      <c r="B23" s="88" t="s">
        <v>1491</v>
      </c>
      <c r="C23" s="82" t="s">
        <v>1504</v>
      </c>
      <c r="D23" s="82">
        <v>12</v>
      </c>
      <c r="E23" s="82" t="s">
        <v>286</v>
      </c>
      <c r="F23" s="82" t="s">
        <v>287</v>
      </c>
      <c r="G23" s="95" t="s">
        <v>168</v>
      </c>
      <c r="H23" s="96">
        <v>0</v>
      </c>
      <c r="I23" s="96">
        <v>0</v>
      </c>
      <c r="J23" s="89">
        <v>53.963558949999999</v>
      </c>
      <c r="K23" s="90">
        <f t="shared" si="1"/>
        <v>2.0125119997653769E-2</v>
      </c>
      <c r="L23" s="90">
        <f>J23/'סכום נכסי הקרן'!$C$42</f>
        <v>6.5534960444234118E-4</v>
      </c>
    </row>
    <row r="24" spans="2:12">
      <c r="B24" s="88" t="s">
        <v>1494</v>
      </c>
      <c r="C24" s="82" t="s">
        <v>1505</v>
      </c>
      <c r="D24" s="82">
        <v>10</v>
      </c>
      <c r="E24" s="82" t="s">
        <v>286</v>
      </c>
      <c r="F24" s="82" t="s">
        <v>287</v>
      </c>
      <c r="G24" s="95" t="s">
        <v>168</v>
      </c>
      <c r="H24" s="96">
        <v>0</v>
      </c>
      <c r="I24" s="96">
        <v>0</v>
      </c>
      <c r="J24" s="89">
        <v>3.4165865580000001</v>
      </c>
      <c r="K24" s="90">
        <f t="shared" si="1"/>
        <v>1.2741786457381322E-3</v>
      </c>
      <c r="L24" s="90">
        <f>J24/'סכום נכסי הקרן'!$C$42</f>
        <v>4.1492049318002219E-5</v>
      </c>
    </row>
    <row r="25" spans="2:12">
      <c r="B25" s="88" t="s">
        <v>1494</v>
      </c>
      <c r="C25" s="82" t="s">
        <v>1506</v>
      </c>
      <c r="D25" s="82">
        <v>10</v>
      </c>
      <c r="E25" s="82" t="s">
        <v>286</v>
      </c>
      <c r="F25" s="82" t="s">
        <v>287</v>
      </c>
      <c r="G25" s="95" t="s">
        <v>170</v>
      </c>
      <c r="H25" s="96">
        <v>0</v>
      </c>
      <c r="I25" s="96">
        <v>0</v>
      </c>
      <c r="J25" s="89">
        <v>2.99254</v>
      </c>
      <c r="K25" s="90">
        <f t="shared" si="1"/>
        <v>1.1160351127615688E-3</v>
      </c>
      <c r="L25" s="90">
        <f>J25/'סכום נכסי הקרן'!$C$42</f>
        <v>3.6342301053475713E-5</v>
      </c>
    </row>
    <row r="26" spans="2:12">
      <c r="B26" s="88" t="s">
        <v>1494</v>
      </c>
      <c r="C26" s="82" t="s">
        <v>1507</v>
      </c>
      <c r="D26" s="82">
        <v>10</v>
      </c>
      <c r="E26" s="82" t="s">
        <v>286</v>
      </c>
      <c r="F26" s="82" t="s">
        <v>287</v>
      </c>
      <c r="G26" s="95" t="s">
        <v>171</v>
      </c>
      <c r="H26" s="96">
        <v>0</v>
      </c>
      <c r="I26" s="96">
        <v>0</v>
      </c>
      <c r="J26" s="89">
        <v>0.123</v>
      </c>
      <c r="K26" s="90">
        <f t="shared" si="1"/>
        <v>4.58715067700592E-5</v>
      </c>
      <c r="L26" s="90">
        <f>J26/'סכום נכסי הקרן'!$C$42</f>
        <v>1.4937487985382026E-6</v>
      </c>
    </row>
    <row r="27" spans="2:12">
      <c r="B27" s="88" t="s">
        <v>1494</v>
      </c>
      <c r="C27" s="82" t="s">
        <v>1508</v>
      </c>
      <c r="D27" s="82">
        <v>10</v>
      </c>
      <c r="E27" s="82" t="s">
        <v>286</v>
      </c>
      <c r="F27" s="82" t="s">
        <v>287</v>
      </c>
      <c r="G27" s="95" t="s">
        <v>168</v>
      </c>
      <c r="H27" s="96">
        <v>0</v>
      </c>
      <c r="I27" s="96">
        <v>0</v>
      </c>
      <c r="J27" s="89">
        <v>282.56615000000005</v>
      </c>
      <c r="K27" s="90">
        <f t="shared" si="1"/>
        <v>0.10537995985946801</v>
      </c>
      <c r="L27" s="90">
        <f>J27/'סכום נכסי הקרן'!$C$42</f>
        <v>3.4315678623582568E-3</v>
      </c>
    </row>
    <row r="28" spans="2:12">
      <c r="B28" s="88" t="s">
        <v>1494</v>
      </c>
      <c r="C28" s="82" t="s">
        <v>1509</v>
      </c>
      <c r="D28" s="82">
        <v>10</v>
      </c>
      <c r="E28" s="82" t="s">
        <v>286</v>
      </c>
      <c r="F28" s="82" t="s">
        <v>287</v>
      </c>
      <c r="G28" s="95" t="s">
        <v>178</v>
      </c>
      <c r="H28" s="96">
        <v>0</v>
      </c>
      <c r="I28" s="96">
        <v>0</v>
      </c>
      <c r="J28" s="89">
        <v>0.79391999999999996</v>
      </c>
      <c r="K28" s="90">
        <f t="shared" si="1"/>
        <v>2.9608379394215767E-4</v>
      </c>
      <c r="L28" s="90">
        <f>J28/'סכום נכסי הקרן'!$C$42</f>
        <v>9.6416020011012172E-6</v>
      </c>
    </row>
    <row r="29" spans="2:12">
      <c r="B29" s="88" t="s">
        <v>1494</v>
      </c>
      <c r="C29" s="82" t="s">
        <v>1510</v>
      </c>
      <c r="D29" s="82">
        <v>10</v>
      </c>
      <c r="E29" s="82" t="s">
        <v>286</v>
      </c>
      <c r="F29" s="82" t="s">
        <v>287</v>
      </c>
      <c r="G29" s="95" t="s">
        <v>177</v>
      </c>
      <c r="H29" s="96">
        <v>0</v>
      </c>
      <c r="I29" s="96">
        <v>0</v>
      </c>
      <c r="J29" s="89">
        <v>1.6655599999999999</v>
      </c>
      <c r="K29" s="90">
        <f t="shared" si="1"/>
        <v>6.2115241313772187E-4</v>
      </c>
      <c r="L29" s="90">
        <f>J29/'סכום נכסי הקרן'!$C$42</f>
        <v>2.0227058934091776E-5</v>
      </c>
    </row>
    <row r="30" spans="2:12">
      <c r="B30" s="88" t="s">
        <v>1494</v>
      </c>
      <c r="C30" s="82" t="s">
        <v>1511</v>
      </c>
      <c r="D30" s="82">
        <v>10</v>
      </c>
      <c r="E30" s="82" t="s">
        <v>286</v>
      </c>
      <c r="F30" s="82" t="s">
        <v>287</v>
      </c>
      <c r="G30" s="95" t="s">
        <v>172</v>
      </c>
      <c r="H30" s="96">
        <v>0</v>
      </c>
      <c r="I30" s="96">
        <v>0</v>
      </c>
      <c r="J30" s="89">
        <v>2.0280899999999997</v>
      </c>
      <c r="K30" s="90">
        <f t="shared" si="1"/>
        <v>7.5635401760397838E-4</v>
      </c>
      <c r="L30" s="90">
        <f>J30/'סכום נכסי הקרן'!$C$42</f>
        <v>2.4629731714043439E-5</v>
      </c>
    </row>
    <row r="31" spans="2:12">
      <c r="B31" s="88" t="s">
        <v>1497</v>
      </c>
      <c r="C31" s="82" t="s">
        <v>1512</v>
      </c>
      <c r="D31" s="82">
        <v>20</v>
      </c>
      <c r="E31" s="82" t="s">
        <v>286</v>
      </c>
      <c r="F31" s="82" t="s">
        <v>287</v>
      </c>
      <c r="G31" s="95" t="s">
        <v>168</v>
      </c>
      <c r="H31" s="96">
        <v>0</v>
      </c>
      <c r="I31" s="96">
        <v>0</v>
      </c>
      <c r="J31" s="89">
        <v>2.2044290000000004E-3</v>
      </c>
      <c r="K31" s="90">
        <f t="shared" si="1"/>
        <v>8.2211772193182798E-7</v>
      </c>
      <c r="L31" s="90">
        <f>J31/'סכום נכסי הקרן'!$C$42</f>
        <v>2.6771245286282698E-8</v>
      </c>
    </row>
    <row r="32" spans="2:12">
      <c r="B32" s="88" t="s">
        <v>1499</v>
      </c>
      <c r="C32" s="82" t="s">
        <v>1513</v>
      </c>
      <c r="D32" s="82">
        <v>11</v>
      </c>
      <c r="E32" s="82" t="s">
        <v>323</v>
      </c>
      <c r="F32" s="82" t="s">
        <v>287</v>
      </c>
      <c r="G32" s="95" t="s">
        <v>168</v>
      </c>
      <c r="H32" s="96">
        <v>0</v>
      </c>
      <c r="I32" s="96">
        <v>0</v>
      </c>
      <c r="J32" s="89">
        <v>3.3846550000000003E-3</v>
      </c>
      <c r="K32" s="90">
        <f t="shared" si="1"/>
        <v>1.2622701198928027E-6</v>
      </c>
      <c r="L32" s="90">
        <f>J32/'סכום נכסי הקרן'!$C$42</f>
        <v>4.1104262924522929E-8</v>
      </c>
    </row>
    <row r="33" spans="2:12">
      <c r="B33" s="88" t="s">
        <v>1501</v>
      </c>
      <c r="C33" s="82" t="s">
        <v>1514</v>
      </c>
      <c r="D33" s="82">
        <v>26</v>
      </c>
      <c r="E33" s="82" t="s">
        <v>323</v>
      </c>
      <c r="F33" s="82" t="s">
        <v>287</v>
      </c>
      <c r="G33" s="95" t="s">
        <v>177</v>
      </c>
      <c r="H33" s="96">
        <v>0</v>
      </c>
      <c r="I33" s="96">
        <v>0</v>
      </c>
      <c r="J33" s="89">
        <v>5.4670000000000003E-2</v>
      </c>
      <c r="K33" s="90">
        <f t="shared" si="1"/>
        <v>2.0388579472513304E-5</v>
      </c>
      <c r="L33" s="90">
        <f>J33/'סכום נכסי הקרן'!$C$42</f>
        <v>6.6392883590311817E-7</v>
      </c>
    </row>
    <row r="34" spans="2:12">
      <c r="B34" s="88" t="s">
        <v>1501</v>
      </c>
      <c r="C34" s="82" t="s">
        <v>1515</v>
      </c>
      <c r="D34" s="82">
        <v>26</v>
      </c>
      <c r="E34" s="82" t="s">
        <v>323</v>
      </c>
      <c r="F34" s="82" t="s">
        <v>287</v>
      </c>
      <c r="G34" s="95" t="s">
        <v>172</v>
      </c>
      <c r="H34" s="96">
        <v>0</v>
      </c>
      <c r="I34" s="96">
        <v>0</v>
      </c>
      <c r="J34" s="89">
        <v>6.9083900000000007</v>
      </c>
      <c r="K34" s="90">
        <f t="shared" si="1"/>
        <v>2.5764086069529212E-3</v>
      </c>
      <c r="L34" s="90">
        <f>J34/'סכום נכסי הקרן'!$C$42</f>
        <v>8.3897554978319783E-5</v>
      </c>
    </row>
    <row r="35" spans="2:12">
      <c r="B35" s="88" t="s">
        <v>1501</v>
      </c>
      <c r="C35" s="82" t="s">
        <v>1516</v>
      </c>
      <c r="D35" s="82">
        <v>26</v>
      </c>
      <c r="E35" s="82" t="s">
        <v>323</v>
      </c>
      <c r="F35" s="82" t="s">
        <v>287</v>
      </c>
      <c r="G35" s="95" t="s">
        <v>168</v>
      </c>
      <c r="H35" s="96">
        <v>0</v>
      </c>
      <c r="I35" s="96">
        <v>0</v>
      </c>
      <c r="J35" s="89">
        <v>0.23752999999999999</v>
      </c>
      <c r="K35" s="90">
        <f t="shared" si="1"/>
        <v>8.8584219537334645E-5</v>
      </c>
      <c r="L35" s="90">
        <f>J35/'סכום נכסי הקרן'!$C$42</f>
        <v>2.8846353830632458E-6</v>
      </c>
    </row>
    <row r="36" spans="2:12">
      <c r="B36" s="88" t="s">
        <v>1501</v>
      </c>
      <c r="C36" s="82" t="s">
        <v>1517</v>
      </c>
      <c r="D36" s="82">
        <v>26</v>
      </c>
      <c r="E36" s="82" t="s">
        <v>323</v>
      </c>
      <c r="F36" s="82" t="s">
        <v>287</v>
      </c>
      <c r="G36" s="95" t="s">
        <v>170</v>
      </c>
      <c r="H36" s="96">
        <v>0</v>
      </c>
      <c r="I36" s="96">
        <v>0</v>
      </c>
      <c r="J36" s="89">
        <v>0.15443999999999999</v>
      </c>
      <c r="K36" s="90">
        <f t="shared" si="1"/>
        <v>5.7596711427381641E-5</v>
      </c>
      <c r="L36" s="90">
        <f>J36/'סכום נכסי הקרן'!$C$42</f>
        <v>1.8755655646035772E-6</v>
      </c>
    </row>
    <row r="37" spans="2:12">
      <c r="B37" s="88" t="s">
        <v>1501</v>
      </c>
      <c r="C37" s="82" t="s">
        <v>1518</v>
      </c>
      <c r="D37" s="82">
        <v>26</v>
      </c>
      <c r="E37" s="82" t="s">
        <v>323</v>
      </c>
      <c r="F37" s="82" t="s">
        <v>287</v>
      </c>
      <c r="G37" s="95" t="s">
        <v>178</v>
      </c>
      <c r="H37" s="96">
        <v>0</v>
      </c>
      <c r="I37" s="96">
        <v>0</v>
      </c>
      <c r="J37" s="89">
        <v>4.1568100000000001</v>
      </c>
      <c r="K37" s="90">
        <f t="shared" si="1"/>
        <v>1.5502368947711365E-3</v>
      </c>
      <c r="L37" s="90">
        <f>J37/'סכום נכסי הקרן'!$C$42</f>
        <v>5.0481544254077936E-5</v>
      </c>
    </row>
    <row r="38" spans="2:12">
      <c r="D38" s="1"/>
    </row>
    <row r="39" spans="2:12">
      <c r="D39" s="1"/>
    </row>
    <row r="40" spans="2:12">
      <c r="D40" s="1"/>
    </row>
    <row r="41" spans="2:12">
      <c r="B41" s="97" t="s">
        <v>252</v>
      </c>
      <c r="D41" s="1"/>
    </row>
    <row r="42" spans="2:12">
      <c r="B42" s="118"/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Y31" sqref="Y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253</v>
      </c>
    </row>
    <row r="2" spans="2:18">
      <c r="B2" s="58" t="s">
        <v>183</v>
      </c>
      <c r="C2" s="80" t="s">
        <v>254</v>
      </c>
    </row>
    <row r="3" spans="2:18">
      <c r="B3" s="58" t="s">
        <v>185</v>
      </c>
      <c r="C3" s="80" t="s">
        <v>255</v>
      </c>
    </row>
    <row r="4" spans="2:18">
      <c r="B4" s="58" t="s">
        <v>186</v>
      </c>
      <c r="C4" s="80">
        <v>8602</v>
      </c>
    </row>
    <row r="6" spans="2:18" ht="26.25" customHeight="1">
      <c r="B6" s="166" t="s">
        <v>225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120</v>
      </c>
      <c r="C7" s="31" t="s">
        <v>43</v>
      </c>
      <c r="D7" s="31" t="s">
        <v>63</v>
      </c>
      <c r="E7" s="31" t="s">
        <v>15</v>
      </c>
      <c r="F7" s="31" t="s">
        <v>64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237</v>
      </c>
      <c r="M7" s="31" t="s">
        <v>223</v>
      </c>
      <c r="N7" s="31" t="s">
        <v>57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253</v>
      </c>
    </row>
    <row r="2" spans="2:18">
      <c r="B2" s="58" t="s">
        <v>183</v>
      </c>
      <c r="C2" s="80" t="s">
        <v>254</v>
      </c>
    </row>
    <row r="3" spans="2:18">
      <c r="B3" s="58" t="s">
        <v>185</v>
      </c>
      <c r="C3" s="80" t="s">
        <v>255</v>
      </c>
    </row>
    <row r="4" spans="2:18">
      <c r="B4" s="58" t="s">
        <v>186</v>
      </c>
      <c r="C4" s="80">
        <v>8602</v>
      </c>
    </row>
    <row r="6" spans="2:18" ht="26.25" customHeight="1">
      <c r="B6" s="166" t="s">
        <v>227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120</v>
      </c>
      <c r="C7" s="31" t="s">
        <v>43</v>
      </c>
      <c r="D7" s="31" t="s">
        <v>63</v>
      </c>
      <c r="E7" s="31" t="s">
        <v>15</v>
      </c>
      <c r="F7" s="31" t="s">
        <v>64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237</v>
      </c>
      <c r="M7" s="31" t="s">
        <v>223</v>
      </c>
      <c r="N7" s="31" t="s">
        <v>57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184</v>
      </c>
      <c r="C1" s="80" t="s" vm="1">
        <v>253</v>
      </c>
    </row>
    <row r="2" spans="2:53">
      <c r="B2" s="58" t="s">
        <v>183</v>
      </c>
      <c r="C2" s="80" t="s">
        <v>254</v>
      </c>
    </row>
    <row r="3" spans="2:53">
      <c r="B3" s="58" t="s">
        <v>185</v>
      </c>
      <c r="C3" s="80" t="s">
        <v>255</v>
      </c>
    </row>
    <row r="4" spans="2:53">
      <c r="B4" s="58" t="s">
        <v>186</v>
      </c>
      <c r="C4" s="80">
        <v>8602</v>
      </c>
    </row>
    <row r="6" spans="2:53" ht="21.75" customHeight="1">
      <c r="B6" s="157" t="s">
        <v>214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9"/>
    </row>
    <row r="7" spans="2:53" ht="27.75" customHeight="1">
      <c r="B7" s="160" t="s">
        <v>89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2"/>
      <c r="AU7" s="3"/>
      <c r="AV7" s="3"/>
    </row>
    <row r="8" spans="2:53" s="3" customFormat="1" ht="66" customHeight="1">
      <c r="B8" s="23" t="s">
        <v>119</v>
      </c>
      <c r="C8" s="31" t="s">
        <v>43</v>
      </c>
      <c r="D8" s="31" t="s">
        <v>124</v>
      </c>
      <c r="E8" s="31" t="s">
        <v>15</v>
      </c>
      <c r="F8" s="31" t="s">
        <v>64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251</v>
      </c>
      <c r="O8" s="31" t="s">
        <v>60</v>
      </c>
      <c r="P8" s="31" t="s">
        <v>239</v>
      </c>
      <c r="Q8" s="31" t="s">
        <v>187</v>
      </c>
      <c r="R8" s="74" t="s">
        <v>189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244</v>
      </c>
      <c r="M9" s="33"/>
      <c r="N9" s="17" t="s">
        <v>240</v>
      </c>
      <c r="O9" s="33" t="s">
        <v>245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3" t="s">
        <v>26</v>
      </c>
      <c r="C11" s="84"/>
      <c r="D11" s="84"/>
      <c r="E11" s="84"/>
      <c r="F11" s="84"/>
      <c r="G11" s="84"/>
      <c r="H11" s="92">
        <v>15.096899568015342</v>
      </c>
      <c r="I11" s="84"/>
      <c r="J11" s="84"/>
      <c r="K11" s="93">
        <v>8.3385879647407853E-3</v>
      </c>
      <c r="L11" s="92"/>
      <c r="M11" s="94"/>
      <c r="N11" s="84"/>
      <c r="O11" s="92">
        <v>13992.071306028003</v>
      </c>
      <c r="P11" s="84"/>
      <c r="Q11" s="93">
        <f>O11/$O$11</f>
        <v>1</v>
      </c>
      <c r="R11" s="93">
        <f>O11/'סכום נכסי הקרן'!$C$42</f>
        <v>0.16992390001983892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234</v>
      </c>
      <c r="C12" s="84"/>
      <c r="D12" s="84"/>
      <c r="E12" s="84"/>
      <c r="F12" s="84"/>
      <c r="G12" s="84"/>
      <c r="H12" s="92">
        <v>15.096899568015345</v>
      </c>
      <c r="I12" s="84"/>
      <c r="J12" s="84"/>
      <c r="K12" s="93">
        <v>8.3385879647407887E-3</v>
      </c>
      <c r="L12" s="92"/>
      <c r="M12" s="94"/>
      <c r="N12" s="84"/>
      <c r="O12" s="92">
        <v>13992.071306028001</v>
      </c>
      <c r="P12" s="84"/>
      <c r="Q12" s="93">
        <f t="shared" ref="Q12:Q26" si="0">O12/$O$11</f>
        <v>0.99999999999999989</v>
      </c>
      <c r="R12" s="93">
        <f>O12/'סכום נכסי הקרן'!$C$42</f>
        <v>0.1699239000198389</v>
      </c>
      <c r="AW12" s="4"/>
    </row>
    <row r="13" spans="2:53" s="98" customFormat="1">
      <c r="B13" s="101" t="s">
        <v>24</v>
      </c>
      <c r="C13" s="84"/>
      <c r="D13" s="84"/>
      <c r="E13" s="84"/>
      <c r="F13" s="84"/>
      <c r="G13" s="84"/>
      <c r="H13" s="92">
        <v>15.096899568015345</v>
      </c>
      <c r="I13" s="84"/>
      <c r="J13" s="84"/>
      <c r="K13" s="93">
        <v>8.3385879647407887E-3</v>
      </c>
      <c r="L13" s="92"/>
      <c r="M13" s="94"/>
      <c r="N13" s="84"/>
      <c r="O13" s="92">
        <v>13992.071306028001</v>
      </c>
      <c r="P13" s="84"/>
      <c r="Q13" s="93">
        <f t="shared" si="0"/>
        <v>0.99999999999999989</v>
      </c>
      <c r="R13" s="93">
        <f>O13/'סכום נכסי הקרן'!$C$42</f>
        <v>0.1699239000198389</v>
      </c>
    </row>
    <row r="14" spans="2:53">
      <c r="B14" s="86" t="s">
        <v>23</v>
      </c>
      <c r="C14" s="84"/>
      <c r="D14" s="84"/>
      <c r="E14" s="84"/>
      <c r="F14" s="84"/>
      <c r="G14" s="84"/>
      <c r="H14" s="92">
        <v>15.096899568015345</v>
      </c>
      <c r="I14" s="84"/>
      <c r="J14" s="84"/>
      <c r="K14" s="93">
        <v>8.3385879647407887E-3</v>
      </c>
      <c r="L14" s="92"/>
      <c r="M14" s="94"/>
      <c r="N14" s="84"/>
      <c r="O14" s="92">
        <v>13992.071306028001</v>
      </c>
      <c r="P14" s="84"/>
      <c r="Q14" s="93">
        <f t="shared" si="0"/>
        <v>0.99999999999999989</v>
      </c>
      <c r="R14" s="93">
        <f>O14/'סכום נכסי הקרן'!$C$42</f>
        <v>0.1699239000198389</v>
      </c>
    </row>
    <row r="15" spans="2:53">
      <c r="B15" s="87" t="s">
        <v>256</v>
      </c>
      <c r="C15" s="82" t="s">
        <v>257</v>
      </c>
      <c r="D15" s="95" t="s">
        <v>125</v>
      </c>
      <c r="E15" s="82" t="s">
        <v>258</v>
      </c>
      <c r="F15" s="82"/>
      <c r="G15" s="82"/>
      <c r="H15" s="89">
        <v>2.2299999999982294</v>
      </c>
      <c r="I15" s="95" t="s">
        <v>169</v>
      </c>
      <c r="J15" s="96">
        <v>0.04</v>
      </c>
      <c r="K15" s="90">
        <v>-1.1699999999995101E-2</v>
      </c>
      <c r="L15" s="89">
        <v>176854.022799</v>
      </c>
      <c r="M15" s="91">
        <v>150.09</v>
      </c>
      <c r="N15" s="82"/>
      <c r="O15" s="89">
        <v>265.440200189</v>
      </c>
      <c r="P15" s="90">
        <v>1.1374853238080456E-5</v>
      </c>
      <c r="Q15" s="90">
        <f t="shared" si="0"/>
        <v>1.8970758108890155E-2</v>
      </c>
      <c r="R15" s="90">
        <f>O15/'סכום נכסי הקרן'!$C$42</f>
        <v>3.2235852041955994E-3</v>
      </c>
    </row>
    <row r="16" spans="2:53" ht="20.25">
      <c r="B16" s="87" t="s">
        <v>259</v>
      </c>
      <c r="C16" s="82" t="s">
        <v>260</v>
      </c>
      <c r="D16" s="95" t="s">
        <v>125</v>
      </c>
      <c r="E16" s="82" t="s">
        <v>258</v>
      </c>
      <c r="F16" s="82"/>
      <c r="G16" s="82"/>
      <c r="H16" s="89">
        <v>4.8600000000132049</v>
      </c>
      <c r="I16" s="95" t="s">
        <v>169</v>
      </c>
      <c r="J16" s="96">
        <v>0.04</v>
      </c>
      <c r="K16" s="90">
        <v>-4.7000000000220095E-3</v>
      </c>
      <c r="L16" s="89">
        <v>72441.982430999997</v>
      </c>
      <c r="M16" s="91">
        <v>156.80000000000001</v>
      </c>
      <c r="N16" s="82"/>
      <c r="O16" s="89">
        <v>113.589031925</v>
      </c>
      <c r="P16" s="90">
        <v>6.2353798744419599E-6</v>
      </c>
      <c r="Q16" s="90">
        <f t="shared" si="0"/>
        <v>8.1180998467370643E-3</v>
      </c>
      <c r="R16" s="90">
        <f>O16/'סכום נכסי הקרן'!$C$42</f>
        <v>1.3794591867080186E-3</v>
      </c>
      <c r="AU16" s="4"/>
    </row>
    <row r="17" spans="2:48" ht="20.25">
      <c r="B17" s="87" t="s">
        <v>261</v>
      </c>
      <c r="C17" s="82" t="s">
        <v>262</v>
      </c>
      <c r="D17" s="95" t="s">
        <v>125</v>
      </c>
      <c r="E17" s="82" t="s">
        <v>258</v>
      </c>
      <c r="F17" s="82"/>
      <c r="G17" s="82"/>
      <c r="H17" s="89">
        <v>7.919999999998188</v>
      </c>
      <c r="I17" s="95" t="s">
        <v>169</v>
      </c>
      <c r="J17" s="96">
        <v>7.4999999999999997E-3</v>
      </c>
      <c r="K17" s="90">
        <v>-4.0000000000219331E-4</v>
      </c>
      <c r="L17" s="89">
        <v>673626.27333399991</v>
      </c>
      <c r="M17" s="91">
        <v>108.29</v>
      </c>
      <c r="N17" s="82"/>
      <c r="O17" s="89">
        <v>729.4699034460001</v>
      </c>
      <c r="P17" s="90">
        <v>4.8328937640219023E-5</v>
      </c>
      <c r="Q17" s="90">
        <f t="shared" si="0"/>
        <v>5.2134518720736725E-2</v>
      </c>
      <c r="R17" s="90">
        <f>O17/'סכום נכסי הקרן'!$C$42</f>
        <v>8.8589007466848887E-3</v>
      </c>
      <c r="AV17" s="4"/>
    </row>
    <row r="18" spans="2:48">
      <c r="B18" s="87" t="s">
        <v>263</v>
      </c>
      <c r="C18" s="82" t="s">
        <v>264</v>
      </c>
      <c r="D18" s="95" t="s">
        <v>125</v>
      </c>
      <c r="E18" s="82" t="s">
        <v>258</v>
      </c>
      <c r="F18" s="82"/>
      <c r="G18" s="82"/>
      <c r="H18" s="89">
        <v>13.360000000001246</v>
      </c>
      <c r="I18" s="95" t="s">
        <v>169</v>
      </c>
      <c r="J18" s="96">
        <v>0.04</v>
      </c>
      <c r="K18" s="90">
        <v>8.6999999999998519E-3</v>
      </c>
      <c r="L18" s="89">
        <v>3302085.361244</v>
      </c>
      <c r="M18" s="91">
        <v>182.1</v>
      </c>
      <c r="N18" s="82"/>
      <c r="O18" s="89">
        <v>6013.0972833069991</v>
      </c>
      <c r="P18" s="90">
        <v>2.0356097737344453E-4</v>
      </c>
      <c r="Q18" s="90">
        <f t="shared" si="0"/>
        <v>0.42975033158360643</v>
      </c>
      <c r="R18" s="90">
        <f>O18/'סכום נכסי הקרן'!$C$42</f>
        <v>7.3024852377505362E-2</v>
      </c>
      <c r="AU18" s="3"/>
    </row>
    <row r="19" spans="2:48">
      <c r="B19" s="87" t="s">
        <v>265</v>
      </c>
      <c r="C19" s="82" t="s">
        <v>266</v>
      </c>
      <c r="D19" s="95" t="s">
        <v>125</v>
      </c>
      <c r="E19" s="82" t="s">
        <v>258</v>
      </c>
      <c r="F19" s="82"/>
      <c r="G19" s="82"/>
      <c r="H19" s="89">
        <v>17.589999999991623</v>
      </c>
      <c r="I19" s="95" t="s">
        <v>169</v>
      </c>
      <c r="J19" s="96">
        <v>2.75E-2</v>
      </c>
      <c r="K19" s="90">
        <v>1.1999999999991337E-2</v>
      </c>
      <c r="L19" s="89">
        <v>1307885.6315910001</v>
      </c>
      <c r="M19" s="91">
        <v>141.22999999999999</v>
      </c>
      <c r="N19" s="82"/>
      <c r="O19" s="89">
        <v>1847.1269811330001</v>
      </c>
      <c r="P19" s="90">
        <v>7.399607772864454E-5</v>
      </c>
      <c r="Q19" s="90">
        <f t="shared" si="0"/>
        <v>0.13201240479222179</v>
      </c>
      <c r="R19" s="90">
        <f>O19/'סכום נכסי הקרן'!$C$42</f>
        <v>2.2432062673292001E-2</v>
      </c>
      <c r="AV19" s="3"/>
    </row>
    <row r="20" spans="2:48">
      <c r="B20" s="87" t="s">
        <v>267</v>
      </c>
      <c r="C20" s="82" t="s">
        <v>268</v>
      </c>
      <c r="D20" s="95" t="s">
        <v>125</v>
      </c>
      <c r="E20" s="82" t="s">
        <v>258</v>
      </c>
      <c r="F20" s="82"/>
      <c r="G20" s="82"/>
      <c r="H20" s="89">
        <v>4.3400000000123242</v>
      </c>
      <c r="I20" s="95" t="s">
        <v>169</v>
      </c>
      <c r="J20" s="96">
        <v>1.7500000000000002E-2</v>
      </c>
      <c r="K20" s="90">
        <v>-6.3000000000471247E-3</v>
      </c>
      <c r="L20" s="89">
        <v>121258.16484699999</v>
      </c>
      <c r="M20" s="91">
        <v>113.75</v>
      </c>
      <c r="N20" s="82"/>
      <c r="O20" s="89">
        <v>137.931164045</v>
      </c>
      <c r="P20" s="90">
        <v>8.4671103608806027E-6</v>
      </c>
      <c r="Q20" s="90">
        <f t="shared" si="0"/>
        <v>9.8578088281737891E-3</v>
      </c>
      <c r="R20" s="90">
        <f>O20/'סכום נכסי הקרן'!$C$42</f>
        <v>1.6750773217332883E-3</v>
      </c>
    </row>
    <row r="21" spans="2:48">
      <c r="B21" s="87" t="s">
        <v>269</v>
      </c>
      <c r="C21" s="82" t="s">
        <v>270</v>
      </c>
      <c r="D21" s="95" t="s">
        <v>125</v>
      </c>
      <c r="E21" s="82" t="s">
        <v>258</v>
      </c>
      <c r="F21" s="82"/>
      <c r="G21" s="82"/>
      <c r="H21" s="89">
        <v>0.57999999999999996</v>
      </c>
      <c r="I21" s="95" t="s">
        <v>169</v>
      </c>
      <c r="J21" s="96">
        <v>0.03</v>
      </c>
      <c r="K21" s="90">
        <v>-2.06E-2</v>
      </c>
      <c r="L21" s="89">
        <v>62610.686842000003</v>
      </c>
      <c r="M21" s="91">
        <v>114.9</v>
      </c>
      <c r="N21" s="82"/>
      <c r="O21" s="89">
        <v>71.939675050000005</v>
      </c>
      <c r="P21" s="90">
        <v>4.0841245305770762E-6</v>
      </c>
      <c r="Q21" s="90">
        <f t="shared" si="0"/>
        <v>5.1414600080695178E-3</v>
      </c>
      <c r="R21" s="90">
        <f>O21/'סכום נכסי הקרן'!$C$42</f>
        <v>8.7365693636720502E-4</v>
      </c>
    </row>
    <row r="22" spans="2:48">
      <c r="B22" s="87" t="s">
        <v>271</v>
      </c>
      <c r="C22" s="82" t="s">
        <v>272</v>
      </c>
      <c r="D22" s="95" t="s">
        <v>125</v>
      </c>
      <c r="E22" s="82" t="s">
        <v>258</v>
      </c>
      <c r="F22" s="82"/>
      <c r="G22" s="82"/>
      <c r="H22" s="89">
        <v>1.5799999999983176</v>
      </c>
      <c r="I22" s="95" t="s">
        <v>169</v>
      </c>
      <c r="J22" s="96">
        <v>1E-3</v>
      </c>
      <c r="K22" s="90">
        <v>-1.3499999999975342E-2</v>
      </c>
      <c r="L22" s="89">
        <v>333753.77109300002</v>
      </c>
      <c r="M22" s="91">
        <v>103.3</v>
      </c>
      <c r="N22" s="82"/>
      <c r="O22" s="89">
        <v>344.76764405099999</v>
      </c>
      <c r="P22" s="90">
        <v>2.2022045754860682E-5</v>
      </c>
      <c r="Q22" s="90">
        <f t="shared" si="0"/>
        <v>2.4640214912460365E-2</v>
      </c>
      <c r="R22" s="90">
        <f>O22/'סכום נכסי הקרן'!$C$42</f>
        <v>4.1869614152522591E-3</v>
      </c>
    </row>
    <row r="23" spans="2:48">
      <c r="B23" s="87" t="s">
        <v>273</v>
      </c>
      <c r="C23" s="82" t="s">
        <v>274</v>
      </c>
      <c r="D23" s="95" t="s">
        <v>125</v>
      </c>
      <c r="E23" s="82" t="s">
        <v>258</v>
      </c>
      <c r="F23" s="82"/>
      <c r="G23" s="82"/>
      <c r="H23" s="89">
        <v>6.440000000002855</v>
      </c>
      <c r="I23" s="95" t="s">
        <v>169</v>
      </c>
      <c r="J23" s="96">
        <v>7.4999999999999997E-3</v>
      </c>
      <c r="K23" s="90">
        <v>-2.6999999999785893E-3</v>
      </c>
      <c r="L23" s="89">
        <v>195336.813387</v>
      </c>
      <c r="M23" s="91">
        <v>107.6</v>
      </c>
      <c r="N23" s="82"/>
      <c r="O23" s="89">
        <v>210.182423535</v>
      </c>
      <c r="P23" s="90">
        <v>1.411146419727821E-5</v>
      </c>
      <c r="Q23" s="90">
        <f t="shared" si="0"/>
        <v>1.5021537479190099E-2</v>
      </c>
      <c r="R23" s="90">
        <f>O23/'סכום נכסי הקרן'!$C$42</f>
        <v>2.5525182327581614E-3</v>
      </c>
    </row>
    <row r="24" spans="2:48">
      <c r="B24" s="87" t="s">
        <v>275</v>
      </c>
      <c r="C24" s="82" t="s">
        <v>276</v>
      </c>
      <c r="D24" s="95" t="s">
        <v>125</v>
      </c>
      <c r="E24" s="82" t="s">
        <v>258</v>
      </c>
      <c r="F24" s="82"/>
      <c r="G24" s="82"/>
      <c r="H24" s="89">
        <v>9.9400000000542725</v>
      </c>
      <c r="I24" s="95" t="s">
        <v>169</v>
      </c>
      <c r="J24" s="96">
        <v>5.0000000000000001E-3</v>
      </c>
      <c r="K24" s="90">
        <v>2.600000000019856E-3</v>
      </c>
      <c r="L24" s="89">
        <v>58937.992353000001</v>
      </c>
      <c r="M24" s="91">
        <v>102.54</v>
      </c>
      <c r="N24" s="82"/>
      <c r="O24" s="89">
        <v>60.435012638000003</v>
      </c>
      <c r="P24" s="90">
        <v>2.8278825257871943E-5</v>
      </c>
      <c r="Q24" s="90">
        <f t="shared" si="0"/>
        <v>4.3192327509054117E-3</v>
      </c>
      <c r="R24" s="90">
        <f>O24/'סכום נכסי הקרן'!$C$42</f>
        <v>7.3394087412726502E-4</v>
      </c>
    </row>
    <row r="25" spans="2:48">
      <c r="B25" s="87" t="s">
        <v>277</v>
      </c>
      <c r="C25" s="82" t="s">
        <v>278</v>
      </c>
      <c r="D25" s="95" t="s">
        <v>125</v>
      </c>
      <c r="E25" s="82" t="s">
        <v>258</v>
      </c>
      <c r="F25" s="82"/>
      <c r="G25" s="82"/>
      <c r="H25" s="89">
        <v>22.739999999996613</v>
      </c>
      <c r="I25" s="95" t="s">
        <v>169</v>
      </c>
      <c r="J25" s="96">
        <v>0.01</v>
      </c>
      <c r="K25" s="90">
        <v>1.4800000000000207E-2</v>
      </c>
      <c r="L25" s="89">
        <v>4193750.6079170001</v>
      </c>
      <c r="M25" s="91">
        <v>91.35</v>
      </c>
      <c r="N25" s="82"/>
      <c r="O25" s="89">
        <v>3830.9911726539999</v>
      </c>
      <c r="P25" s="90">
        <v>3.5223347765212768E-4</v>
      </c>
      <c r="Q25" s="90">
        <f t="shared" si="0"/>
        <v>0.27379728768274281</v>
      </c>
      <c r="R25" s="90">
        <f>O25/'סכום נכסי הקרן'!$C$42</f>
        <v>4.6524702937905463E-2</v>
      </c>
    </row>
    <row r="26" spans="2:48">
      <c r="B26" s="87" t="s">
        <v>279</v>
      </c>
      <c r="C26" s="82" t="s">
        <v>280</v>
      </c>
      <c r="D26" s="95" t="s">
        <v>125</v>
      </c>
      <c r="E26" s="82" t="s">
        <v>258</v>
      </c>
      <c r="F26" s="82"/>
      <c r="G26" s="82"/>
      <c r="H26" s="89">
        <v>3.3600000000032684</v>
      </c>
      <c r="I26" s="95" t="s">
        <v>169</v>
      </c>
      <c r="J26" s="96">
        <v>2.75E-2</v>
      </c>
      <c r="K26" s="90">
        <v>-8.599999999991826E-3</v>
      </c>
      <c r="L26" s="89">
        <v>309842.01113100001</v>
      </c>
      <c r="M26" s="91">
        <v>118.48</v>
      </c>
      <c r="N26" s="82"/>
      <c r="O26" s="89">
        <v>367.100814055</v>
      </c>
      <c r="P26" s="90">
        <v>1.8686299162849099E-5</v>
      </c>
      <c r="Q26" s="90">
        <f t="shared" si="0"/>
        <v>2.6236345286265603E-2</v>
      </c>
      <c r="R26" s="90">
        <f>O26/'סכום נכסי הקרן'!$C$42</f>
        <v>4.4581821133093686E-3</v>
      </c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</row>
    <row r="28" spans="2:4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4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48">
      <c r="B30" s="97" t="s">
        <v>116</v>
      </c>
      <c r="C30" s="98"/>
      <c r="D30" s="98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48">
      <c r="B31" s="97" t="s">
        <v>235</v>
      </c>
      <c r="C31" s="98"/>
      <c r="D31" s="98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163" t="s">
        <v>243</v>
      </c>
      <c r="C32" s="163"/>
      <c r="D32" s="163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2:D32"/>
  </mergeCells>
  <phoneticPr fontId="5" type="noConversion"/>
  <dataValidations count="1">
    <dataValidation allowBlank="1" showInputMessage="1" showErrorMessage="1" sqref="N10:Q10 N9 N1:N7 N32:N1048576 C5:C29 O1:Q9 O11:Q1048576 B33:B1048576 J1:M1048576 E1:I30 B30:B32 D1:D29 R1:AF1048576 AJ1:XFD1048576 AG1:AI27 AG31:AI1048576 C30:D31 A1:A1048576 B1:B29 E32:I1048576 C3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184</v>
      </c>
      <c r="C1" s="80" t="s" vm="1">
        <v>253</v>
      </c>
    </row>
    <row r="2" spans="2:67">
      <c r="B2" s="58" t="s">
        <v>183</v>
      </c>
      <c r="C2" s="80" t="s">
        <v>254</v>
      </c>
    </row>
    <row r="3" spans="2:67">
      <c r="B3" s="58" t="s">
        <v>185</v>
      </c>
      <c r="C3" s="80" t="s">
        <v>255</v>
      </c>
    </row>
    <row r="4" spans="2:67">
      <c r="B4" s="58" t="s">
        <v>186</v>
      </c>
      <c r="C4" s="80">
        <v>8602</v>
      </c>
    </row>
    <row r="6" spans="2:67" ht="26.25" customHeight="1">
      <c r="B6" s="160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5"/>
      <c r="BO6" s="3"/>
    </row>
    <row r="7" spans="2:67" ht="26.25" customHeight="1">
      <c r="B7" s="160" t="s">
        <v>90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5"/>
      <c r="AZ7" s="45"/>
      <c r="BJ7" s="3"/>
      <c r="BO7" s="3"/>
    </row>
    <row r="8" spans="2:67" s="3" customFormat="1" ht="78.75">
      <c r="B8" s="39" t="s">
        <v>119</v>
      </c>
      <c r="C8" s="14" t="s">
        <v>43</v>
      </c>
      <c r="D8" s="14" t="s">
        <v>124</v>
      </c>
      <c r="E8" s="14" t="s">
        <v>230</v>
      </c>
      <c r="F8" s="14" t="s">
        <v>121</v>
      </c>
      <c r="G8" s="14" t="s">
        <v>63</v>
      </c>
      <c r="H8" s="14" t="s">
        <v>15</v>
      </c>
      <c r="I8" s="14" t="s">
        <v>64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237</v>
      </c>
      <c r="P8" s="14" t="s">
        <v>236</v>
      </c>
      <c r="Q8" s="14" t="s">
        <v>60</v>
      </c>
      <c r="R8" s="14" t="s">
        <v>57</v>
      </c>
      <c r="S8" s="14" t="s">
        <v>187</v>
      </c>
      <c r="T8" s="40" t="s">
        <v>189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244</v>
      </c>
      <c r="P9" s="17"/>
      <c r="Q9" s="17" t="s">
        <v>240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7" t="s">
        <v>190</v>
      </c>
      <c r="T10" s="75" t="s">
        <v>231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S830"/>
  <sheetViews>
    <sheetView rightToLeft="1" workbookViewId="0">
      <selection activeCell="F266" sqref="F266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0.140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31" width="5.7109375" style="1" customWidth="1"/>
    <col min="32" max="16384" width="9.140625" style="1"/>
  </cols>
  <sheetData>
    <row r="1" spans="2:45">
      <c r="B1" s="58" t="s">
        <v>184</v>
      </c>
      <c r="C1" s="80" t="s" vm="1">
        <v>253</v>
      </c>
    </row>
    <row r="2" spans="2:45">
      <c r="B2" s="58" t="s">
        <v>183</v>
      </c>
      <c r="C2" s="80" t="s">
        <v>254</v>
      </c>
    </row>
    <row r="3" spans="2:45">
      <c r="B3" s="58" t="s">
        <v>185</v>
      </c>
      <c r="C3" s="80" t="s">
        <v>255</v>
      </c>
    </row>
    <row r="4" spans="2:45">
      <c r="B4" s="58" t="s">
        <v>186</v>
      </c>
      <c r="C4" s="80">
        <v>8602</v>
      </c>
    </row>
    <row r="6" spans="2:45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2:45" ht="26.25" customHeight="1">
      <c r="B7" s="166" t="s">
        <v>91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  <c r="AS7" s="3"/>
    </row>
    <row r="8" spans="2:45" s="3" customFormat="1" ht="78.75">
      <c r="B8" s="23" t="s">
        <v>119</v>
      </c>
      <c r="C8" s="31" t="s">
        <v>43</v>
      </c>
      <c r="D8" s="31" t="s">
        <v>124</v>
      </c>
      <c r="E8" s="31" t="s">
        <v>230</v>
      </c>
      <c r="F8" s="31" t="s">
        <v>121</v>
      </c>
      <c r="G8" s="31" t="s">
        <v>63</v>
      </c>
      <c r="H8" s="31" t="s">
        <v>15</v>
      </c>
      <c r="I8" s="31" t="s">
        <v>64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237</v>
      </c>
      <c r="P8" s="31" t="s">
        <v>236</v>
      </c>
      <c r="Q8" s="31" t="s">
        <v>251</v>
      </c>
      <c r="R8" s="31" t="s">
        <v>60</v>
      </c>
      <c r="S8" s="14" t="s">
        <v>57</v>
      </c>
      <c r="T8" s="31" t="s">
        <v>187</v>
      </c>
      <c r="U8" s="15" t="s">
        <v>189</v>
      </c>
      <c r="AO8" s="1"/>
      <c r="AP8" s="1"/>
    </row>
    <row r="9" spans="2:4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244</v>
      </c>
      <c r="P9" s="33"/>
      <c r="Q9" s="17" t="s">
        <v>240</v>
      </c>
      <c r="R9" s="33" t="s">
        <v>240</v>
      </c>
      <c r="S9" s="17" t="s">
        <v>20</v>
      </c>
      <c r="T9" s="33" t="s">
        <v>240</v>
      </c>
      <c r="U9" s="18" t="s">
        <v>20</v>
      </c>
      <c r="AN9" s="1"/>
      <c r="AO9" s="1"/>
      <c r="AP9" s="1"/>
      <c r="AS9" s="4"/>
    </row>
    <row r="10" spans="2:4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117</v>
      </c>
      <c r="R10" s="20" t="s">
        <v>118</v>
      </c>
      <c r="S10" s="20" t="s">
        <v>190</v>
      </c>
      <c r="T10" s="21" t="s">
        <v>231</v>
      </c>
      <c r="U10" s="21" t="s">
        <v>246</v>
      </c>
      <c r="AN10" s="1"/>
      <c r="AO10" s="3"/>
      <c r="AP10" s="1"/>
    </row>
    <row r="11" spans="2:45" s="138" customFormat="1" ht="18" customHeight="1">
      <c r="B11" s="99" t="s">
        <v>32</v>
      </c>
      <c r="C11" s="100"/>
      <c r="D11" s="100"/>
      <c r="E11" s="100"/>
      <c r="F11" s="100"/>
      <c r="G11" s="100"/>
      <c r="H11" s="100"/>
      <c r="I11" s="100"/>
      <c r="J11" s="100"/>
      <c r="K11" s="102">
        <v>3.7727694338003697</v>
      </c>
      <c r="L11" s="100"/>
      <c r="M11" s="100"/>
      <c r="N11" s="103">
        <v>8.1945068421124499E-3</v>
      </c>
      <c r="O11" s="102"/>
      <c r="P11" s="104"/>
      <c r="Q11" s="102">
        <v>3.7148077879999994</v>
      </c>
      <c r="R11" s="102">
        <v>1993.2110251359995</v>
      </c>
      <c r="S11" s="100"/>
      <c r="T11" s="105">
        <f>R11/$R$11</f>
        <v>1</v>
      </c>
      <c r="U11" s="105">
        <f>R11/'סכום נכסי הקרן'!$C$42</f>
        <v>2.420615100837397E-2</v>
      </c>
      <c r="AN11" s="139"/>
      <c r="AO11" s="140"/>
      <c r="AP11" s="139"/>
      <c r="AS11" s="139"/>
    </row>
    <row r="12" spans="2:45" s="139" customFormat="1">
      <c r="B12" s="83" t="s">
        <v>234</v>
      </c>
      <c r="C12" s="84"/>
      <c r="D12" s="84"/>
      <c r="E12" s="84"/>
      <c r="F12" s="84"/>
      <c r="G12" s="84"/>
      <c r="H12" s="84"/>
      <c r="I12" s="84"/>
      <c r="J12" s="84"/>
      <c r="K12" s="92">
        <v>3.7727694338003701</v>
      </c>
      <c r="L12" s="84"/>
      <c r="M12" s="84"/>
      <c r="N12" s="106">
        <v>8.1945068421124465E-3</v>
      </c>
      <c r="O12" s="92"/>
      <c r="P12" s="94"/>
      <c r="Q12" s="92">
        <v>3.7148077879999994</v>
      </c>
      <c r="R12" s="92">
        <v>1993.211025136</v>
      </c>
      <c r="S12" s="84"/>
      <c r="T12" s="93">
        <f t="shared" ref="T12:T75" si="0">R12/$R$11</f>
        <v>1.0000000000000002</v>
      </c>
      <c r="U12" s="93">
        <f>R12/'סכום נכסי הקרן'!$C$42</f>
        <v>2.4206151008373977E-2</v>
      </c>
      <c r="AO12" s="140"/>
    </row>
    <row r="13" spans="2:45" s="139" customFormat="1" ht="20.25">
      <c r="B13" s="101" t="s">
        <v>31</v>
      </c>
      <c r="C13" s="84"/>
      <c r="D13" s="84"/>
      <c r="E13" s="84"/>
      <c r="F13" s="84"/>
      <c r="G13" s="84"/>
      <c r="H13" s="84"/>
      <c r="I13" s="84"/>
      <c r="J13" s="84"/>
      <c r="K13" s="92">
        <v>3.7553047733068845</v>
      </c>
      <c r="L13" s="84"/>
      <c r="M13" s="84"/>
      <c r="N13" s="106">
        <v>3.8496175973755974E-3</v>
      </c>
      <c r="O13" s="92"/>
      <c r="P13" s="94"/>
      <c r="Q13" s="92">
        <v>3.4154169080000001</v>
      </c>
      <c r="R13" s="92">
        <v>1605.3652160680008</v>
      </c>
      <c r="S13" s="84"/>
      <c r="T13" s="93">
        <f t="shared" si="0"/>
        <v>0.80541658450763609</v>
      </c>
      <c r="U13" s="93">
        <f>R13/'סכום נכסי הקרן'!$C$42</f>
        <v>1.9496035469240634E-2</v>
      </c>
      <c r="AO13" s="138"/>
    </row>
    <row r="14" spans="2:45" s="139" customFormat="1">
      <c r="B14" s="88" t="s">
        <v>281</v>
      </c>
      <c r="C14" s="82" t="s">
        <v>282</v>
      </c>
      <c r="D14" s="95" t="s">
        <v>125</v>
      </c>
      <c r="E14" s="95" t="s">
        <v>283</v>
      </c>
      <c r="F14" s="82" t="s">
        <v>284</v>
      </c>
      <c r="G14" s="95" t="s">
        <v>285</v>
      </c>
      <c r="H14" s="82" t="s">
        <v>286</v>
      </c>
      <c r="I14" s="82" t="s">
        <v>287</v>
      </c>
      <c r="J14" s="82"/>
      <c r="K14" s="89">
        <v>3.5499999999810252</v>
      </c>
      <c r="L14" s="95" t="s">
        <v>169</v>
      </c>
      <c r="M14" s="96">
        <v>6.1999999999999998E-3</v>
      </c>
      <c r="N14" s="96">
        <v>-6.9999999990301811E-4</v>
      </c>
      <c r="O14" s="89">
        <v>45756.815030999991</v>
      </c>
      <c r="P14" s="91">
        <v>103.66</v>
      </c>
      <c r="Q14" s="82"/>
      <c r="R14" s="89">
        <v>47.431512077999997</v>
      </c>
      <c r="S14" s="90">
        <v>9.70705295994501E-6</v>
      </c>
      <c r="T14" s="90">
        <f t="shared" si="0"/>
        <v>2.3796533071436168E-2</v>
      </c>
      <c r="U14" s="90">
        <f>R14/'סכום נכסי הקרן'!$C$42</f>
        <v>5.7602247300294913E-4</v>
      </c>
    </row>
    <row r="15" spans="2:45" s="139" customFormat="1">
      <c r="B15" s="88" t="s">
        <v>288</v>
      </c>
      <c r="C15" s="82" t="s">
        <v>289</v>
      </c>
      <c r="D15" s="95" t="s">
        <v>125</v>
      </c>
      <c r="E15" s="95" t="s">
        <v>283</v>
      </c>
      <c r="F15" s="82" t="s">
        <v>290</v>
      </c>
      <c r="G15" s="95" t="s">
        <v>291</v>
      </c>
      <c r="H15" s="82" t="s">
        <v>286</v>
      </c>
      <c r="I15" s="82" t="s">
        <v>165</v>
      </c>
      <c r="J15" s="82"/>
      <c r="K15" s="89">
        <v>1.239999999992873</v>
      </c>
      <c r="L15" s="95" t="s">
        <v>169</v>
      </c>
      <c r="M15" s="96">
        <v>5.8999999999999999E-3</v>
      </c>
      <c r="N15" s="96">
        <v>-9.8999999999732739E-3</v>
      </c>
      <c r="O15" s="89">
        <v>54848.216680999991</v>
      </c>
      <c r="P15" s="91">
        <v>102.33</v>
      </c>
      <c r="Q15" s="82"/>
      <c r="R15" s="89">
        <v>56.126179385</v>
      </c>
      <c r="S15" s="90">
        <v>1.0274759309169035E-5</v>
      </c>
      <c r="T15" s="90">
        <f t="shared" si="0"/>
        <v>2.8158673957350017E-2</v>
      </c>
      <c r="U15" s="90">
        <f>R15/'סכום נכסי הקרן'!$C$42</f>
        <v>6.8161311400718192E-4</v>
      </c>
    </row>
    <row r="16" spans="2:45" s="139" customFormat="1">
      <c r="B16" s="88" t="s">
        <v>292</v>
      </c>
      <c r="C16" s="82" t="s">
        <v>293</v>
      </c>
      <c r="D16" s="95" t="s">
        <v>125</v>
      </c>
      <c r="E16" s="95" t="s">
        <v>283</v>
      </c>
      <c r="F16" s="82" t="s">
        <v>290</v>
      </c>
      <c r="G16" s="95" t="s">
        <v>291</v>
      </c>
      <c r="H16" s="82" t="s">
        <v>286</v>
      </c>
      <c r="I16" s="82" t="s">
        <v>165</v>
      </c>
      <c r="J16" s="82"/>
      <c r="K16" s="89">
        <v>6.0799999998990666</v>
      </c>
      <c r="L16" s="95" t="s">
        <v>169</v>
      </c>
      <c r="M16" s="96">
        <v>8.3000000000000001E-3</v>
      </c>
      <c r="N16" s="96">
        <v>4.3000000000946257E-3</v>
      </c>
      <c r="O16" s="89">
        <v>18448.598882999999</v>
      </c>
      <c r="P16" s="91">
        <v>103.11</v>
      </c>
      <c r="Q16" s="82"/>
      <c r="R16" s="89">
        <v>19.022350174</v>
      </c>
      <c r="S16" s="90">
        <v>1.4346056971002432E-5</v>
      </c>
      <c r="T16" s="90">
        <f t="shared" si="0"/>
        <v>9.5435706175175695E-3</v>
      </c>
      <c r="U16" s="90">
        <f>R16/'סכום נכסי הקרן'!$C$42</f>
        <v>2.3101311152671112E-4</v>
      </c>
    </row>
    <row r="17" spans="2:40" s="139" customFormat="1" ht="20.25">
      <c r="B17" s="88" t="s">
        <v>294</v>
      </c>
      <c r="C17" s="82" t="s">
        <v>295</v>
      </c>
      <c r="D17" s="95" t="s">
        <v>125</v>
      </c>
      <c r="E17" s="95" t="s">
        <v>283</v>
      </c>
      <c r="F17" s="82" t="s">
        <v>296</v>
      </c>
      <c r="G17" s="95" t="s">
        <v>291</v>
      </c>
      <c r="H17" s="82" t="s">
        <v>286</v>
      </c>
      <c r="I17" s="82" t="s">
        <v>165</v>
      </c>
      <c r="J17" s="82"/>
      <c r="K17" s="89">
        <v>2.2299999999880846</v>
      </c>
      <c r="L17" s="95" t="s">
        <v>169</v>
      </c>
      <c r="M17" s="96">
        <v>0.04</v>
      </c>
      <c r="N17" s="96">
        <v>-4.7000000000564429E-3</v>
      </c>
      <c r="O17" s="89">
        <v>27755.139222999998</v>
      </c>
      <c r="P17" s="91">
        <v>114.9</v>
      </c>
      <c r="Q17" s="82"/>
      <c r="R17" s="89">
        <v>31.890654606000002</v>
      </c>
      <c r="S17" s="90">
        <v>1.3397303090318271E-5</v>
      </c>
      <c r="T17" s="90">
        <f t="shared" si="0"/>
        <v>1.5999637872675353E-2</v>
      </c>
      <c r="U17" s="90">
        <f>R17/'סכום נכסי הקרן'!$C$42</f>
        <v>3.8728965042527882E-4</v>
      </c>
      <c r="AN17" s="138"/>
    </row>
    <row r="18" spans="2:40" s="139" customFormat="1">
      <c r="B18" s="88" t="s">
        <v>297</v>
      </c>
      <c r="C18" s="82" t="s">
        <v>298</v>
      </c>
      <c r="D18" s="95" t="s">
        <v>125</v>
      </c>
      <c r="E18" s="95" t="s">
        <v>283</v>
      </c>
      <c r="F18" s="82" t="s">
        <v>296</v>
      </c>
      <c r="G18" s="95" t="s">
        <v>291</v>
      </c>
      <c r="H18" s="82" t="s">
        <v>286</v>
      </c>
      <c r="I18" s="82" t="s">
        <v>165</v>
      </c>
      <c r="J18" s="82"/>
      <c r="K18" s="89">
        <v>3.4300000000197799</v>
      </c>
      <c r="L18" s="95" t="s">
        <v>169</v>
      </c>
      <c r="M18" s="96">
        <v>9.8999999999999991E-3</v>
      </c>
      <c r="N18" s="96">
        <v>-2.2000000000104102E-3</v>
      </c>
      <c r="O18" s="89">
        <v>36351.978211000001</v>
      </c>
      <c r="P18" s="91">
        <v>105.7</v>
      </c>
      <c r="Q18" s="82"/>
      <c r="R18" s="89">
        <v>38.424041967999997</v>
      </c>
      <c r="S18" s="90">
        <v>1.2061545443173802E-5</v>
      </c>
      <c r="T18" s="90">
        <f t="shared" si="0"/>
        <v>1.9277458073150219E-2</v>
      </c>
      <c r="U18" s="90">
        <f>R18/'סכום נכסי הקרן'!$C$42</f>
        <v>4.666330611762721E-4</v>
      </c>
    </row>
    <row r="19" spans="2:40" s="139" customFormat="1">
      <c r="B19" s="88" t="s">
        <v>299</v>
      </c>
      <c r="C19" s="82" t="s">
        <v>300</v>
      </c>
      <c r="D19" s="95" t="s">
        <v>125</v>
      </c>
      <c r="E19" s="95" t="s">
        <v>283</v>
      </c>
      <c r="F19" s="82" t="s">
        <v>296</v>
      </c>
      <c r="G19" s="95" t="s">
        <v>291</v>
      </c>
      <c r="H19" s="82" t="s">
        <v>286</v>
      </c>
      <c r="I19" s="82" t="s">
        <v>165</v>
      </c>
      <c r="J19" s="82"/>
      <c r="K19" s="89">
        <v>5.3799999999717389</v>
      </c>
      <c r="L19" s="95" t="s">
        <v>169</v>
      </c>
      <c r="M19" s="96">
        <v>8.6E-3</v>
      </c>
      <c r="N19" s="96">
        <v>3.7000000000471001E-3</v>
      </c>
      <c r="O19" s="89">
        <v>30578.027427000005</v>
      </c>
      <c r="P19" s="91">
        <v>104.15</v>
      </c>
      <c r="Q19" s="82"/>
      <c r="R19" s="89">
        <v>31.847014305000005</v>
      </c>
      <c r="S19" s="90">
        <v>1.2224604794369125E-5</v>
      </c>
      <c r="T19" s="90">
        <f t="shared" si="0"/>
        <v>1.597774340166869E-2</v>
      </c>
      <c r="U19" s="90">
        <f>R19/'סכום נכסי הקרן'!$C$42</f>
        <v>3.8675966955384317E-4</v>
      </c>
      <c r="AN19" s="140"/>
    </row>
    <row r="20" spans="2:40" s="139" customFormat="1">
      <c r="B20" s="88" t="s">
        <v>301</v>
      </c>
      <c r="C20" s="82" t="s">
        <v>302</v>
      </c>
      <c r="D20" s="95" t="s">
        <v>125</v>
      </c>
      <c r="E20" s="95" t="s">
        <v>283</v>
      </c>
      <c r="F20" s="82" t="s">
        <v>296</v>
      </c>
      <c r="G20" s="95" t="s">
        <v>291</v>
      </c>
      <c r="H20" s="82" t="s">
        <v>286</v>
      </c>
      <c r="I20" s="82" t="s">
        <v>165</v>
      </c>
      <c r="J20" s="82"/>
      <c r="K20" s="89">
        <v>8.079999998774257</v>
      </c>
      <c r="L20" s="95" t="s">
        <v>169</v>
      </c>
      <c r="M20" s="96">
        <v>1.2199999999999999E-2</v>
      </c>
      <c r="N20" s="96">
        <v>8.8999999951135927E-3</v>
      </c>
      <c r="O20" s="89">
        <v>1157.43</v>
      </c>
      <c r="P20" s="91">
        <v>104.32</v>
      </c>
      <c r="Q20" s="82"/>
      <c r="R20" s="89">
        <v>1.2074309310000002</v>
      </c>
      <c r="S20" s="90">
        <v>1.4438852905659625E-6</v>
      </c>
      <c r="T20" s="90">
        <f t="shared" si="0"/>
        <v>6.0577175009234941E-4</v>
      </c>
      <c r="U20" s="90">
        <f>R20/'סכום נכסי הקרן'!$C$42</f>
        <v>1.4663402459342387E-5</v>
      </c>
    </row>
    <row r="21" spans="2:40" s="139" customFormat="1">
      <c r="B21" s="88" t="s">
        <v>303</v>
      </c>
      <c r="C21" s="82" t="s">
        <v>304</v>
      </c>
      <c r="D21" s="95" t="s">
        <v>125</v>
      </c>
      <c r="E21" s="95" t="s">
        <v>283</v>
      </c>
      <c r="F21" s="82" t="s">
        <v>296</v>
      </c>
      <c r="G21" s="95" t="s">
        <v>291</v>
      </c>
      <c r="H21" s="82" t="s">
        <v>286</v>
      </c>
      <c r="I21" s="82" t="s">
        <v>165</v>
      </c>
      <c r="J21" s="82"/>
      <c r="K21" s="89">
        <v>10.849999999879886</v>
      </c>
      <c r="L21" s="95" t="s">
        <v>169</v>
      </c>
      <c r="M21" s="96">
        <v>5.6000000000000008E-3</v>
      </c>
      <c r="N21" s="96">
        <v>4.5000000000878894E-3</v>
      </c>
      <c r="O21" s="89">
        <v>16704.561252</v>
      </c>
      <c r="P21" s="91">
        <v>102.17</v>
      </c>
      <c r="Q21" s="82"/>
      <c r="R21" s="89">
        <v>17.067049933</v>
      </c>
      <c r="S21" s="90">
        <v>2.3798146035129008E-5</v>
      </c>
      <c r="T21" s="90">
        <f t="shared" si="0"/>
        <v>8.5625905725839994E-3</v>
      </c>
      <c r="U21" s="90">
        <f>R21/'סכום נכסי הקרן'!$C$42</f>
        <v>2.0726736042284765E-4</v>
      </c>
    </row>
    <row r="22" spans="2:40" s="139" customFormat="1">
      <c r="B22" s="88" t="s">
        <v>305</v>
      </c>
      <c r="C22" s="82" t="s">
        <v>306</v>
      </c>
      <c r="D22" s="95" t="s">
        <v>125</v>
      </c>
      <c r="E22" s="95" t="s">
        <v>283</v>
      </c>
      <c r="F22" s="82" t="s">
        <v>296</v>
      </c>
      <c r="G22" s="95" t="s">
        <v>291</v>
      </c>
      <c r="H22" s="82" t="s">
        <v>286</v>
      </c>
      <c r="I22" s="82" t="s">
        <v>165</v>
      </c>
      <c r="J22" s="82"/>
      <c r="K22" s="89">
        <v>1.4499999998952142</v>
      </c>
      <c r="L22" s="95" t="s">
        <v>169</v>
      </c>
      <c r="M22" s="96">
        <v>4.0999999999999995E-3</v>
      </c>
      <c r="N22" s="96">
        <v>-8.9000000001397146E-3</v>
      </c>
      <c r="O22" s="89">
        <v>5623.0583290000004</v>
      </c>
      <c r="P22" s="91">
        <v>101.83</v>
      </c>
      <c r="Q22" s="82"/>
      <c r="R22" s="89">
        <v>5.7259605279999999</v>
      </c>
      <c r="S22" s="90">
        <v>4.5610718508894384E-6</v>
      </c>
      <c r="T22" s="90">
        <f t="shared" si="0"/>
        <v>2.8727317157044674E-3</v>
      </c>
      <c r="U22" s="90">
        <f>R22/'סכום נכסי הקרן'!$C$42</f>
        <v>6.9537777716887576E-5</v>
      </c>
    </row>
    <row r="23" spans="2:40" s="139" customFormat="1">
      <c r="B23" s="88" t="s">
        <v>307</v>
      </c>
      <c r="C23" s="82" t="s">
        <v>308</v>
      </c>
      <c r="D23" s="95" t="s">
        <v>125</v>
      </c>
      <c r="E23" s="95" t="s">
        <v>283</v>
      </c>
      <c r="F23" s="82" t="s">
        <v>296</v>
      </c>
      <c r="G23" s="95" t="s">
        <v>291</v>
      </c>
      <c r="H23" s="82" t="s">
        <v>286</v>
      </c>
      <c r="I23" s="82" t="s">
        <v>165</v>
      </c>
      <c r="J23" s="82"/>
      <c r="K23" s="89">
        <v>0.84000000001821462</v>
      </c>
      <c r="L23" s="95" t="s">
        <v>169</v>
      </c>
      <c r="M23" s="96">
        <v>6.4000000000000003E-3</v>
      </c>
      <c r="N23" s="96">
        <v>-1.1400000000030356E-2</v>
      </c>
      <c r="O23" s="89">
        <v>38902.196626999998</v>
      </c>
      <c r="P23" s="91">
        <v>101.61</v>
      </c>
      <c r="Q23" s="82"/>
      <c r="R23" s="89">
        <v>39.528520792000002</v>
      </c>
      <c r="S23" s="90">
        <v>1.2349531244930707E-5</v>
      </c>
      <c r="T23" s="90">
        <f t="shared" si="0"/>
        <v>1.9831578439770528E-2</v>
      </c>
      <c r="U23" s="90">
        <f>R23/'סכום נכסי הקרן'!$C$42</f>
        <v>4.8004618244749887E-4</v>
      </c>
    </row>
    <row r="24" spans="2:40" s="139" customFormat="1">
      <c r="B24" s="88" t="s">
        <v>309</v>
      </c>
      <c r="C24" s="82" t="s">
        <v>310</v>
      </c>
      <c r="D24" s="95" t="s">
        <v>125</v>
      </c>
      <c r="E24" s="95" t="s">
        <v>283</v>
      </c>
      <c r="F24" s="82" t="s">
        <v>311</v>
      </c>
      <c r="G24" s="95" t="s">
        <v>291</v>
      </c>
      <c r="H24" s="82" t="s">
        <v>286</v>
      </c>
      <c r="I24" s="82" t="s">
        <v>165</v>
      </c>
      <c r="J24" s="82"/>
      <c r="K24" s="89">
        <v>3.1499999999873207</v>
      </c>
      <c r="L24" s="95" t="s">
        <v>169</v>
      </c>
      <c r="M24" s="96">
        <v>0.05</v>
      </c>
      <c r="N24" s="96">
        <v>-3.0999999999070165E-3</v>
      </c>
      <c r="O24" s="89">
        <v>48266.462435000001</v>
      </c>
      <c r="P24" s="91">
        <v>122.55</v>
      </c>
      <c r="Q24" s="82"/>
      <c r="R24" s="89">
        <v>59.150550504999998</v>
      </c>
      <c r="S24" s="90">
        <v>1.5314873470899132E-5</v>
      </c>
      <c r="T24" s="90">
        <f t="shared" si="0"/>
        <v>2.9676010095802112E-2</v>
      </c>
      <c r="U24" s="90">
        <f>R24/'סכום נכסי הקרן'!$C$42</f>
        <v>7.1834198170501638E-4</v>
      </c>
    </row>
    <row r="25" spans="2:40" s="139" customFormat="1">
      <c r="B25" s="88" t="s">
        <v>312</v>
      </c>
      <c r="C25" s="82" t="s">
        <v>313</v>
      </c>
      <c r="D25" s="95" t="s">
        <v>125</v>
      </c>
      <c r="E25" s="95" t="s">
        <v>283</v>
      </c>
      <c r="F25" s="82" t="s">
        <v>311</v>
      </c>
      <c r="G25" s="95" t="s">
        <v>291</v>
      </c>
      <c r="H25" s="82" t="s">
        <v>286</v>
      </c>
      <c r="I25" s="82" t="s">
        <v>165</v>
      </c>
      <c r="J25" s="82"/>
      <c r="K25" s="89">
        <v>0.95999999991207075</v>
      </c>
      <c r="L25" s="95" t="s">
        <v>169</v>
      </c>
      <c r="M25" s="96">
        <v>1.6E-2</v>
      </c>
      <c r="N25" s="96">
        <v>-1.0499999997435396E-2</v>
      </c>
      <c r="O25" s="89">
        <v>2646.6277180000006</v>
      </c>
      <c r="P25" s="91">
        <v>103.13</v>
      </c>
      <c r="Q25" s="82"/>
      <c r="R25" s="89">
        <v>2.7294671939999997</v>
      </c>
      <c r="S25" s="90">
        <v>1.2607732558564892E-6</v>
      </c>
      <c r="T25" s="90">
        <f t="shared" si="0"/>
        <v>1.3693819468080478E-3</v>
      </c>
      <c r="U25" s="90">
        <f>R25/'סכום נכסי הקרן'!$C$42</f>
        <v>3.3147466192576736E-5</v>
      </c>
    </row>
    <row r="26" spans="2:40" s="139" customFormat="1">
      <c r="B26" s="88" t="s">
        <v>314</v>
      </c>
      <c r="C26" s="82" t="s">
        <v>315</v>
      </c>
      <c r="D26" s="95" t="s">
        <v>125</v>
      </c>
      <c r="E26" s="95" t="s">
        <v>283</v>
      </c>
      <c r="F26" s="82" t="s">
        <v>311</v>
      </c>
      <c r="G26" s="95" t="s">
        <v>291</v>
      </c>
      <c r="H26" s="82" t="s">
        <v>286</v>
      </c>
      <c r="I26" s="82" t="s">
        <v>165</v>
      </c>
      <c r="J26" s="82"/>
      <c r="K26" s="89">
        <v>2.479999999972414</v>
      </c>
      <c r="L26" s="95" t="s">
        <v>169</v>
      </c>
      <c r="M26" s="96">
        <v>6.9999999999999993E-3</v>
      </c>
      <c r="N26" s="96">
        <v>-3.2999999997487756E-3</v>
      </c>
      <c r="O26" s="89">
        <v>19474.858717999999</v>
      </c>
      <c r="P26" s="91">
        <v>104.24</v>
      </c>
      <c r="Q26" s="82"/>
      <c r="R26" s="89">
        <v>20.300592547000001</v>
      </c>
      <c r="S26" s="90">
        <v>6.8491832456077772E-6</v>
      </c>
      <c r="T26" s="90">
        <f t="shared" si="0"/>
        <v>1.0184868682238432E-2</v>
      </c>
      <c r="U26" s="90">
        <f>R26/'סכום נכסי הקרן'!$C$42</f>
        <v>2.4653646932272229E-4</v>
      </c>
    </row>
    <row r="27" spans="2:40" s="139" customFormat="1">
      <c r="B27" s="88" t="s">
        <v>316</v>
      </c>
      <c r="C27" s="82" t="s">
        <v>317</v>
      </c>
      <c r="D27" s="95" t="s">
        <v>125</v>
      </c>
      <c r="E27" s="95" t="s">
        <v>283</v>
      </c>
      <c r="F27" s="82" t="s">
        <v>311</v>
      </c>
      <c r="G27" s="95" t="s">
        <v>291</v>
      </c>
      <c r="H27" s="82" t="s">
        <v>286</v>
      </c>
      <c r="I27" s="82" t="s">
        <v>165</v>
      </c>
      <c r="J27" s="82"/>
      <c r="K27" s="89">
        <v>4.5299999997420208</v>
      </c>
      <c r="L27" s="95" t="s">
        <v>169</v>
      </c>
      <c r="M27" s="96">
        <v>6.0000000000000001E-3</v>
      </c>
      <c r="N27" s="96">
        <v>1.3999999999044525E-3</v>
      </c>
      <c r="O27" s="89">
        <v>4045.2178499999995</v>
      </c>
      <c r="P27" s="91">
        <v>103.49</v>
      </c>
      <c r="Q27" s="82"/>
      <c r="R27" s="89">
        <v>4.1863961359999999</v>
      </c>
      <c r="S27" s="90">
        <v>1.8187743380040418E-6</v>
      </c>
      <c r="T27" s="90">
        <f t="shared" si="0"/>
        <v>2.1003276036536856E-3</v>
      </c>
      <c r="U27" s="90">
        <f>R27/'סכום נכסי הקרן'!$C$42</f>
        <v>5.0840847141097344E-5</v>
      </c>
    </row>
    <row r="28" spans="2:40" s="139" customFormat="1">
      <c r="B28" s="88" t="s">
        <v>318</v>
      </c>
      <c r="C28" s="82" t="s">
        <v>319</v>
      </c>
      <c r="D28" s="95" t="s">
        <v>125</v>
      </c>
      <c r="E28" s="95" t="s">
        <v>283</v>
      </c>
      <c r="F28" s="82" t="s">
        <v>311</v>
      </c>
      <c r="G28" s="95" t="s">
        <v>291</v>
      </c>
      <c r="H28" s="82" t="s">
        <v>286</v>
      </c>
      <c r="I28" s="82" t="s">
        <v>165</v>
      </c>
      <c r="J28" s="82"/>
      <c r="K28" s="89">
        <v>5.9300000000765287</v>
      </c>
      <c r="L28" s="95" t="s">
        <v>169</v>
      </c>
      <c r="M28" s="96">
        <v>1.7500000000000002E-2</v>
      </c>
      <c r="N28" s="96">
        <v>4.899999999999999E-3</v>
      </c>
      <c r="O28" s="89">
        <v>36459.044999999998</v>
      </c>
      <c r="P28" s="91">
        <v>107.52</v>
      </c>
      <c r="Q28" s="82"/>
      <c r="R28" s="89">
        <v>39.200766900000005</v>
      </c>
      <c r="S28" s="90">
        <v>1.8213612909123878E-5</v>
      </c>
      <c r="T28" s="90">
        <f t="shared" si="0"/>
        <v>1.9667143320825892E-2</v>
      </c>
      <c r="U28" s="90">
        <f>R28/'סכום נכסי הקרן'!$C$42</f>
        <v>4.7606584112724507E-4</v>
      </c>
    </row>
    <row r="29" spans="2:40" s="139" customFormat="1">
      <c r="B29" s="88" t="s">
        <v>320</v>
      </c>
      <c r="C29" s="82" t="s">
        <v>321</v>
      </c>
      <c r="D29" s="95" t="s">
        <v>125</v>
      </c>
      <c r="E29" s="95" t="s">
        <v>283</v>
      </c>
      <c r="F29" s="82" t="s">
        <v>322</v>
      </c>
      <c r="G29" s="95" t="s">
        <v>291</v>
      </c>
      <c r="H29" s="82" t="s">
        <v>323</v>
      </c>
      <c r="I29" s="82" t="s">
        <v>165</v>
      </c>
      <c r="J29" s="82"/>
      <c r="K29" s="89">
        <v>1.4999999999555871</v>
      </c>
      <c r="L29" s="95" t="s">
        <v>169</v>
      </c>
      <c r="M29" s="96">
        <v>8.0000000000000002E-3</v>
      </c>
      <c r="N29" s="96">
        <v>-5.3999999995914027E-3</v>
      </c>
      <c r="O29" s="89">
        <v>10859.471583</v>
      </c>
      <c r="P29" s="91">
        <v>103.67</v>
      </c>
      <c r="Q29" s="82"/>
      <c r="R29" s="89">
        <v>11.258013949</v>
      </c>
      <c r="S29" s="90">
        <v>2.5272596327185255E-5</v>
      </c>
      <c r="T29" s="90">
        <f t="shared" si="0"/>
        <v>5.648179649333342E-3</v>
      </c>
      <c r="U29" s="90">
        <f>R29/'סכום נכסי הקרן'!$C$42</f>
        <v>1.3672068951418761E-4</v>
      </c>
    </row>
    <row r="30" spans="2:40" s="139" customFormat="1">
      <c r="B30" s="88" t="s">
        <v>324</v>
      </c>
      <c r="C30" s="82" t="s">
        <v>325</v>
      </c>
      <c r="D30" s="95" t="s">
        <v>125</v>
      </c>
      <c r="E30" s="95" t="s">
        <v>283</v>
      </c>
      <c r="F30" s="82" t="s">
        <v>290</v>
      </c>
      <c r="G30" s="95" t="s">
        <v>291</v>
      </c>
      <c r="H30" s="82" t="s">
        <v>323</v>
      </c>
      <c r="I30" s="82" t="s">
        <v>165</v>
      </c>
      <c r="J30" s="82"/>
      <c r="K30" s="89">
        <v>1.5800000000146421</v>
      </c>
      <c r="L30" s="95" t="s">
        <v>169</v>
      </c>
      <c r="M30" s="96">
        <v>3.4000000000000002E-2</v>
      </c>
      <c r="N30" s="96">
        <v>-6.4000000000450537E-3</v>
      </c>
      <c r="O30" s="89">
        <v>15936.975485000001</v>
      </c>
      <c r="P30" s="91">
        <v>111.42</v>
      </c>
      <c r="Q30" s="82"/>
      <c r="R30" s="89">
        <v>17.756978703000001</v>
      </c>
      <c r="S30" s="90">
        <v>8.5190528292204439E-6</v>
      </c>
      <c r="T30" s="90">
        <f t="shared" si="0"/>
        <v>8.9087299232595892E-3</v>
      </c>
      <c r="U30" s="90">
        <f>R30/'סכום נכסי הקרן'!$C$42</f>
        <v>2.1564606181524149E-4</v>
      </c>
    </row>
    <row r="31" spans="2:40" s="139" customFormat="1">
      <c r="B31" s="88" t="s">
        <v>326</v>
      </c>
      <c r="C31" s="82" t="s">
        <v>327</v>
      </c>
      <c r="D31" s="95" t="s">
        <v>125</v>
      </c>
      <c r="E31" s="95" t="s">
        <v>283</v>
      </c>
      <c r="F31" s="82" t="s">
        <v>296</v>
      </c>
      <c r="G31" s="95" t="s">
        <v>291</v>
      </c>
      <c r="H31" s="82" t="s">
        <v>323</v>
      </c>
      <c r="I31" s="82" t="s">
        <v>165</v>
      </c>
      <c r="J31" s="82"/>
      <c r="K31" s="89">
        <v>0.47000000000535758</v>
      </c>
      <c r="L31" s="95" t="s">
        <v>169</v>
      </c>
      <c r="M31" s="96">
        <v>0.03</v>
      </c>
      <c r="N31" s="96">
        <v>-1.9499999999196365E-2</v>
      </c>
      <c r="O31" s="89">
        <v>11791.002409000001</v>
      </c>
      <c r="P31" s="91">
        <v>110.81</v>
      </c>
      <c r="Q31" s="82"/>
      <c r="R31" s="89">
        <v>13.065609219000001</v>
      </c>
      <c r="S31" s="90">
        <v>2.4564588352083335E-5</v>
      </c>
      <c r="T31" s="90">
        <f t="shared" si="0"/>
        <v>6.5550556635660369E-3</v>
      </c>
      <c r="U31" s="90">
        <f>R31/'סכום נכסי הקרן'!$C$42</f>
        <v>1.5867266726057655E-4</v>
      </c>
    </row>
    <row r="32" spans="2:40" s="139" customFormat="1">
      <c r="B32" s="88" t="s">
        <v>328</v>
      </c>
      <c r="C32" s="82" t="s">
        <v>329</v>
      </c>
      <c r="D32" s="95" t="s">
        <v>125</v>
      </c>
      <c r="E32" s="95" t="s">
        <v>283</v>
      </c>
      <c r="F32" s="82" t="s">
        <v>330</v>
      </c>
      <c r="G32" s="95" t="s">
        <v>331</v>
      </c>
      <c r="H32" s="82" t="s">
        <v>323</v>
      </c>
      <c r="I32" s="82" t="s">
        <v>165</v>
      </c>
      <c r="J32" s="82"/>
      <c r="K32" s="89">
        <v>6.2200000001115407</v>
      </c>
      <c r="L32" s="95" t="s">
        <v>169</v>
      </c>
      <c r="M32" s="96">
        <v>8.3000000000000001E-3</v>
      </c>
      <c r="N32" s="96">
        <v>4.6999999998705326E-3</v>
      </c>
      <c r="O32" s="89">
        <v>19422.002357000001</v>
      </c>
      <c r="P32" s="91">
        <v>103.4</v>
      </c>
      <c r="Q32" s="82"/>
      <c r="R32" s="89">
        <v>20.082349757999999</v>
      </c>
      <c r="S32" s="90">
        <v>1.2682332078943623E-5</v>
      </c>
      <c r="T32" s="90">
        <f t="shared" si="0"/>
        <v>1.007537561489745E-2</v>
      </c>
      <c r="U32" s="90">
        <f>R32/'סכום נכסי הקרן'!$C$42</f>
        <v>2.4388606360029643E-4</v>
      </c>
    </row>
    <row r="33" spans="2:21" s="139" customFormat="1">
      <c r="B33" s="88" t="s">
        <v>332</v>
      </c>
      <c r="C33" s="82" t="s">
        <v>333</v>
      </c>
      <c r="D33" s="95" t="s">
        <v>125</v>
      </c>
      <c r="E33" s="95" t="s">
        <v>283</v>
      </c>
      <c r="F33" s="82" t="s">
        <v>330</v>
      </c>
      <c r="G33" s="95" t="s">
        <v>331</v>
      </c>
      <c r="H33" s="82" t="s">
        <v>323</v>
      </c>
      <c r="I33" s="82" t="s">
        <v>165</v>
      </c>
      <c r="J33" s="82"/>
      <c r="K33" s="89">
        <v>9.8699999992258096</v>
      </c>
      <c r="L33" s="95" t="s">
        <v>169</v>
      </c>
      <c r="M33" s="96">
        <v>1.6500000000000001E-2</v>
      </c>
      <c r="N33" s="96">
        <v>1.3999999999343905E-2</v>
      </c>
      <c r="O33" s="89">
        <v>2934.7647339999994</v>
      </c>
      <c r="P33" s="91">
        <v>103.87</v>
      </c>
      <c r="Q33" s="82"/>
      <c r="R33" s="89">
        <v>3.048340128</v>
      </c>
      <c r="S33" s="90">
        <v>6.940193049791303E-6</v>
      </c>
      <c r="T33" s="90">
        <f t="shared" si="0"/>
        <v>1.5293614622626361E-3</v>
      </c>
      <c r="U33" s="90">
        <f>R33/'סכום נכסי הקרן'!$C$42</f>
        <v>3.7019954501916998E-5</v>
      </c>
    </row>
    <row r="34" spans="2:21" s="139" customFormat="1">
      <c r="B34" s="88" t="s">
        <v>334</v>
      </c>
      <c r="C34" s="82" t="s">
        <v>335</v>
      </c>
      <c r="D34" s="95" t="s">
        <v>125</v>
      </c>
      <c r="E34" s="95" t="s">
        <v>283</v>
      </c>
      <c r="F34" s="82" t="s">
        <v>336</v>
      </c>
      <c r="G34" s="95" t="s">
        <v>337</v>
      </c>
      <c r="H34" s="82" t="s">
        <v>323</v>
      </c>
      <c r="I34" s="82" t="s">
        <v>165</v>
      </c>
      <c r="J34" s="82"/>
      <c r="K34" s="89">
        <v>9.5399999931660098</v>
      </c>
      <c r="L34" s="95" t="s">
        <v>169</v>
      </c>
      <c r="M34" s="96">
        <v>2.6499999999999999E-2</v>
      </c>
      <c r="N34" s="96">
        <v>1.4099999982370921E-2</v>
      </c>
      <c r="O34" s="89">
        <v>404.07012400000002</v>
      </c>
      <c r="P34" s="91">
        <v>113.71</v>
      </c>
      <c r="Q34" s="82"/>
      <c r="R34" s="89">
        <v>0.45946814100000005</v>
      </c>
      <c r="S34" s="90">
        <v>3.4402649225393605E-7</v>
      </c>
      <c r="T34" s="90">
        <f t="shared" si="0"/>
        <v>2.3051655605238784E-4</v>
      </c>
      <c r="U34" s="90">
        <f>R34/'סכום נכסי הקרן'!$C$42</f>
        <v>5.5799185657344022E-6</v>
      </c>
    </row>
    <row r="35" spans="2:21" s="139" customFormat="1">
      <c r="B35" s="88" t="s">
        <v>338</v>
      </c>
      <c r="C35" s="82" t="s">
        <v>339</v>
      </c>
      <c r="D35" s="95" t="s">
        <v>125</v>
      </c>
      <c r="E35" s="95" t="s">
        <v>283</v>
      </c>
      <c r="F35" s="82" t="s">
        <v>340</v>
      </c>
      <c r="G35" s="95" t="s">
        <v>341</v>
      </c>
      <c r="H35" s="82" t="s">
        <v>323</v>
      </c>
      <c r="I35" s="82" t="s">
        <v>287</v>
      </c>
      <c r="J35" s="82"/>
      <c r="K35" s="89">
        <v>3.4800000002004379</v>
      </c>
      <c r="L35" s="95" t="s">
        <v>169</v>
      </c>
      <c r="M35" s="96">
        <v>6.5000000000000006E-3</v>
      </c>
      <c r="N35" s="90">
        <v>-1E-4</v>
      </c>
      <c r="O35" s="89">
        <v>6670.4029799999989</v>
      </c>
      <c r="P35" s="91">
        <v>102.25</v>
      </c>
      <c r="Q35" s="89">
        <v>1.1370257480000001</v>
      </c>
      <c r="R35" s="89">
        <v>7.982526805</v>
      </c>
      <c r="S35" s="90">
        <v>8.5916231975931511E-6</v>
      </c>
      <c r="T35" s="90">
        <f t="shared" si="0"/>
        <v>4.004857842111997E-3</v>
      </c>
      <c r="U35" s="90">
        <f>R35/'סכום נכסי הקרן'!$C$42</f>
        <v>9.6942193693233715E-5</v>
      </c>
    </row>
    <row r="36" spans="2:21" s="139" customFormat="1">
      <c r="B36" s="88" t="s">
        <v>342</v>
      </c>
      <c r="C36" s="82" t="s">
        <v>343</v>
      </c>
      <c r="D36" s="95" t="s">
        <v>125</v>
      </c>
      <c r="E36" s="95" t="s">
        <v>283</v>
      </c>
      <c r="F36" s="82" t="s">
        <v>340</v>
      </c>
      <c r="G36" s="95" t="s">
        <v>341</v>
      </c>
      <c r="H36" s="82" t="s">
        <v>323</v>
      </c>
      <c r="I36" s="82" t="s">
        <v>287</v>
      </c>
      <c r="J36" s="82"/>
      <c r="K36" s="89">
        <v>4.1500000000399986</v>
      </c>
      <c r="L36" s="95" t="s">
        <v>169</v>
      </c>
      <c r="M36" s="96">
        <v>1.6399999999999998E-2</v>
      </c>
      <c r="N36" s="96">
        <v>3.00000000013333E-3</v>
      </c>
      <c r="O36" s="89">
        <v>14147.306022000001</v>
      </c>
      <c r="P36" s="91">
        <v>106.03</v>
      </c>
      <c r="Q36" s="82"/>
      <c r="R36" s="89">
        <v>15.000388575999999</v>
      </c>
      <c r="S36" s="90">
        <v>1.3274705221499435E-5</v>
      </c>
      <c r="T36" s="90">
        <f t="shared" si="0"/>
        <v>7.5257403189291014E-3</v>
      </c>
      <c r="U36" s="90">
        <f>R36/'סכום נכסי הקרן'!$C$42</f>
        <v>1.8216920660980631E-4</v>
      </c>
    </row>
    <row r="37" spans="2:21" s="139" customFormat="1">
      <c r="B37" s="88" t="s">
        <v>344</v>
      </c>
      <c r="C37" s="82" t="s">
        <v>345</v>
      </c>
      <c r="D37" s="95" t="s">
        <v>125</v>
      </c>
      <c r="E37" s="95" t="s">
        <v>283</v>
      </c>
      <c r="F37" s="82" t="s">
        <v>340</v>
      </c>
      <c r="G37" s="95" t="s">
        <v>341</v>
      </c>
      <c r="H37" s="82" t="s">
        <v>323</v>
      </c>
      <c r="I37" s="82" t="s">
        <v>165</v>
      </c>
      <c r="J37" s="82"/>
      <c r="K37" s="89">
        <v>5.5499999999959639</v>
      </c>
      <c r="L37" s="95" t="s">
        <v>169</v>
      </c>
      <c r="M37" s="96">
        <v>1.34E-2</v>
      </c>
      <c r="N37" s="96">
        <v>7.7000000000242161E-3</v>
      </c>
      <c r="O37" s="89">
        <v>47259.543075000001</v>
      </c>
      <c r="P37" s="91">
        <v>104.85</v>
      </c>
      <c r="Q37" s="82"/>
      <c r="R37" s="89">
        <v>49.551629644000002</v>
      </c>
      <c r="S37" s="90">
        <v>1.1302991801323133E-5</v>
      </c>
      <c r="T37" s="90">
        <f t="shared" si="0"/>
        <v>2.4860202466830638E-2</v>
      </c>
      <c r="U37" s="90">
        <f>R37/'סכום נכסי הקרן'!$C$42</f>
        <v>6.0176981501085356E-4</v>
      </c>
    </row>
    <row r="38" spans="2:21" s="139" customFormat="1">
      <c r="B38" s="88" t="s">
        <v>346</v>
      </c>
      <c r="C38" s="82" t="s">
        <v>347</v>
      </c>
      <c r="D38" s="95" t="s">
        <v>125</v>
      </c>
      <c r="E38" s="95" t="s">
        <v>283</v>
      </c>
      <c r="F38" s="82" t="s">
        <v>340</v>
      </c>
      <c r="G38" s="95" t="s">
        <v>341</v>
      </c>
      <c r="H38" s="82" t="s">
        <v>323</v>
      </c>
      <c r="I38" s="82" t="s">
        <v>165</v>
      </c>
      <c r="J38" s="82"/>
      <c r="K38" s="89">
        <v>6.8799999998033776</v>
      </c>
      <c r="L38" s="95" t="s">
        <v>169</v>
      </c>
      <c r="M38" s="96">
        <v>1.77E-2</v>
      </c>
      <c r="N38" s="96">
        <v>1.1899999999440643E-2</v>
      </c>
      <c r="O38" s="89">
        <v>11303.063555000001</v>
      </c>
      <c r="P38" s="91">
        <v>104.39</v>
      </c>
      <c r="Q38" s="82"/>
      <c r="R38" s="89">
        <v>11.799268013999999</v>
      </c>
      <c r="S38" s="90">
        <v>9.2955959493700035E-6</v>
      </c>
      <c r="T38" s="90">
        <f t="shared" si="0"/>
        <v>5.9197284508271863E-3</v>
      </c>
      <c r="U38" s="90">
        <f>R38/'סכום נכסי הקרן'!$C$42</f>
        <v>1.4329384080929059E-4</v>
      </c>
    </row>
    <row r="39" spans="2:21" s="139" customFormat="1">
      <c r="B39" s="88" t="s">
        <v>348</v>
      </c>
      <c r="C39" s="82" t="s">
        <v>349</v>
      </c>
      <c r="D39" s="95" t="s">
        <v>125</v>
      </c>
      <c r="E39" s="95" t="s">
        <v>283</v>
      </c>
      <c r="F39" s="82" t="s">
        <v>340</v>
      </c>
      <c r="G39" s="95" t="s">
        <v>341</v>
      </c>
      <c r="H39" s="82" t="s">
        <v>323</v>
      </c>
      <c r="I39" s="82" t="s">
        <v>165</v>
      </c>
      <c r="J39" s="82"/>
      <c r="K39" s="89">
        <v>10.040000000615139</v>
      </c>
      <c r="L39" s="95" t="s">
        <v>169</v>
      </c>
      <c r="M39" s="96">
        <v>2.4799999999999999E-2</v>
      </c>
      <c r="N39" s="96">
        <v>1.8800000003515074E-2</v>
      </c>
      <c r="O39" s="89">
        <v>853.28091900000004</v>
      </c>
      <c r="P39" s="91">
        <v>106.69</v>
      </c>
      <c r="Q39" s="82"/>
      <c r="R39" s="89">
        <v>0.91036538599999994</v>
      </c>
      <c r="S39" s="90">
        <v>3.2396962560225985E-6</v>
      </c>
      <c r="T39" s="90">
        <f t="shared" si="0"/>
        <v>4.5673306765794377E-4</v>
      </c>
      <c r="U39" s="90">
        <f>R39/'סכום נכסי הקרן'!$C$42</f>
        <v>1.1055749606246072E-5</v>
      </c>
    </row>
    <row r="40" spans="2:21" s="139" customFormat="1">
      <c r="B40" s="88" t="s">
        <v>350</v>
      </c>
      <c r="C40" s="82" t="s">
        <v>351</v>
      </c>
      <c r="D40" s="95" t="s">
        <v>125</v>
      </c>
      <c r="E40" s="95" t="s">
        <v>283</v>
      </c>
      <c r="F40" s="82" t="s">
        <v>311</v>
      </c>
      <c r="G40" s="95" t="s">
        <v>291</v>
      </c>
      <c r="H40" s="82" t="s">
        <v>323</v>
      </c>
      <c r="I40" s="82" t="s">
        <v>165</v>
      </c>
      <c r="J40" s="82"/>
      <c r="K40" s="89">
        <v>2.9599999997216861</v>
      </c>
      <c r="L40" s="95" t="s">
        <v>169</v>
      </c>
      <c r="M40" s="96">
        <v>4.2000000000000003E-2</v>
      </c>
      <c r="N40" s="96">
        <v>-3.2000000001265062E-3</v>
      </c>
      <c r="O40" s="89">
        <v>5258.4413000000004</v>
      </c>
      <c r="P40" s="91">
        <v>120.26</v>
      </c>
      <c r="Q40" s="82"/>
      <c r="R40" s="89">
        <v>6.3238013309999994</v>
      </c>
      <c r="S40" s="90">
        <v>5.2703839901216163E-6</v>
      </c>
      <c r="T40" s="90">
        <f t="shared" si="0"/>
        <v>3.1726702548058191E-3</v>
      </c>
      <c r="U40" s="90">
        <f>R40/'סכום נכסי הקרן'!$C$42</f>
        <v>7.679813528760598E-5</v>
      </c>
    </row>
    <row r="41" spans="2:21" s="139" customFormat="1">
      <c r="B41" s="88" t="s">
        <v>352</v>
      </c>
      <c r="C41" s="82" t="s">
        <v>353</v>
      </c>
      <c r="D41" s="95" t="s">
        <v>125</v>
      </c>
      <c r="E41" s="95" t="s">
        <v>283</v>
      </c>
      <c r="F41" s="82" t="s">
        <v>311</v>
      </c>
      <c r="G41" s="95" t="s">
        <v>291</v>
      </c>
      <c r="H41" s="82" t="s">
        <v>323</v>
      </c>
      <c r="I41" s="82" t="s">
        <v>165</v>
      </c>
      <c r="J41" s="82"/>
      <c r="K41" s="89">
        <v>1.4900000000225353</v>
      </c>
      <c r="L41" s="95" t="s">
        <v>169</v>
      </c>
      <c r="M41" s="96">
        <v>4.0999999999999995E-2</v>
      </c>
      <c r="N41" s="96">
        <v>-4.400000000100158E-3</v>
      </c>
      <c r="O41" s="89">
        <v>24642.905403000001</v>
      </c>
      <c r="P41" s="91">
        <v>129.65</v>
      </c>
      <c r="Q41" s="82"/>
      <c r="R41" s="89">
        <v>31.949526472000002</v>
      </c>
      <c r="S41" s="90">
        <v>1.5814750883506518E-5</v>
      </c>
      <c r="T41" s="90">
        <f t="shared" si="0"/>
        <v>1.6029174065912085E-2</v>
      </c>
      <c r="U41" s="90">
        <f>R41/'סכום נכסי הקרן'!$C$42</f>
        <v>3.8800460797897967E-4</v>
      </c>
    </row>
    <row r="42" spans="2:21" s="139" customFormat="1">
      <c r="B42" s="88" t="s">
        <v>354</v>
      </c>
      <c r="C42" s="82" t="s">
        <v>355</v>
      </c>
      <c r="D42" s="95" t="s">
        <v>125</v>
      </c>
      <c r="E42" s="95" t="s">
        <v>283</v>
      </c>
      <c r="F42" s="82" t="s">
        <v>311</v>
      </c>
      <c r="G42" s="95" t="s">
        <v>291</v>
      </c>
      <c r="H42" s="82" t="s">
        <v>323</v>
      </c>
      <c r="I42" s="82" t="s">
        <v>165</v>
      </c>
      <c r="J42" s="82"/>
      <c r="K42" s="89">
        <v>2.1200000000092025</v>
      </c>
      <c r="L42" s="95" t="s">
        <v>169</v>
      </c>
      <c r="M42" s="96">
        <v>0.04</v>
      </c>
      <c r="N42" s="96">
        <v>-4.600000000161043E-3</v>
      </c>
      <c r="O42" s="89">
        <v>22148.503551000002</v>
      </c>
      <c r="P42" s="91">
        <v>117.75</v>
      </c>
      <c r="Q42" s="82"/>
      <c r="R42" s="89">
        <v>26.079863173000003</v>
      </c>
      <c r="S42" s="90">
        <v>7.6251490450706027E-6</v>
      </c>
      <c r="T42" s="90">
        <f t="shared" si="0"/>
        <v>1.3084346235351842E-2</v>
      </c>
      <c r="U42" s="90">
        <f>R42/'סכום נכסי הקרן'!$C$42</f>
        <v>3.1672166081877617E-4</v>
      </c>
    </row>
    <row r="43" spans="2:21" s="139" customFormat="1">
      <c r="B43" s="88" t="s">
        <v>356</v>
      </c>
      <c r="C43" s="82" t="s">
        <v>357</v>
      </c>
      <c r="D43" s="95" t="s">
        <v>125</v>
      </c>
      <c r="E43" s="95" t="s">
        <v>283</v>
      </c>
      <c r="F43" s="82" t="s">
        <v>358</v>
      </c>
      <c r="G43" s="95" t="s">
        <v>341</v>
      </c>
      <c r="H43" s="82" t="s">
        <v>359</v>
      </c>
      <c r="I43" s="82" t="s">
        <v>287</v>
      </c>
      <c r="J43" s="82"/>
      <c r="K43" s="89">
        <v>0.88000000020379754</v>
      </c>
      <c r="L43" s="95" t="s">
        <v>169</v>
      </c>
      <c r="M43" s="96">
        <v>1.6399999999999998E-2</v>
      </c>
      <c r="N43" s="96">
        <v>-6.6000000015284813E-3</v>
      </c>
      <c r="O43" s="89">
        <v>3079.3966009999999</v>
      </c>
      <c r="P43" s="91">
        <v>101.98</v>
      </c>
      <c r="Q43" s="82"/>
      <c r="R43" s="89">
        <v>3.1403687220000007</v>
      </c>
      <c r="S43" s="90">
        <v>6.2517702163523153E-6</v>
      </c>
      <c r="T43" s="90">
        <f t="shared" si="0"/>
        <v>1.5755324862231931E-3</v>
      </c>
      <c r="U43" s="90">
        <f>R43/'סכום נכסי הקרן'!$C$42</f>
        <v>3.8137577280117491E-5</v>
      </c>
    </row>
    <row r="44" spans="2:21" s="139" customFormat="1">
      <c r="B44" s="88" t="s">
        <v>360</v>
      </c>
      <c r="C44" s="82" t="s">
        <v>361</v>
      </c>
      <c r="D44" s="95" t="s">
        <v>125</v>
      </c>
      <c r="E44" s="95" t="s">
        <v>283</v>
      </c>
      <c r="F44" s="82" t="s">
        <v>358</v>
      </c>
      <c r="G44" s="95" t="s">
        <v>341</v>
      </c>
      <c r="H44" s="82" t="s">
        <v>359</v>
      </c>
      <c r="I44" s="82" t="s">
        <v>287</v>
      </c>
      <c r="J44" s="82"/>
      <c r="K44" s="89">
        <v>5.2500000000998321</v>
      </c>
      <c r="L44" s="95" t="s">
        <v>169</v>
      </c>
      <c r="M44" s="96">
        <v>2.3399999999999997E-2</v>
      </c>
      <c r="N44" s="96">
        <v>8.0999999999920129E-3</v>
      </c>
      <c r="O44" s="89">
        <v>23154.981306999995</v>
      </c>
      <c r="P44" s="91">
        <v>108.15</v>
      </c>
      <c r="Q44" s="82"/>
      <c r="R44" s="89">
        <v>25.042112442000001</v>
      </c>
      <c r="S44" s="90">
        <v>9.7510632141737284E-6</v>
      </c>
      <c r="T44" s="90">
        <f t="shared" si="0"/>
        <v>1.2563703554816201E-2</v>
      </c>
      <c r="U44" s="90">
        <f>R44/'סכום נכסי הקרן'!$C$42</f>
        <v>3.0411890547232578E-4</v>
      </c>
    </row>
    <row r="45" spans="2:21" s="139" customFormat="1">
      <c r="B45" s="88" t="s">
        <v>362</v>
      </c>
      <c r="C45" s="82" t="s">
        <v>363</v>
      </c>
      <c r="D45" s="95" t="s">
        <v>125</v>
      </c>
      <c r="E45" s="95" t="s">
        <v>283</v>
      </c>
      <c r="F45" s="82" t="s">
        <v>358</v>
      </c>
      <c r="G45" s="95" t="s">
        <v>341</v>
      </c>
      <c r="H45" s="82" t="s">
        <v>359</v>
      </c>
      <c r="I45" s="82" t="s">
        <v>287</v>
      </c>
      <c r="J45" s="82"/>
      <c r="K45" s="89">
        <v>2.0800000000533827</v>
      </c>
      <c r="L45" s="95" t="s">
        <v>169</v>
      </c>
      <c r="M45" s="96">
        <v>0.03</v>
      </c>
      <c r="N45" s="96">
        <v>-4.300000000594488E-3</v>
      </c>
      <c r="O45" s="89">
        <v>7561.8105130000004</v>
      </c>
      <c r="P45" s="91">
        <v>109</v>
      </c>
      <c r="Q45" s="82"/>
      <c r="R45" s="89">
        <v>8.242373357</v>
      </c>
      <c r="S45" s="90">
        <v>1.57147233028403E-5</v>
      </c>
      <c r="T45" s="90">
        <f t="shared" si="0"/>
        <v>4.1352236431853031E-3</v>
      </c>
      <c r="U45" s="90">
        <f>R45/'סכום נכסי הקרן'!$C$42</f>
        <v>1.000978479603418E-4</v>
      </c>
    </row>
    <row r="46" spans="2:21" s="139" customFormat="1">
      <c r="B46" s="88" t="s">
        <v>364</v>
      </c>
      <c r="C46" s="82" t="s">
        <v>365</v>
      </c>
      <c r="D46" s="95" t="s">
        <v>125</v>
      </c>
      <c r="E46" s="95" t="s">
        <v>283</v>
      </c>
      <c r="F46" s="82" t="s">
        <v>366</v>
      </c>
      <c r="G46" s="95" t="s">
        <v>341</v>
      </c>
      <c r="H46" s="82" t="s">
        <v>359</v>
      </c>
      <c r="I46" s="82" t="s">
        <v>165</v>
      </c>
      <c r="J46" s="82"/>
      <c r="K46" s="89">
        <v>0.25999999953540692</v>
      </c>
      <c r="L46" s="95" t="s">
        <v>169</v>
      </c>
      <c r="M46" s="96">
        <v>4.9500000000000002E-2</v>
      </c>
      <c r="N46" s="96">
        <v>-2.5799999979425167E-2</v>
      </c>
      <c r="O46" s="89">
        <v>239.72870499999996</v>
      </c>
      <c r="P46" s="91">
        <v>125.7</v>
      </c>
      <c r="Q46" s="82"/>
      <c r="R46" s="89">
        <v>0.301338989</v>
      </c>
      <c r="S46" s="90">
        <v>1.8585872458810317E-6</v>
      </c>
      <c r="T46" s="90">
        <f t="shared" si="0"/>
        <v>1.5118268221471392E-4</v>
      </c>
      <c r="U46" s="90">
        <f>R46/'סכום נכסי הקרן'!$C$42</f>
        <v>3.6595508355403792E-6</v>
      </c>
    </row>
    <row r="47" spans="2:21" s="139" customFormat="1">
      <c r="B47" s="88" t="s">
        <v>367</v>
      </c>
      <c r="C47" s="82" t="s">
        <v>368</v>
      </c>
      <c r="D47" s="95" t="s">
        <v>125</v>
      </c>
      <c r="E47" s="95" t="s">
        <v>283</v>
      </c>
      <c r="F47" s="82" t="s">
        <v>366</v>
      </c>
      <c r="G47" s="95" t="s">
        <v>341</v>
      </c>
      <c r="H47" s="82" t="s">
        <v>359</v>
      </c>
      <c r="I47" s="82" t="s">
        <v>165</v>
      </c>
      <c r="J47" s="82"/>
      <c r="K47" s="89">
        <v>1.969999999974275</v>
      </c>
      <c r="L47" s="95" t="s">
        <v>169</v>
      </c>
      <c r="M47" s="96">
        <v>4.8000000000000001E-2</v>
      </c>
      <c r="N47" s="96">
        <v>-4.6999999999347269E-3</v>
      </c>
      <c r="O47" s="89">
        <v>22302.034054</v>
      </c>
      <c r="P47" s="91">
        <v>116.78</v>
      </c>
      <c r="Q47" s="82"/>
      <c r="R47" s="89">
        <v>26.044315110999996</v>
      </c>
      <c r="S47" s="90">
        <v>1.640403050282962E-5</v>
      </c>
      <c r="T47" s="90">
        <f t="shared" si="0"/>
        <v>1.3066511665127357E-2</v>
      </c>
      <c r="U47" s="90">
        <f>R47/'סכום נכסי הקרן'!$C$42</f>
        <v>3.1628995451875281E-4</v>
      </c>
    </row>
    <row r="48" spans="2:21" s="139" customFormat="1">
      <c r="B48" s="88" t="s">
        <v>369</v>
      </c>
      <c r="C48" s="82" t="s">
        <v>370</v>
      </c>
      <c r="D48" s="95" t="s">
        <v>125</v>
      </c>
      <c r="E48" s="95" t="s">
        <v>283</v>
      </c>
      <c r="F48" s="82" t="s">
        <v>366</v>
      </c>
      <c r="G48" s="95" t="s">
        <v>341</v>
      </c>
      <c r="H48" s="82" t="s">
        <v>359</v>
      </c>
      <c r="I48" s="82" t="s">
        <v>165</v>
      </c>
      <c r="J48" s="82"/>
      <c r="K48" s="89">
        <v>5.9500000001087097</v>
      </c>
      <c r="L48" s="95" t="s">
        <v>169</v>
      </c>
      <c r="M48" s="96">
        <v>3.2000000000000001E-2</v>
      </c>
      <c r="N48" s="96">
        <v>1.0200000000173936E-2</v>
      </c>
      <c r="O48" s="89">
        <v>19846.992756</v>
      </c>
      <c r="P48" s="91">
        <v>115.87</v>
      </c>
      <c r="Q48" s="82"/>
      <c r="R48" s="89">
        <v>22.996711430000001</v>
      </c>
      <c r="S48" s="90">
        <v>1.2031280465271918E-5</v>
      </c>
      <c r="T48" s="90">
        <f t="shared" si="0"/>
        <v>1.153751968055209E-2</v>
      </c>
      <c r="U48" s="90">
        <f>R48/'סכום נכסי הקרן'!$C$42</f>
        <v>2.7927894364953052E-4</v>
      </c>
    </row>
    <row r="49" spans="2:21" s="139" customFormat="1">
      <c r="B49" s="88" t="s">
        <v>371</v>
      </c>
      <c r="C49" s="82" t="s">
        <v>372</v>
      </c>
      <c r="D49" s="95" t="s">
        <v>125</v>
      </c>
      <c r="E49" s="95" t="s">
        <v>283</v>
      </c>
      <c r="F49" s="82" t="s">
        <v>366</v>
      </c>
      <c r="G49" s="95" t="s">
        <v>341</v>
      </c>
      <c r="H49" s="82" t="s">
        <v>359</v>
      </c>
      <c r="I49" s="82" t="s">
        <v>165</v>
      </c>
      <c r="J49" s="82"/>
      <c r="K49" s="89">
        <v>1.2399999998947928</v>
      </c>
      <c r="L49" s="95" t="s">
        <v>169</v>
      </c>
      <c r="M49" s="96">
        <v>4.9000000000000002E-2</v>
      </c>
      <c r="N49" s="96">
        <v>-1.0599999999736985E-2</v>
      </c>
      <c r="O49" s="89">
        <v>2581.5783569999999</v>
      </c>
      <c r="P49" s="91">
        <v>117.82</v>
      </c>
      <c r="Q49" s="82"/>
      <c r="R49" s="89">
        <v>3.041615518</v>
      </c>
      <c r="S49" s="90">
        <v>1.3031447368189913E-5</v>
      </c>
      <c r="T49" s="90">
        <f t="shared" si="0"/>
        <v>1.5259877050863024E-3</v>
      </c>
      <c r="U49" s="90">
        <f>R49/'סכום נכסי הקרן'!$C$42</f>
        <v>3.6938288826241079E-5</v>
      </c>
    </row>
    <row r="50" spans="2:21" s="139" customFormat="1">
      <c r="B50" s="88" t="s">
        <v>373</v>
      </c>
      <c r="C50" s="82" t="s">
        <v>374</v>
      </c>
      <c r="D50" s="95" t="s">
        <v>125</v>
      </c>
      <c r="E50" s="95" t="s">
        <v>283</v>
      </c>
      <c r="F50" s="82" t="s">
        <v>375</v>
      </c>
      <c r="G50" s="95" t="s">
        <v>376</v>
      </c>
      <c r="H50" s="82" t="s">
        <v>359</v>
      </c>
      <c r="I50" s="82" t="s">
        <v>165</v>
      </c>
      <c r="J50" s="82"/>
      <c r="K50" s="89">
        <v>2.1100000000445496</v>
      </c>
      <c r="L50" s="95" t="s">
        <v>169</v>
      </c>
      <c r="M50" s="96">
        <v>3.7000000000000005E-2</v>
      </c>
      <c r="N50" s="96">
        <v>-3.999999999884288E-3</v>
      </c>
      <c r="O50" s="89">
        <v>15132.351393000001</v>
      </c>
      <c r="P50" s="91">
        <v>114.22</v>
      </c>
      <c r="Q50" s="82"/>
      <c r="R50" s="89">
        <v>17.284172193</v>
      </c>
      <c r="S50" s="90">
        <v>6.3051850671616227E-6</v>
      </c>
      <c r="T50" s="90">
        <f t="shared" si="0"/>
        <v>8.671521467136515E-3</v>
      </c>
      <c r="U50" s="90">
        <f>R50/'סכום נכסי הקרן'!$C$42</f>
        <v>2.0990415810586308E-4</v>
      </c>
    </row>
    <row r="51" spans="2:21" s="139" customFormat="1">
      <c r="B51" s="88" t="s">
        <v>377</v>
      </c>
      <c r="C51" s="82" t="s">
        <v>378</v>
      </c>
      <c r="D51" s="95" t="s">
        <v>125</v>
      </c>
      <c r="E51" s="95" t="s">
        <v>283</v>
      </c>
      <c r="F51" s="82" t="s">
        <v>375</v>
      </c>
      <c r="G51" s="95" t="s">
        <v>376</v>
      </c>
      <c r="H51" s="82" t="s">
        <v>359</v>
      </c>
      <c r="I51" s="82" t="s">
        <v>165</v>
      </c>
      <c r="J51" s="82"/>
      <c r="K51" s="89">
        <v>5.1599999999681652</v>
      </c>
      <c r="L51" s="95" t="s">
        <v>169</v>
      </c>
      <c r="M51" s="96">
        <v>2.2000000000000002E-2</v>
      </c>
      <c r="N51" s="96">
        <v>1.1100000000007236E-2</v>
      </c>
      <c r="O51" s="89">
        <v>12955.778845000001</v>
      </c>
      <c r="P51" s="91">
        <v>106.68</v>
      </c>
      <c r="Q51" s="82"/>
      <c r="R51" s="89">
        <v>13.821224808999999</v>
      </c>
      <c r="S51" s="90">
        <v>1.4694359505579125E-5</v>
      </c>
      <c r="T51" s="90">
        <f t="shared" si="0"/>
        <v>6.9341502905127458E-3</v>
      </c>
      <c r="U51" s="90">
        <f>R51/'סכום נכסי הקרן'!$C$42</f>
        <v>1.6784908904691174E-4</v>
      </c>
    </row>
    <row r="52" spans="2:21" s="139" customFormat="1">
      <c r="B52" s="88" t="s">
        <v>379</v>
      </c>
      <c r="C52" s="82" t="s">
        <v>380</v>
      </c>
      <c r="D52" s="95" t="s">
        <v>125</v>
      </c>
      <c r="E52" s="95" t="s">
        <v>283</v>
      </c>
      <c r="F52" s="82" t="s">
        <v>381</v>
      </c>
      <c r="G52" s="95" t="s">
        <v>341</v>
      </c>
      <c r="H52" s="82" t="s">
        <v>359</v>
      </c>
      <c r="I52" s="82" t="s">
        <v>287</v>
      </c>
      <c r="J52" s="82"/>
      <c r="K52" s="89">
        <v>6.5400000004271908</v>
      </c>
      <c r="L52" s="95" t="s">
        <v>169</v>
      </c>
      <c r="M52" s="96">
        <v>1.8200000000000001E-2</v>
      </c>
      <c r="N52" s="96">
        <v>1.3100000001067978E-2</v>
      </c>
      <c r="O52" s="89">
        <v>4496.9209490000003</v>
      </c>
      <c r="P52" s="91">
        <v>104.11</v>
      </c>
      <c r="Q52" s="82"/>
      <c r="R52" s="89">
        <v>4.6817443499999998</v>
      </c>
      <c r="S52" s="90">
        <v>1.7098558741444867E-5</v>
      </c>
      <c r="T52" s="90">
        <f t="shared" si="0"/>
        <v>2.3488453008534598E-3</v>
      </c>
      <c r="U52" s="90">
        <f>R52/'סכום נכסי הקרן'!$C$42</f>
        <v>5.6856504047768434E-5</v>
      </c>
    </row>
    <row r="53" spans="2:21" s="139" customFormat="1">
      <c r="B53" s="88" t="s">
        <v>382</v>
      </c>
      <c r="C53" s="82" t="s">
        <v>383</v>
      </c>
      <c r="D53" s="95" t="s">
        <v>125</v>
      </c>
      <c r="E53" s="95" t="s">
        <v>283</v>
      </c>
      <c r="F53" s="82" t="s">
        <v>322</v>
      </c>
      <c r="G53" s="95" t="s">
        <v>291</v>
      </c>
      <c r="H53" s="82" t="s">
        <v>359</v>
      </c>
      <c r="I53" s="82" t="s">
        <v>165</v>
      </c>
      <c r="J53" s="82"/>
      <c r="K53" s="89">
        <v>1.3200000000386174</v>
      </c>
      <c r="L53" s="95" t="s">
        <v>169</v>
      </c>
      <c r="M53" s="96">
        <v>3.1E-2</v>
      </c>
      <c r="N53" s="96">
        <v>-9.2999999999586243E-3</v>
      </c>
      <c r="O53" s="89">
        <v>6462.2438110000003</v>
      </c>
      <c r="P53" s="91">
        <v>112.2</v>
      </c>
      <c r="Q53" s="82"/>
      <c r="R53" s="89">
        <v>7.2506371710000002</v>
      </c>
      <c r="S53" s="90">
        <v>1.8783692263108267E-5</v>
      </c>
      <c r="T53" s="90">
        <f t="shared" si="0"/>
        <v>3.6376665990522903E-3</v>
      </c>
      <c r="U53" s="90">
        <f>R53/'סכום נכסי הקרן'!$C$42</f>
        <v>8.8053907014777906E-5</v>
      </c>
    </row>
    <row r="54" spans="2:21" s="139" customFormat="1">
      <c r="B54" s="88" t="s">
        <v>384</v>
      </c>
      <c r="C54" s="82" t="s">
        <v>385</v>
      </c>
      <c r="D54" s="95" t="s">
        <v>125</v>
      </c>
      <c r="E54" s="95" t="s">
        <v>283</v>
      </c>
      <c r="F54" s="82" t="s">
        <v>322</v>
      </c>
      <c r="G54" s="95" t="s">
        <v>291</v>
      </c>
      <c r="H54" s="82" t="s">
        <v>359</v>
      </c>
      <c r="I54" s="82" t="s">
        <v>165</v>
      </c>
      <c r="J54" s="82"/>
      <c r="K54" s="89">
        <v>0.26999999997801766</v>
      </c>
      <c r="L54" s="95" t="s">
        <v>169</v>
      </c>
      <c r="M54" s="96">
        <v>2.7999999999999997E-2</v>
      </c>
      <c r="N54" s="96">
        <v>-2.2999999999498654E-2</v>
      </c>
      <c r="O54" s="89">
        <v>24573.437675999998</v>
      </c>
      <c r="P54" s="91">
        <v>105.52</v>
      </c>
      <c r="Q54" s="82"/>
      <c r="R54" s="89">
        <v>25.929890090999997</v>
      </c>
      <c r="S54" s="90">
        <v>2.4984863421969572E-5</v>
      </c>
      <c r="T54" s="90">
        <f t="shared" si="0"/>
        <v>1.3009104286502111E-2</v>
      </c>
      <c r="U54" s="90">
        <f>R54/'סכום נכסי הקרן'!$C$42</f>
        <v>3.1490034284275517E-4</v>
      </c>
    </row>
    <row r="55" spans="2:21" s="139" customFormat="1">
      <c r="B55" s="88" t="s">
        <v>386</v>
      </c>
      <c r="C55" s="82" t="s">
        <v>387</v>
      </c>
      <c r="D55" s="95" t="s">
        <v>125</v>
      </c>
      <c r="E55" s="95" t="s">
        <v>283</v>
      </c>
      <c r="F55" s="82" t="s">
        <v>322</v>
      </c>
      <c r="G55" s="95" t="s">
        <v>291</v>
      </c>
      <c r="H55" s="82" t="s">
        <v>359</v>
      </c>
      <c r="I55" s="82" t="s">
        <v>165</v>
      </c>
      <c r="J55" s="82"/>
      <c r="K55" s="89">
        <v>1.4500000001031437</v>
      </c>
      <c r="L55" s="95" t="s">
        <v>169</v>
      </c>
      <c r="M55" s="96">
        <v>4.2000000000000003E-2</v>
      </c>
      <c r="N55" s="96">
        <v>-2.2000000037131818E-3</v>
      </c>
      <c r="O55" s="89">
        <v>374.62090999999998</v>
      </c>
      <c r="P55" s="91">
        <v>129.4</v>
      </c>
      <c r="Q55" s="82"/>
      <c r="R55" s="89">
        <v>0.48475943100000007</v>
      </c>
      <c r="S55" s="90">
        <v>7.1813232756968134E-6</v>
      </c>
      <c r="T55" s="90">
        <f t="shared" si="0"/>
        <v>2.4320527274171799E-4</v>
      </c>
      <c r="U55" s="90">
        <f>R55/'סכום נכסי הקרן'!$C$42</f>
        <v>5.8870635580188034E-6</v>
      </c>
    </row>
    <row r="56" spans="2:21" s="139" customFormat="1">
      <c r="B56" s="88" t="s">
        <v>388</v>
      </c>
      <c r="C56" s="82" t="s">
        <v>389</v>
      </c>
      <c r="D56" s="95" t="s">
        <v>125</v>
      </c>
      <c r="E56" s="95" t="s">
        <v>283</v>
      </c>
      <c r="F56" s="82" t="s">
        <v>290</v>
      </c>
      <c r="G56" s="95" t="s">
        <v>291</v>
      </c>
      <c r="H56" s="82" t="s">
        <v>359</v>
      </c>
      <c r="I56" s="82" t="s">
        <v>165</v>
      </c>
      <c r="J56" s="82"/>
      <c r="K56" s="89">
        <v>1.7800000000010914</v>
      </c>
      <c r="L56" s="95" t="s">
        <v>169</v>
      </c>
      <c r="M56" s="96">
        <v>0.04</v>
      </c>
      <c r="N56" s="96">
        <v>-3.1999999999345165E-3</v>
      </c>
      <c r="O56" s="89">
        <v>31149.419813</v>
      </c>
      <c r="P56" s="91">
        <v>117.66</v>
      </c>
      <c r="Q56" s="82"/>
      <c r="R56" s="89">
        <v>36.650406982</v>
      </c>
      <c r="S56" s="90">
        <v>2.3073678489153316E-5</v>
      </c>
      <c r="T56" s="90">
        <f t="shared" si="0"/>
        <v>1.8387620036116995E-2</v>
      </c>
      <c r="U56" s="90">
        <f>R56/'סכום נכסי הקרן'!$C$42</f>
        <v>4.4509350727885079E-4</v>
      </c>
    </row>
    <row r="57" spans="2:21" s="139" customFormat="1">
      <c r="B57" s="88" t="s">
        <v>390</v>
      </c>
      <c r="C57" s="82" t="s">
        <v>391</v>
      </c>
      <c r="D57" s="95" t="s">
        <v>125</v>
      </c>
      <c r="E57" s="95" t="s">
        <v>283</v>
      </c>
      <c r="F57" s="82" t="s">
        <v>392</v>
      </c>
      <c r="G57" s="95" t="s">
        <v>341</v>
      </c>
      <c r="H57" s="82" t="s">
        <v>359</v>
      </c>
      <c r="I57" s="82" t="s">
        <v>165</v>
      </c>
      <c r="J57" s="82"/>
      <c r="K57" s="89">
        <v>4.1899999999765587</v>
      </c>
      <c r="L57" s="95" t="s">
        <v>169</v>
      </c>
      <c r="M57" s="96">
        <v>4.7500000000000001E-2</v>
      </c>
      <c r="N57" s="96">
        <v>4.5000000000950304E-3</v>
      </c>
      <c r="O57" s="89">
        <v>21846.70765</v>
      </c>
      <c r="P57" s="91">
        <v>144.5</v>
      </c>
      <c r="Q57" s="82"/>
      <c r="R57" s="89">
        <v>31.568492645999999</v>
      </c>
      <c r="S57" s="90">
        <v>1.1575641207015313E-5</v>
      </c>
      <c r="T57" s="90">
        <f t="shared" si="0"/>
        <v>1.5838008242928536E-2</v>
      </c>
      <c r="U57" s="90">
        <f>R57/'סכום נכסי הקרן'!$C$42</f>
        <v>3.8337721920019983E-4</v>
      </c>
    </row>
    <row r="58" spans="2:21" s="139" customFormat="1">
      <c r="B58" s="88" t="s">
        <v>393</v>
      </c>
      <c r="C58" s="82" t="s">
        <v>394</v>
      </c>
      <c r="D58" s="95" t="s">
        <v>125</v>
      </c>
      <c r="E58" s="95" t="s">
        <v>283</v>
      </c>
      <c r="F58" s="82" t="s">
        <v>395</v>
      </c>
      <c r="G58" s="95" t="s">
        <v>291</v>
      </c>
      <c r="H58" s="82" t="s">
        <v>359</v>
      </c>
      <c r="I58" s="82" t="s">
        <v>165</v>
      </c>
      <c r="J58" s="82"/>
      <c r="K58" s="89">
        <v>1.6699999998388504</v>
      </c>
      <c r="L58" s="95" t="s">
        <v>169</v>
      </c>
      <c r="M58" s="96">
        <v>3.85E-2</v>
      </c>
      <c r="N58" s="96">
        <v>-8.4999999999114569E-3</v>
      </c>
      <c r="O58" s="89">
        <v>4790.003154</v>
      </c>
      <c r="P58" s="91">
        <v>117.89</v>
      </c>
      <c r="Q58" s="82"/>
      <c r="R58" s="89">
        <v>5.6469349730000005</v>
      </c>
      <c r="S58" s="90">
        <v>1.1245907581708859E-5</v>
      </c>
      <c r="T58" s="90">
        <f t="shared" si="0"/>
        <v>2.8330843557393538E-3</v>
      </c>
      <c r="U58" s="90">
        <f>R58/'סכום נכסי הקרן'!$C$42</f>
        <v>6.8578067734488679E-5</v>
      </c>
    </row>
    <row r="59" spans="2:21" s="139" customFormat="1">
      <c r="B59" s="88" t="s">
        <v>396</v>
      </c>
      <c r="C59" s="82" t="s">
        <v>397</v>
      </c>
      <c r="D59" s="95" t="s">
        <v>125</v>
      </c>
      <c r="E59" s="95" t="s">
        <v>283</v>
      </c>
      <c r="F59" s="82" t="s">
        <v>395</v>
      </c>
      <c r="G59" s="95" t="s">
        <v>291</v>
      </c>
      <c r="H59" s="82" t="s">
        <v>359</v>
      </c>
      <c r="I59" s="82" t="s">
        <v>165</v>
      </c>
      <c r="J59" s="82"/>
      <c r="K59" s="89">
        <v>2.0399999999622556</v>
      </c>
      <c r="L59" s="95" t="s">
        <v>169</v>
      </c>
      <c r="M59" s="96">
        <v>4.7500000000000001E-2</v>
      </c>
      <c r="N59" s="96">
        <v>-7.5999999999056388E-3</v>
      </c>
      <c r="O59" s="89">
        <v>3158.7656240000001</v>
      </c>
      <c r="P59" s="91">
        <v>134.19999999999999</v>
      </c>
      <c r="Q59" s="82"/>
      <c r="R59" s="89">
        <v>4.2390634289999998</v>
      </c>
      <c r="S59" s="90">
        <v>1.0883333393054272E-5</v>
      </c>
      <c r="T59" s="90">
        <f t="shared" si="0"/>
        <v>2.1267509438498929E-3</v>
      </c>
      <c r="U59" s="90">
        <f>R59/'סכום נכסי הקרן'!$C$42</f>
        <v>5.148045450403238E-5</v>
      </c>
    </row>
    <row r="60" spans="2:21" s="139" customFormat="1">
      <c r="B60" s="88" t="s">
        <v>398</v>
      </c>
      <c r="C60" s="82" t="s">
        <v>399</v>
      </c>
      <c r="D60" s="95" t="s">
        <v>125</v>
      </c>
      <c r="E60" s="95" t="s">
        <v>283</v>
      </c>
      <c r="F60" s="82" t="s">
        <v>400</v>
      </c>
      <c r="G60" s="95" t="s">
        <v>291</v>
      </c>
      <c r="H60" s="82" t="s">
        <v>359</v>
      </c>
      <c r="I60" s="82" t="s">
        <v>287</v>
      </c>
      <c r="J60" s="82"/>
      <c r="K60" s="89">
        <v>2.2799999999941587</v>
      </c>
      <c r="L60" s="95" t="s">
        <v>169</v>
      </c>
      <c r="M60" s="96">
        <v>3.5499999999999997E-2</v>
      </c>
      <c r="N60" s="96">
        <v>-4.8000000005257093E-3</v>
      </c>
      <c r="O60" s="89">
        <v>5673.0071260000004</v>
      </c>
      <c r="P60" s="91">
        <v>120.71</v>
      </c>
      <c r="Q60" s="82"/>
      <c r="R60" s="89">
        <v>6.8478866680000001</v>
      </c>
      <c r="S60" s="90">
        <v>1.5919007977382861E-5</v>
      </c>
      <c r="T60" s="90">
        <f t="shared" si="0"/>
        <v>3.4356054535333302E-3</v>
      </c>
      <c r="U60" s="90">
        <f>R60/'סכום נכסי הקרן'!$C$42</f>
        <v>8.3162784413420938E-5</v>
      </c>
    </row>
    <row r="61" spans="2:21" s="139" customFormat="1">
      <c r="B61" s="88" t="s">
        <v>401</v>
      </c>
      <c r="C61" s="82" t="s">
        <v>402</v>
      </c>
      <c r="D61" s="95" t="s">
        <v>125</v>
      </c>
      <c r="E61" s="95" t="s">
        <v>283</v>
      </c>
      <c r="F61" s="82" t="s">
        <v>400</v>
      </c>
      <c r="G61" s="95" t="s">
        <v>291</v>
      </c>
      <c r="H61" s="82" t="s">
        <v>359</v>
      </c>
      <c r="I61" s="82" t="s">
        <v>287</v>
      </c>
      <c r="J61" s="82"/>
      <c r="K61" s="89">
        <v>1.1799999999685891</v>
      </c>
      <c r="L61" s="95" t="s">
        <v>169</v>
      </c>
      <c r="M61" s="96">
        <v>4.6500000000000007E-2</v>
      </c>
      <c r="N61" s="96">
        <v>-1.089999999853416E-2</v>
      </c>
      <c r="O61" s="89">
        <v>2929.4774359999997</v>
      </c>
      <c r="P61" s="91">
        <v>130.41</v>
      </c>
      <c r="Q61" s="82"/>
      <c r="R61" s="89">
        <v>3.8203313840000002</v>
      </c>
      <c r="S61" s="90">
        <v>1.3392309670144482E-5</v>
      </c>
      <c r="T61" s="90">
        <f t="shared" si="0"/>
        <v>1.9166718103715756E-3</v>
      </c>
      <c r="U61" s="90">
        <f>R61/'סכום נכסי הקרן'!$C$42</f>
        <v>4.6395247275347874E-5</v>
      </c>
    </row>
    <row r="62" spans="2:21" s="139" customFormat="1">
      <c r="B62" s="88" t="s">
        <v>403</v>
      </c>
      <c r="C62" s="82" t="s">
        <v>404</v>
      </c>
      <c r="D62" s="95" t="s">
        <v>125</v>
      </c>
      <c r="E62" s="95" t="s">
        <v>283</v>
      </c>
      <c r="F62" s="82" t="s">
        <v>400</v>
      </c>
      <c r="G62" s="95" t="s">
        <v>291</v>
      </c>
      <c r="H62" s="82" t="s">
        <v>359</v>
      </c>
      <c r="I62" s="82" t="s">
        <v>287</v>
      </c>
      <c r="J62" s="82"/>
      <c r="K62" s="89">
        <v>5.6600000000707054</v>
      </c>
      <c r="L62" s="95" t="s">
        <v>169</v>
      </c>
      <c r="M62" s="96">
        <v>1.4999999999999999E-2</v>
      </c>
      <c r="N62" s="96">
        <v>5.000000000346597E-3</v>
      </c>
      <c r="O62" s="89">
        <v>13618.412823000001</v>
      </c>
      <c r="P62" s="91">
        <v>105.93</v>
      </c>
      <c r="Q62" s="82"/>
      <c r="R62" s="89">
        <v>14.425984702999999</v>
      </c>
      <c r="S62" s="90">
        <v>2.664133073556476E-5</v>
      </c>
      <c r="T62" s="90">
        <f t="shared" si="0"/>
        <v>7.2375601584963615E-3</v>
      </c>
      <c r="U62" s="90">
        <f>R62/'סכום נכסי הקרן'!$C$42</f>
        <v>1.7519347412875397E-4</v>
      </c>
    </row>
    <row r="63" spans="2:21" s="139" customFormat="1">
      <c r="B63" s="88" t="s">
        <v>405</v>
      </c>
      <c r="C63" s="82" t="s">
        <v>406</v>
      </c>
      <c r="D63" s="95" t="s">
        <v>125</v>
      </c>
      <c r="E63" s="95" t="s">
        <v>283</v>
      </c>
      <c r="F63" s="82" t="s">
        <v>407</v>
      </c>
      <c r="G63" s="95" t="s">
        <v>408</v>
      </c>
      <c r="H63" s="82" t="s">
        <v>359</v>
      </c>
      <c r="I63" s="82" t="s">
        <v>287</v>
      </c>
      <c r="J63" s="82"/>
      <c r="K63" s="89">
        <v>1.7299999791333986</v>
      </c>
      <c r="L63" s="95" t="s">
        <v>169</v>
      </c>
      <c r="M63" s="96">
        <v>4.6500000000000007E-2</v>
      </c>
      <c r="N63" s="96">
        <v>-6.0999999620607245E-3</v>
      </c>
      <c r="O63" s="89">
        <v>47.49529600000001</v>
      </c>
      <c r="P63" s="91">
        <v>133.19</v>
      </c>
      <c r="Q63" s="82"/>
      <c r="R63" s="89">
        <v>6.3258984000000004E-2</v>
      </c>
      <c r="S63" s="90">
        <v>6.2495295611893102E-7</v>
      </c>
      <c r="T63" s="90">
        <f t="shared" si="0"/>
        <v>3.1737223606659391E-5</v>
      </c>
      <c r="U63" s="90">
        <f>R63/'סכום נכסי הקרן'!$C$42</f>
        <v>7.6823602720932835E-7</v>
      </c>
    </row>
    <row r="64" spans="2:21" s="139" customFormat="1">
      <c r="B64" s="88" t="s">
        <v>409</v>
      </c>
      <c r="C64" s="82" t="s">
        <v>410</v>
      </c>
      <c r="D64" s="95" t="s">
        <v>125</v>
      </c>
      <c r="E64" s="95" t="s">
        <v>283</v>
      </c>
      <c r="F64" s="82" t="s">
        <v>411</v>
      </c>
      <c r="G64" s="95" t="s">
        <v>341</v>
      </c>
      <c r="H64" s="82" t="s">
        <v>359</v>
      </c>
      <c r="I64" s="82" t="s">
        <v>287</v>
      </c>
      <c r="J64" s="82"/>
      <c r="K64" s="89">
        <v>1.8999999983259188</v>
      </c>
      <c r="L64" s="95" t="s">
        <v>169</v>
      </c>
      <c r="M64" s="96">
        <v>3.6400000000000002E-2</v>
      </c>
      <c r="N64" s="96">
        <v>-2.4999999953497745E-3</v>
      </c>
      <c r="O64" s="89">
        <v>457.38333299999999</v>
      </c>
      <c r="P64" s="91">
        <v>117.54</v>
      </c>
      <c r="Q64" s="82"/>
      <c r="R64" s="89">
        <v>0.53760834099999999</v>
      </c>
      <c r="S64" s="90">
        <v>6.2229024897959181E-6</v>
      </c>
      <c r="T64" s="90">
        <f t="shared" si="0"/>
        <v>2.6971973073614631E-4</v>
      </c>
      <c r="U64" s="90">
        <f>R64/'סכום נכסי הקרן'!$C$42</f>
        <v>6.5288765321371239E-6</v>
      </c>
    </row>
    <row r="65" spans="2:21" s="139" customFormat="1">
      <c r="B65" s="88" t="s">
        <v>412</v>
      </c>
      <c r="C65" s="82" t="s">
        <v>413</v>
      </c>
      <c r="D65" s="95" t="s">
        <v>125</v>
      </c>
      <c r="E65" s="95" t="s">
        <v>283</v>
      </c>
      <c r="F65" s="82" t="s">
        <v>414</v>
      </c>
      <c r="G65" s="95" t="s">
        <v>415</v>
      </c>
      <c r="H65" s="82" t="s">
        <v>359</v>
      </c>
      <c r="I65" s="82" t="s">
        <v>165</v>
      </c>
      <c r="J65" s="82"/>
      <c r="K65" s="89">
        <v>7.7400000000044047</v>
      </c>
      <c r="L65" s="95" t="s">
        <v>169</v>
      </c>
      <c r="M65" s="96">
        <v>3.85E-2</v>
      </c>
      <c r="N65" s="96">
        <v>1.1800000000308307E-2</v>
      </c>
      <c r="O65" s="89">
        <v>14390.991494</v>
      </c>
      <c r="P65" s="91">
        <v>122.99</v>
      </c>
      <c r="Q65" s="89">
        <v>0.43121092</v>
      </c>
      <c r="R65" s="89">
        <v>18.163772307999999</v>
      </c>
      <c r="S65" s="90">
        <v>5.3424381833439945E-6</v>
      </c>
      <c r="T65" s="90">
        <f t="shared" si="0"/>
        <v>9.1128195052807611E-3</v>
      </c>
      <c r="U65" s="90">
        <f>R65/'סכום נכסי הקרן'!$C$42</f>
        <v>2.205862850568819E-4</v>
      </c>
    </row>
    <row r="66" spans="2:21" s="139" customFormat="1">
      <c r="B66" s="88" t="s">
        <v>416</v>
      </c>
      <c r="C66" s="82" t="s">
        <v>417</v>
      </c>
      <c r="D66" s="95" t="s">
        <v>125</v>
      </c>
      <c r="E66" s="95" t="s">
        <v>283</v>
      </c>
      <c r="F66" s="82" t="s">
        <v>414</v>
      </c>
      <c r="G66" s="95" t="s">
        <v>415</v>
      </c>
      <c r="H66" s="82" t="s">
        <v>359</v>
      </c>
      <c r="I66" s="82" t="s">
        <v>165</v>
      </c>
      <c r="J66" s="82"/>
      <c r="K66" s="89">
        <v>5.7200000000546849</v>
      </c>
      <c r="L66" s="95" t="s">
        <v>169</v>
      </c>
      <c r="M66" s="96">
        <v>4.4999999999999998E-2</v>
      </c>
      <c r="N66" s="96">
        <v>7.5000000000525809E-3</v>
      </c>
      <c r="O66" s="89">
        <v>37854.48646</v>
      </c>
      <c r="P66" s="91">
        <v>125.6</v>
      </c>
      <c r="Q66" s="82"/>
      <c r="R66" s="89">
        <v>47.545233345</v>
      </c>
      <c r="S66" s="90">
        <v>1.2869179794960639E-5</v>
      </c>
      <c r="T66" s="90">
        <f t="shared" si="0"/>
        <v>2.3853587375052734E-2</v>
      </c>
      <c r="U66" s="90">
        <f>R66/'סכום נכסי הקרן'!$C$42</f>
        <v>5.7740353809196941E-4</v>
      </c>
    </row>
    <row r="67" spans="2:21" s="139" customFormat="1">
      <c r="B67" s="88" t="s">
        <v>418</v>
      </c>
      <c r="C67" s="82" t="s">
        <v>419</v>
      </c>
      <c r="D67" s="95" t="s">
        <v>125</v>
      </c>
      <c r="E67" s="95" t="s">
        <v>283</v>
      </c>
      <c r="F67" s="82" t="s">
        <v>414</v>
      </c>
      <c r="G67" s="95" t="s">
        <v>415</v>
      </c>
      <c r="H67" s="82" t="s">
        <v>359</v>
      </c>
      <c r="I67" s="82" t="s">
        <v>165</v>
      </c>
      <c r="J67" s="82"/>
      <c r="K67" s="89">
        <v>10.330000000331351</v>
      </c>
      <c r="L67" s="95" t="s">
        <v>169</v>
      </c>
      <c r="M67" s="96">
        <v>2.3900000000000001E-2</v>
      </c>
      <c r="N67" s="96">
        <v>1.9600000000315573E-2</v>
      </c>
      <c r="O67" s="89">
        <v>14580.591999999999</v>
      </c>
      <c r="P67" s="91">
        <v>104.32</v>
      </c>
      <c r="Q67" s="82"/>
      <c r="R67" s="89">
        <v>15.210473411999999</v>
      </c>
      <c r="S67" s="90">
        <v>1.1766237434321963E-5</v>
      </c>
      <c r="T67" s="90">
        <f t="shared" si="0"/>
        <v>7.6311405165753422E-3</v>
      </c>
      <c r="U67" s="90">
        <f>R67/'סכום נכסי הקרן'!$C$42</f>
        <v>1.8472053971034367E-4</v>
      </c>
    </row>
    <row r="68" spans="2:21" s="139" customFormat="1">
      <c r="B68" s="88" t="s">
        <v>420</v>
      </c>
      <c r="C68" s="82" t="s">
        <v>421</v>
      </c>
      <c r="D68" s="95" t="s">
        <v>125</v>
      </c>
      <c r="E68" s="95" t="s">
        <v>283</v>
      </c>
      <c r="F68" s="82" t="s">
        <v>422</v>
      </c>
      <c r="G68" s="95" t="s">
        <v>408</v>
      </c>
      <c r="H68" s="82" t="s">
        <v>359</v>
      </c>
      <c r="I68" s="82" t="s">
        <v>165</v>
      </c>
      <c r="J68" s="82"/>
      <c r="K68" s="89">
        <v>1.139999994832084</v>
      </c>
      <c r="L68" s="95" t="s">
        <v>169</v>
      </c>
      <c r="M68" s="96">
        <v>4.8899999999999999E-2</v>
      </c>
      <c r="N68" s="96">
        <v>-7.2000000226096319E-3</v>
      </c>
      <c r="O68" s="89">
        <v>94.046953999999999</v>
      </c>
      <c r="P68" s="91">
        <v>131.68</v>
      </c>
      <c r="Q68" s="82"/>
      <c r="R68" s="89">
        <v>0.12384102599999999</v>
      </c>
      <c r="S68" s="90">
        <v>1.6850122879088936E-6</v>
      </c>
      <c r="T68" s="90">
        <f t="shared" si="0"/>
        <v>6.213141731520883E-5</v>
      </c>
      <c r="U68" s="90">
        <f>R68/'סכום נכסי הקרן'!$C$42</f>
        <v>1.5039624698962462E-6</v>
      </c>
    </row>
    <row r="69" spans="2:21" s="139" customFormat="1">
      <c r="B69" s="88" t="s">
        <v>423</v>
      </c>
      <c r="C69" s="82" t="s">
        <v>424</v>
      </c>
      <c r="D69" s="95" t="s">
        <v>125</v>
      </c>
      <c r="E69" s="95" t="s">
        <v>283</v>
      </c>
      <c r="F69" s="82" t="s">
        <v>290</v>
      </c>
      <c r="G69" s="95" t="s">
        <v>291</v>
      </c>
      <c r="H69" s="82" t="s">
        <v>359</v>
      </c>
      <c r="I69" s="82" t="s">
        <v>287</v>
      </c>
      <c r="J69" s="82"/>
      <c r="K69" s="89">
        <v>4.1799999999625062</v>
      </c>
      <c r="L69" s="95" t="s">
        <v>169</v>
      </c>
      <c r="M69" s="96">
        <v>1.6399999999999998E-2</v>
      </c>
      <c r="N69" s="96">
        <v>1.2299999999892872E-2</v>
      </c>
      <c r="O69" s="89">
        <f>14641.4895/50000</f>
        <v>0.29282978999999998</v>
      </c>
      <c r="P69" s="91">
        <v>5100544</v>
      </c>
      <c r="Q69" s="82"/>
      <c r="R69" s="89">
        <v>14.935912092000002</v>
      </c>
      <c r="S69" s="90">
        <f>119.269220430108%/50000</f>
        <v>2.3853844086021602E-5</v>
      </c>
      <c r="T69" s="90">
        <f t="shared" si="0"/>
        <v>7.493392271889979E-3</v>
      </c>
      <c r="U69" s="90">
        <f>R69/'סכום נכסי הקרן'!$C$42</f>
        <v>1.8138618489835134E-4</v>
      </c>
    </row>
    <row r="70" spans="2:21" s="139" customFormat="1">
      <c r="B70" s="88" t="s">
        <v>425</v>
      </c>
      <c r="C70" s="82" t="s">
        <v>426</v>
      </c>
      <c r="D70" s="95" t="s">
        <v>125</v>
      </c>
      <c r="E70" s="95" t="s">
        <v>283</v>
      </c>
      <c r="F70" s="82" t="s">
        <v>290</v>
      </c>
      <c r="G70" s="95" t="s">
        <v>291</v>
      </c>
      <c r="H70" s="82" t="s">
        <v>359</v>
      </c>
      <c r="I70" s="82" t="s">
        <v>287</v>
      </c>
      <c r="J70" s="82"/>
      <c r="K70" s="89">
        <v>8.2299999996889071</v>
      </c>
      <c r="L70" s="95" t="s">
        <v>169</v>
      </c>
      <c r="M70" s="96">
        <v>2.7799999999999998E-2</v>
      </c>
      <c r="N70" s="96">
        <v>2.7199999998868751E-2</v>
      </c>
      <c r="O70" s="89">
        <f>5590.3869/50000</f>
        <v>0.111807738</v>
      </c>
      <c r="P70" s="91">
        <v>5060000</v>
      </c>
      <c r="Q70" s="82"/>
      <c r="R70" s="89">
        <v>5.6574717119999995</v>
      </c>
      <c r="S70" s="90">
        <f>133.677352941176%/50000</f>
        <v>2.67354705882352E-5</v>
      </c>
      <c r="T70" s="90">
        <f t="shared" si="0"/>
        <v>2.8383706695651969E-3</v>
      </c>
      <c r="U70" s="90">
        <f>R70/'סכום נכסי הקרן'!$C$42</f>
        <v>6.8706029045234699E-5</v>
      </c>
    </row>
    <row r="71" spans="2:21" s="139" customFormat="1">
      <c r="B71" s="88" t="s">
        <v>427</v>
      </c>
      <c r="C71" s="82" t="s">
        <v>428</v>
      </c>
      <c r="D71" s="95" t="s">
        <v>125</v>
      </c>
      <c r="E71" s="95" t="s">
        <v>283</v>
      </c>
      <c r="F71" s="82" t="s">
        <v>290</v>
      </c>
      <c r="G71" s="95" t="s">
        <v>291</v>
      </c>
      <c r="H71" s="82" t="s">
        <v>359</v>
      </c>
      <c r="I71" s="82" t="s">
        <v>287</v>
      </c>
      <c r="J71" s="82"/>
      <c r="K71" s="89">
        <v>5.5699999996765222</v>
      </c>
      <c r="L71" s="95" t="s">
        <v>169</v>
      </c>
      <c r="M71" s="96">
        <v>2.4199999999999999E-2</v>
      </c>
      <c r="N71" s="96">
        <v>1.9799999999112017E-2</v>
      </c>
      <c r="O71" s="89">
        <f>6134.379/50000</f>
        <v>0.12268758</v>
      </c>
      <c r="P71" s="91">
        <v>5140250</v>
      </c>
      <c r="Q71" s="82"/>
      <c r="R71" s="89">
        <v>6.3064480720000002</v>
      </c>
      <c r="S71" s="90">
        <f>21.2829302987198%/50000</f>
        <v>4.2565860597439604E-6</v>
      </c>
      <c r="T71" s="90">
        <f t="shared" si="0"/>
        <v>3.1639640722786501E-3</v>
      </c>
      <c r="U71" s="90">
        <f>R71/'סכום נכסי הקרן'!$C$42</f>
        <v>7.6587392118646869E-5</v>
      </c>
    </row>
    <row r="72" spans="2:21" s="139" customFormat="1">
      <c r="B72" s="88" t="s">
        <v>429</v>
      </c>
      <c r="C72" s="82" t="s">
        <v>430</v>
      </c>
      <c r="D72" s="95" t="s">
        <v>125</v>
      </c>
      <c r="E72" s="95" t="s">
        <v>283</v>
      </c>
      <c r="F72" s="82" t="s">
        <v>290</v>
      </c>
      <c r="G72" s="95" t="s">
        <v>291</v>
      </c>
      <c r="H72" s="82" t="s">
        <v>359</v>
      </c>
      <c r="I72" s="82" t="s">
        <v>165</v>
      </c>
      <c r="J72" s="82"/>
      <c r="K72" s="89">
        <v>1.3200000000103682</v>
      </c>
      <c r="L72" s="95" t="s">
        <v>169</v>
      </c>
      <c r="M72" s="96">
        <v>0.05</v>
      </c>
      <c r="N72" s="96">
        <v>-6.9000000000345608E-3</v>
      </c>
      <c r="O72" s="89">
        <v>19362.392704999998</v>
      </c>
      <c r="P72" s="91">
        <v>119.55</v>
      </c>
      <c r="Q72" s="82"/>
      <c r="R72" s="89">
        <v>23.147741168</v>
      </c>
      <c r="S72" s="90">
        <v>1.9362412067412065E-5</v>
      </c>
      <c r="T72" s="90">
        <f t="shared" si="0"/>
        <v>1.1613291756912994E-2</v>
      </c>
      <c r="U72" s="90">
        <f>R72/'סכום נכסי הקרן'!$C$42</f>
        <v>2.8111309397214055E-4</v>
      </c>
    </row>
    <row r="73" spans="2:21" s="139" customFormat="1">
      <c r="B73" s="88" t="s">
        <v>431</v>
      </c>
      <c r="C73" s="82" t="s">
        <v>432</v>
      </c>
      <c r="D73" s="95" t="s">
        <v>125</v>
      </c>
      <c r="E73" s="95" t="s">
        <v>283</v>
      </c>
      <c r="F73" s="82" t="s">
        <v>433</v>
      </c>
      <c r="G73" s="95" t="s">
        <v>341</v>
      </c>
      <c r="H73" s="82" t="s">
        <v>359</v>
      </c>
      <c r="I73" s="82" t="s">
        <v>287</v>
      </c>
      <c r="J73" s="82"/>
      <c r="K73" s="89">
        <v>1.2199999997870046</v>
      </c>
      <c r="L73" s="95" t="s">
        <v>169</v>
      </c>
      <c r="M73" s="96">
        <v>5.0999999999999997E-2</v>
      </c>
      <c r="N73" s="96">
        <v>-1.1499999999239301E-2</v>
      </c>
      <c r="O73" s="89">
        <v>3794.0424229999999</v>
      </c>
      <c r="P73" s="91">
        <v>121.27</v>
      </c>
      <c r="Q73" s="82"/>
      <c r="R73" s="89">
        <v>4.6010353090000002</v>
      </c>
      <c r="S73" s="90">
        <v>8.3294932208354108E-6</v>
      </c>
      <c r="T73" s="90">
        <f t="shared" si="0"/>
        <v>2.3083533308702552E-3</v>
      </c>
      <c r="U73" s="90">
        <f>R73/'סכום נכסי הקרן'!$C$42</f>
        <v>5.5876349307728438E-5</v>
      </c>
    </row>
    <row r="74" spans="2:21" s="139" customFormat="1">
      <c r="B74" s="88" t="s">
        <v>434</v>
      </c>
      <c r="C74" s="82" t="s">
        <v>435</v>
      </c>
      <c r="D74" s="95" t="s">
        <v>125</v>
      </c>
      <c r="E74" s="95" t="s">
        <v>283</v>
      </c>
      <c r="F74" s="82" t="s">
        <v>433</v>
      </c>
      <c r="G74" s="95" t="s">
        <v>341</v>
      </c>
      <c r="H74" s="82" t="s">
        <v>359</v>
      </c>
      <c r="I74" s="82" t="s">
        <v>287</v>
      </c>
      <c r="J74" s="82"/>
      <c r="K74" s="89">
        <v>2.5900000000381418</v>
      </c>
      <c r="L74" s="95" t="s">
        <v>169</v>
      </c>
      <c r="M74" s="96">
        <v>2.5499999999999998E-2</v>
      </c>
      <c r="N74" s="96">
        <v>-3.9999999997275592E-3</v>
      </c>
      <c r="O74" s="89">
        <v>13366.805124</v>
      </c>
      <c r="P74" s="91">
        <v>109.84</v>
      </c>
      <c r="Q74" s="82"/>
      <c r="R74" s="89">
        <v>14.682099016</v>
      </c>
      <c r="S74" s="90">
        <v>1.5413063218024189E-5</v>
      </c>
      <c r="T74" s="90">
        <f t="shared" si="0"/>
        <v>7.3660534839747943E-3</v>
      </c>
      <c r="U74" s="90">
        <f>R74/'סכום נכסי הקרן'!$C$42</f>
        <v>1.7830380296885305E-4</v>
      </c>
    </row>
    <row r="75" spans="2:21" s="139" customFormat="1">
      <c r="B75" s="88" t="s">
        <v>436</v>
      </c>
      <c r="C75" s="82" t="s">
        <v>437</v>
      </c>
      <c r="D75" s="95" t="s">
        <v>125</v>
      </c>
      <c r="E75" s="95" t="s">
        <v>283</v>
      </c>
      <c r="F75" s="82" t="s">
        <v>433</v>
      </c>
      <c r="G75" s="95" t="s">
        <v>341</v>
      </c>
      <c r="H75" s="82" t="s">
        <v>359</v>
      </c>
      <c r="I75" s="82" t="s">
        <v>287</v>
      </c>
      <c r="J75" s="82"/>
      <c r="K75" s="89">
        <v>6.830000000156792</v>
      </c>
      <c r="L75" s="95" t="s">
        <v>169</v>
      </c>
      <c r="M75" s="96">
        <v>2.35E-2</v>
      </c>
      <c r="N75" s="96">
        <v>1.3400000000236032E-2</v>
      </c>
      <c r="O75" s="89">
        <v>10715.006759</v>
      </c>
      <c r="P75" s="91">
        <v>108.37</v>
      </c>
      <c r="Q75" s="89">
        <v>0.24290126000000001</v>
      </c>
      <c r="R75" s="89">
        <v>11.862838758000001</v>
      </c>
      <c r="S75" s="90">
        <v>1.3505402651217041E-5</v>
      </c>
      <c r="T75" s="90">
        <f t="shared" si="0"/>
        <v>5.9516220853687999E-3</v>
      </c>
      <c r="U75" s="90">
        <f>R75/'סכום נכסי הקרן'!$C$42</f>
        <v>1.4406586294321076E-4</v>
      </c>
    </row>
    <row r="76" spans="2:21" s="139" customFormat="1">
      <c r="B76" s="88" t="s">
        <v>438</v>
      </c>
      <c r="C76" s="82" t="s">
        <v>439</v>
      </c>
      <c r="D76" s="95" t="s">
        <v>125</v>
      </c>
      <c r="E76" s="95" t="s">
        <v>283</v>
      </c>
      <c r="F76" s="82" t="s">
        <v>433</v>
      </c>
      <c r="G76" s="95" t="s">
        <v>341</v>
      </c>
      <c r="H76" s="82" t="s">
        <v>359</v>
      </c>
      <c r="I76" s="82" t="s">
        <v>287</v>
      </c>
      <c r="J76" s="82"/>
      <c r="K76" s="89">
        <v>5.5799999999047483</v>
      </c>
      <c r="L76" s="95" t="s">
        <v>169</v>
      </c>
      <c r="M76" s="96">
        <v>1.7600000000000001E-2</v>
      </c>
      <c r="N76" s="96">
        <v>1.0199999999690146E-2</v>
      </c>
      <c r="O76" s="89">
        <v>16394.700967000001</v>
      </c>
      <c r="P76" s="91">
        <v>106.3</v>
      </c>
      <c r="Q76" s="82"/>
      <c r="R76" s="89">
        <v>17.427566727000002</v>
      </c>
      <c r="S76" s="90">
        <v>1.2553600750238611E-5</v>
      </c>
      <c r="T76" s="90">
        <f t="shared" ref="T76:T139" si="1">R76/$R$11</f>
        <v>8.7434629385570936E-3</v>
      </c>
      <c r="U76" s="90">
        <f>R76/'סכום נכסי הקרן'!$C$42</f>
        <v>2.116455842268342E-4</v>
      </c>
    </row>
    <row r="77" spans="2:21" s="139" customFormat="1">
      <c r="B77" s="88" t="s">
        <v>440</v>
      </c>
      <c r="C77" s="82" t="s">
        <v>441</v>
      </c>
      <c r="D77" s="95" t="s">
        <v>125</v>
      </c>
      <c r="E77" s="95" t="s">
        <v>283</v>
      </c>
      <c r="F77" s="82" t="s">
        <v>433</v>
      </c>
      <c r="G77" s="95" t="s">
        <v>341</v>
      </c>
      <c r="H77" s="82" t="s">
        <v>359</v>
      </c>
      <c r="I77" s="82" t="s">
        <v>287</v>
      </c>
      <c r="J77" s="82"/>
      <c r="K77" s="89">
        <v>6.0900000002082706</v>
      </c>
      <c r="L77" s="95" t="s">
        <v>169</v>
      </c>
      <c r="M77" s="96">
        <v>2.1499999999999998E-2</v>
      </c>
      <c r="N77" s="96">
        <v>1.0800000000216787E-2</v>
      </c>
      <c r="O77" s="89">
        <v>11786.680910999998</v>
      </c>
      <c r="P77" s="91">
        <v>109.58</v>
      </c>
      <c r="Q77" s="82"/>
      <c r="R77" s="89">
        <v>12.915844758999999</v>
      </c>
      <c r="S77" s="90">
        <v>1.4874984343424821E-5</v>
      </c>
      <c r="T77" s="90">
        <f t="shared" si="1"/>
        <v>6.4799183810047073E-3</v>
      </c>
      <c r="U77" s="90">
        <f>R77/'סכום נכסי הקרן'!$C$42</f>
        <v>1.568538828525381E-4</v>
      </c>
    </row>
    <row r="78" spans="2:21" s="139" customFormat="1">
      <c r="B78" s="88" t="s">
        <v>442</v>
      </c>
      <c r="C78" s="82" t="s">
        <v>443</v>
      </c>
      <c r="D78" s="95" t="s">
        <v>125</v>
      </c>
      <c r="E78" s="95" t="s">
        <v>283</v>
      </c>
      <c r="F78" s="82" t="s">
        <v>444</v>
      </c>
      <c r="G78" s="95" t="s">
        <v>408</v>
      </c>
      <c r="H78" s="82" t="s">
        <v>359</v>
      </c>
      <c r="I78" s="82" t="s">
        <v>165</v>
      </c>
      <c r="J78" s="82"/>
      <c r="K78" s="89">
        <v>0.28000000123022178</v>
      </c>
      <c r="L78" s="95" t="s">
        <v>169</v>
      </c>
      <c r="M78" s="96">
        <v>4.2800000000000005E-2</v>
      </c>
      <c r="N78" s="96">
        <v>-8.2000000030755544E-3</v>
      </c>
      <c r="O78" s="89">
        <v>309.80905100000001</v>
      </c>
      <c r="P78" s="91">
        <v>125.94</v>
      </c>
      <c r="Q78" s="82"/>
      <c r="R78" s="89">
        <v>0.39017353400000004</v>
      </c>
      <c r="S78" s="90">
        <v>4.3312759907413502E-6</v>
      </c>
      <c r="T78" s="90">
        <f t="shared" si="1"/>
        <v>1.9575124213121287E-4</v>
      </c>
      <c r="U78" s="90">
        <f>R78/'סכום נכסי הקרן'!$C$42</f>
        <v>4.7383841271049151E-6</v>
      </c>
    </row>
    <row r="79" spans="2:21" s="139" customFormat="1">
      <c r="B79" s="88" t="s">
        <v>445</v>
      </c>
      <c r="C79" s="82" t="s">
        <v>446</v>
      </c>
      <c r="D79" s="95" t="s">
        <v>125</v>
      </c>
      <c r="E79" s="95" t="s">
        <v>283</v>
      </c>
      <c r="F79" s="82" t="s">
        <v>395</v>
      </c>
      <c r="G79" s="95" t="s">
        <v>291</v>
      </c>
      <c r="H79" s="82" t="s">
        <v>359</v>
      </c>
      <c r="I79" s="82" t="s">
        <v>165</v>
      </c>
      <c r="J79" s="82"/>
      <c r="K79" s="89">
        <v>0.67000000010865035</v>
      </c>
      <c r="L79" s="95" t="s">
        <v>169</v>
      </c>
      <c r="M79" s="96">
        <v>5.2499999999999998E-2</v>
      </c>
      <c r="N79" s="96">
        <v>-1.2599999998732413E-2</v>
      </c>
      <c r="O79" s="89">
        <v>1684.0150470000001</v>
      </c>
      <c r="P79" s="91">
        <v>131.16999999999999</v>
      </c>
      <c r="Q79" s="82"/>
      <c r="R79" s="89">
        <v>2.2089226279999998</v>
      </c>
      <c r="S79" s="90">
        <v>1.4033458725000001E-5</v>
      </c>
      <c r="T79" s="90">
        <f t="shared" si="1"/>
        <v>1.108223163600694E-3</v>
      </c>
      <c r="U79" s="90">
        <f>R79/'סכום נכסי הקרן'!$C$42</f>
        <v>2.682581724909633E-5</v>
      </c>
    </row>
    <row r="80" spans="2:21" s="139" customFormat="1">
      <c r="B80" s="88" t="s">
        <v>447</v>
      </c>
      <c r="C80" s="82" t="s">
        <v>448</v>
      </c>
      <c r="D80" s="95" t="s">
        <v>125</v>
      </c>
      <c r="E80" s="95" t="s">
        <v>283</v>
      </c>
      <c r="F80" s="82" t="s">
        <v>311</v>
      </c>
      <c r="G80" s="95" t="s">
        <v>291</v>
      </c>
      <c r="H80" s="82" t="s">
        <v>359</v>
      </c>
      <c r="I80" s="82" t="s">
        <v>287</v>
      </c>
      <c r="J80" s="82"/>
      <c r="K80" s="89">
        <v>1.2100000000095348</v>
      </c>
      <c r="L80" s="95" t="s">
        <v>169</v>
      </c>
      <c r="M80" s="96">
        <v>6.5000000000000002E-2</v>
      </c>
      <c r="N80" s="96">
        <v>-8.3999999999668368E-3</v>
      </c>
      <c r="O80" s="89">
        <v>39145.0694</v>
      </c>
      <c r="P80" s="91">
        <v>121.44</v>
      </c>
      <c r="Q80" s="89">
        <v>0.70716906300000004</v>
      </c>
      <c r="R80" s="89">
        <v>48.244944173999997</v>
      </c>
      <c r="S80" s="90">
        <v>2.4854012317460318E-5</v>
      </c>
      <c r="T80" s="90">
        <f t="shared" si="1"/>
        <v>2.4204634414315553E-2</v>
      </c>
      <c r="U80" s="90">
        <f>R80/'סכום נכסי הקרן'!$C$42</f>
        <v>5.8590103573540769E-4</v>
      </c>
    </row>
    <row r="81" spans="2:21" s="139" customFormat="1">
      <c r="B81" s="88" t="s">
        <v>449</v>
      </c>
      <c r="C81" s="82" t="s">
        <v>450</v>
      </c>
      <c r="D81" s="95" t="s">
        <v>125</v>
      </c>
      <c r="E81" s="95" t="s">
        <v>283</v>
      </c>
      <c r="F81" s="82" t="s">
        <v>451</v>
      </c>
      <c r="G81" s="95" t="s">
        <v>341</v>
      </c>
      <c r="H81" s="82" t="s">
        <v>359</v>
      </c>
      <c r="I81" s="82" t="s">
        <v>287</v>
      </c>
      <c r="J81" s="82"/>
      <c r="K81" s="89">
        <v>7.830000000440152</v>
      </c>
      <c r="L81" s="95" t="s">
        <v>169</v>
      </c>
      <c r="M81" s="96">
        <v>3.5000000000000003E-2</v>
      </c>
      <c r="N81" s="96">
        <v>1.4800000002829545E-2</v>
      </c>
      <c r="O81" s="89">
        <v>2142.9832700000002</v>
      </c>
      <c r="P81" s="91">
        <v>118.74</v>
      </c>
      <c r="Q81" s="82"/>
      <c r="R81" s="89">
        <v>2.5445785359999999</v>
      </c>
      <c r="S81" s="90">
        <v>7.911853474135643E-6</v>
      </c>
      <c r="T81" s="90">
        <f t="shared" si="1"/>
        <v>1.2766227478730606E-3</v>
      </c>
      <c r="U81" s="90">
        <f>R81/'סכום נכסי הקרן'!$C$42</f>
        <v>3.0902123015740637E-5</v>
      </c>
    </row>
    <row r="82" spans="2:21" s="139" customFormat="1">
      <c r="B82" s="88" t="s">
        <v>452</v>
      </c>
      <c r="C82" s="82" t="s">
        <v>453</v>
      </c>
      <c r="D82" s="95" t="s">
        <v>125</v>
      </c>
      <c r="E82" s="95" t="s">
        <v>283</v>
      </c>
      <c r="F82" s="82" t="s">
        <v>451</v>
      </c>
      <c r="G82" s="95" t="s">
        <v>341</v>
      </c>
      <c r="H82" s="82" t="s">
        <v>359</v>
      </c>
      <c r="I82" s="82" t="s">
        <v>287</v>
      </c>
      <c r="J82" s="82"/>
      <c r="K82" s="89">
        <v>3.6800000003864932</v>
      </c>
      <c r="L82" s="95" t="s">
        <v>169</v>
      </c>
      <c r="M82" s="96">
        <v>0.04</v>
      </c>
      <c r="N82" s="96">
        <v>1.4000000007246751E-3</v>
      </c>
      <c r="O82" s="89">
        <v>3606.0833409999996</v>
      </c>
      <c r="P82" s="91">
        <v>114.8</v>
      </c>
      <c r="Q82" s="82"/>
      <c r="R82" s="89">
        <v>4.1397837550000007</v>
      </c>
      <c r="S82" s="90">
        <v>5.2733061444871611E-6</v>
      </c>
      <c r="T82" s="90">
        <f t="shared" si="1"/>
        <v>2.0769420311216357E-3</v>
      </c>
      <c r="U82" s="90">
        <f>R82/'סכום נכסי הקרן'!$C$42</f>
        <v>5.0274772440969268E-5</v>
      </c>
    </row>
    <row r="83" spans="2:21" s="139" customFormat="1">
      <c r="B83" s="88" t="s">
        <v>454</v>
      </c>
      <c r="C83" s="82" t="s">
        <v>455</v>
      </c>
      <c r="D83" s="95" t="s">
        <v>125</v>
      </c>
      <c r="E83" s="95" t="s">
        <v>283</v>
      </c>
      <c r="F83" s="82" t="s">
        <v>451</v>
      </c>
      <c r="G83" s="95" t="s">
        <v>341</v>
      </c>
      <c r="H83" s="82" t="s">
        <v>359</v>
      </c>
      <c r="I83" s="82" t="s">
        <v>287</v>
      </c>
      <c r="J83" s="82"/>
      <c r="K83" s="89">
        <v>6.4299999999562916</v>
      </c>
      <c r="L83" s="95" t="s">
        <v>169</v>
      </c>
      <c r="M83" s="96">
        <v>0.04</v>
      </c>
      <c r="N83" s="96">
        <v>1.099999999971802E-2</v>
      </c>
      <c r="O83" s="89">
        <v>11744.928008000001</v>
      </c>
      <c r="P83" s="91">
        <v>120.78</v>
      </c>
      <c r="Q83" s="82"/>
      <c r="R83" s="89">
        <v>14.185523934000003</v>
      </c>
      <c r="S83" s="90">
        <v>1.167253520147622E-5</v>
      </c>
      <c r="T83" s="90">
        <f t="shared" si="1"/>
        <v>7.1169202633886213E-3</v>
      </c>
      <c r="U83" s="90">
        <f>R83/'סכום נכסי הקרן'!$C$42</f>
        <v>1.7227324661014162E-4</v>
      </c>
    </row>
    <row r="84" spans="2:21" s="139" customFormat="1">
      <c r="B84" s="88" t="s">
        <v>456</v>
      </c>
      <c r="C84" s="82" t="s">
        <v>457</v>
      </c>
      <c r="D84" s="95" t="s">
        <v>125</v>
      </c>
      <c r="E84" s="95" t="s">
        <v>283</v>
      </c>
      <c r="F84" s="82" t="s">
        <v>458</v>
      </c>
      <c r="G84" s="95" t="s">
        <v>459</v>
      </c>
      <c r="H84" s="82" t="s">
        <v>460</v>
      </c>
      <c r="I84" s="82" t="s">
        <v>287</v>
      </c>
      <c r="J84" s="82"/>
      <c r="K84" s="89">
        <v>7.9200000000206865</v>
      </c>
      <c r="L84" s="95" t="s">
        <v>169</v>
      </c>
      <c r="M84" s="96">
        <v>5.1500000000000004E-2</v>
      </c>
      <c r="N84" s="96">
        <v>2.2300000000051719E-2</v>
      </c>
      <c r="O84" s="89">
        <v>26626.260575</v>
      </c>
      <c r="P84" s="91">
        <v>152.5</v>
      </c>
      <c r="Q84" s="82"/>
      <c r="R84" s="89">
        <v>40.605045973000003</v>
      </c>
      <c r="S84" s="90">
        <v>7.4981964558372209E-6</v>
      </c>
      <c r="T84" s="90">
        <f t="shared" si="1"/>
        <v>2.0371674379148823E-2</v>
      </c>
      <c r="U84" s="90">
        <f>R84/'סכום נכסי הקרן'!$C$42</f>
        <v>4.9311982631509944E-4</v>
      </c>
    </row>
    <row r="85" spans="2:21" s="139" customFormat="1">
      <c r="B85" s="88" t="s">
        <v>461</v>
      </c>
      <c r="C85" s="82" t="s">
        <v>462</v>
      </c>
      <c r="D85" s="95" t="s">
        <v>125</v>
      </c>
      <c r="E85" s="95" t="s">
        <v>283</v>
      </c>
      <c r="F85" s="82" t="s">
        <v>381</v>
      </c>
      <c r="G85" s="95" t="s">
        <v>341</v>
      </c>
      <c r="H85" s="82" t="s">
        <v>460</v>
      </c>
      <c r="I85" s="82" t="s">
        <v>165</v>
      </c>
      <c r="J85" s="82"/>
      <c r="K85" s="89">
        <v>2.5200000000532383</v>
      </c>
      <c r="L85" s="95" t="s">
        <v>169</v>
      </c>
      <c r="M85" s="96">
        <v>2.8500000000000001E-2</v>
      </c>
      <c r="N85" s="96">
        <v>-5.0000000000000001E-4</v>
      </c>
      <c r="O85" s="89">
        <v>3443.9942800000003</v>
      </c>
      <c r="P85" s="91">
        <v>109.08</v>
      </c>
      <c r="Q85" s="82"/>
      <c r="R85" s="89">
        <v>3.7567089399999993</v>
      </c>
      <c r="S85" s="90">
        <v>7.508476258582681E-6</v>
      </c>
      <c r="T85" s="90">
        <f t="shared" si="1"/>
        <v>1.8847522377835903E-3</v>
      </c>
      <c r="U85" s="90">
        <f>R85/'סכום נכסי הקרן'!$C$42</f>
        <v>4.5622597281160353E-5</v>
      </c>
    </row>
    <row r="86" spans="2:21" s="139" customFormat="1">
      <c r="B86" s="88" t="s">
        <v>463</v>
      </c>
      <c r="C86" s="82" t="s">
        <v>464</v>
      </c>
      <c r="D86" s="95" t="s">
        <v>125</v>
      </c>
      <c r="E86" s="95" t="s">
        <v>283</v>
      </c>
      <c r="F86" s="82" t="s">
        <v>381</v>
      </c>
      <c r="G86" s="95" t="s">
        <v>341</v>
      </c>
      <c r="H86" s="82" t="s">
        <v>460</v>
      </c>
      <c r="I86" s="82" t="s">
        <v>165</v>
      </c>
      <c r="J86" s="82"/>
      <c r="K86" s="89">
        <v>0.77000000005910607</v>
      </c>
      <c r="L86" s="95" t="s">
        <v>169</v>
      </c>
      <c r="M86" s="96">
        <v>3.7699999999999997E-2</v>
      </c>
      <c r="N86" s="96">
        <v>-1.5099999996601398E-2</v>
      </c>
      <c r="O86" s="89">
        <v>2364.39464</v>
      </c>
      <c r="P86" s="91">
        <v>114.49</v>
      </c>
      <c r="Q86" s="82"/>
      <c r="R86" s="89">
        <v>2.7069954919999999</v>
      </c>
      <c r="S86" s="90">
        <v>6.9260316741410358E-6</v>
      </c>
      <c r="T86" s="90">
        <f t="shared" si="1"/>
        <v>1.3581078259464765E-3</v>
      </c>
      <c r="U86" s="90">
        <f>R86/'סכום נכסי הקרן'!$C$42</f>
        <v>3.2874563120514883E-5</v>
      </c>
    </row>
    <row r="87" spans="2:21" s="139" customFormat="1">
      <c r="B87" s="88" t="s">
        <v>465</v>
      </c>
      <c r="C87" s="82" t="s">
        <v>466</v>
      </c>
      <c r="D87" s="95" t="s">
        <v>125</v>
      </c>
      <c r="E87" s="95" t="s">
        <v>283</v>
      </c>
      <c r="F87" s="82" t="s">
        <v>381</v>
      </c>
      <c r="G87" s="95" t="s">
        <v>341</v>
      </c>
      <c r="H87" s="82" t="s">
        <v>460</v>
      </c>
      <c r="I87" s="82" t="s">
        <v>165</v>
      </c>
      <c r="J87" s="82"/>
      <c r="K87" s="89">
        <v>4.3899999993760046</v>
      </c>
      <c r="L87" s="95" t="s">
        <v>169</v>
      </c>
      <c r="M87" s="96">
        <v>2.5000000000000001E-2</v>
      </c>
      <c r="N87" s="96">
        <v>9.6999999995434176E-3</v>
      </c>
      <c r="O87" s="89">
        <v>3038.2703919999999</v>
      </c>
      <c r="P87" s="91">
        <v>108.13</v>
      </c>
      <c r="Q87" s="82"/>
      <c r="R87" s="89">
        <v>3.2852816950000001</v>
      </c>
      <c r="S87" s="90">
        <v>6.4913698668802408E-6</v>
      </c>
      <c r="T87" s="90">
        <f t="shared" si="1"/>
        <v>1.6482357630827579E-3</v>
      </c>
      <c r="U87" s="90">
        <f>R87/'סכום נכסי הקרן'!$C$42</f>
        <v>3.989744377858374E-5</v>
      </c>
    </row>
    <row r="88" spans="2:21" s="139" customFormat="1">
      <c r="B88" s="88" t="s">
        <v>467</v>
      </c>
      <c r="C88" s="82" t="s">
        <v>468</v>
      </c>
      <c r="D88" s="95" t="s">
        <v>125</v>
      </c>
      <c r="E88" s="95" t="s">
        <v>283</v>
      </c>
      <c r="F88" s="82" t="s">
        <v>381</v>
      </c>
      <c r="G88" s="95" t="s">
        <v>341</v>
      </c>
      <c r="H88" s="82" t="s">
        <v>460</v>
      </c>
      <c r="I88" s="82" t="s">
        <v>165</v>
      </c>
      <c r="J88" s="82"/>
      <c r="K88" s="89">
        <v>5.2599999999170537</v>
      </c>
      <c r="L88" s="95" t="s">
        <v>169</v>
      </c>
      <c r="M88" s="96">
        <v>1.34E-2</v>
      </c>
      <c r="N88" s="96">
        <v>8.8000000003828297E-3</v>
      </c>
      <c r="O88" s="89">
        <v>3011.087497</v>
      </c>
      <c r="P88" s="91">
        <v>104.1</v>
      </c>
      <c r="Q88" s="82"/>
      <c r="R88" s="89">
        <v>3.1345418509999998</v>
      </c>
      <c r="S88" s="90">
        <v>8.7949758137891043E-6</v>
      </c>
      <c r="T88" s="90">
        <f t="shared" si="1"/>
        <v>1.5726091274184707E-3</v>
      </c>
      <c r="U88" s="90">
        <f>R88/'סכום נכסי הקרן'!$C$42</f>
        <v>3.8066814015438725E-5</v>
      </c>
    </row>
    <row r="89" spans="2:21" s="139" customFormat="1">
      <c r="B89" s="88" t="s">
        <v>469</v>
      </c>
      <c r="C89" s="82" t="s">
        <v>470</v>
      </c>
      <c r="D89" s="95" t="s">
        <v>125</v>
      </c>
      <c r="E89" s="95" t="s">
        <v>283</v>
      </c>
      <c r="F89" s="82" t="s">
        <v>381</v>
      </c>
      <c r="G89" s="95" t="s">
        <v>341</v>
      </c>
      <c r="H89" s="82" t="s">
        <v>460</v>
      </c>
      <c r="I89" s="82" t="s">
        <v>165</v>
      </c>
      <c r="J89" s="82"/>
      <c r="K89" s="89">
        <v>5.4600000002042739</v>
      </c>
      <c r="L89" s="95" t="s">
        <v>169</v>
      </c>
      <c r="M89" s="96">
        <v>1.95E-2</v>
      </c>
      <c r="N89" s="96">
        <v>1.5000000000928517E-2</v>
      </c>
      <c r="O89" s="89">
        <v>5179.3169900000003</v>
      </c>
      <c r="P89" s="91">
        <v>103.97</v>
      </c>
      <c r="Q89" s="82"/>
      <c r="R89" s="89">
        <v>5.3849360649999998</v>
      </c>
      <c r="S89" s="90">
        <v>7.5843742429269168E-6</v>
      </c>
      <c r="T89" s="90">
        <f t="shared" si="1"/>
        <v>2.7016387111508068E-3</v>
      </c>
      <c r="U89" s="90">
        <f>R89/'סכום נכסי הקרן'!$C$42</f>
        <v>6.5396274612185255E-5</v>
      </c>
    </row>
    <row r="90" spans="2:21" s="139" customFormat="1">
      <c r="B90" s="88" t="s">
        <v>471</v>
      </c>
      <c r="C90" s="82" t="s">
        <v>472</v>
      </c>
      <c r="D90" s="95" t="s">
        <v>125</v>
      </c>
      <c r="E90" s="95" t="s">
        <v>283</v>
      </c>
      <c r="F90" s="82" t="s">
        <v>381</v>
      </c>
      <c r="G90" s="95" t="s">
        <v>341</v>
      </c>
      <c r="H90" s="82" t="s">
        <v>460</v>
      </c>
      <c r="I90" s="82" t="s">
        <v>165</v>
      </c>
      <c r="J90" s="82"/>
      <c r="K90" s="89">
        <v>6.5300000000630103</v>
      </c>
      <c r="L90" s="95" t="s">
        <v>169</v>
      </c>
      <c r="M90" s="96">
        <v>3.3500000000000002E-2</v>
      </c>
      <c r="N90" s="96">
        <v>2.1100000000400979E-2</v>
      </c>
      <c r="O90" s="89">
        <v>3222.644714</v>
      </c>
      <c r="P90" s="91">
        <v>108.34</v>
      </c>
      <c r="Q90" s="82"/>
      <c r="R90" s="89">
        <v>3.4914134260000007</v>
      </c>
      <c r="S90" s="90">
        <v>1.1935721162962963E-5</v>
      </c>
      <c r="T90" s="90">
        <f t="shared" si="1"/>
        <v>1.7516526759938911E-3</v>
      </c>
      <c r="U90" s="90">
        <f>R90/'סכום נכסי הקרן'!$C$42</f>
        <v>4.2400769189330489E-5</v>
      </c>
    </row>
    <row r="91" spans="2:21" s="139" customFormat="1">
      <c r="B91" s="88" t="s">
        <v>473</v>
      </c>
      <c r="C91" s="82" t="s">
        <v>474</v>
      </c>
      <c r="D91" s="95" t="s">
        <v>125</v>
      </c>
      <c r="E91" s="95" t="s">
        <v>283</v>
      </c>
      <c r="F91" s="82" t="s">
        <v>475</v>
      </c>
      <c r="G91" s="95" t="s">
        <v>341</v>
      </c>
      <c r="H91" s="82" t="s">
        <v>460</v>
      </c>
      <c r="I91" s="82" t="s">
        <v>287</v>
      </c>
      <c r="J91" s="82"/>
      <c r="K91" s="89">
        <v>0.77999999999999992</v>
      </c>
      <c r="L91" s="95" t="s">
        <v>169</v>
      </c>
      <c r="M91" s="96">
        <v>4.8000000000000001E-2</v>
      </c>
      <c r="N91" s="96">
        <v>-1.1299999999999999E-2</v>
      </c>
      <c r="O91" s="89">
        <v>0.05</v>
      </c>
      <c r="P91" s="91">
        <v>111.34</v>
      </c>
      <c r="Q91" s="82"/>
      <c r="R91" s="89">
        <v>5.0000000000000002E-5</v>
      </c>
      <c r="S91" s="90">
        <v>4.3706293706293709E-10</v>
      </c>
      <c r="T91" s="90">
        <f t="shared" si="1"/>
        <v>2.5085151230582036E-8</v>
      </c>
      <c r="U91" s="90">
        <f>R91/'סכום נכסי הקרן'!$C$42</f>
        <v>6.0721495875536696E-10</v>
      </c>
    </row>
    <row r="92" spans="2:21" s="139" customFormat="1">
      <c r="B92" s="88" t="s">
        <v>476</v>
      </c>
      <c r="C92" s="82" t="s">
        <v>477</v>
      </c>
      <c r="D92" s="95" t="s">
        <v>125</v>
      </c>
      <c r="E92" s="95" t="s">
        <v>283</v>
      </c>
      <c r="F92" s="82" t="s">
        <v>478</v>
      </c>
      <c r="G92" s="95" t="s">
        <v>341</v>
      </c>
      <c r="H92" s="82" t="s">
        <v>460</v>
      </c>
      <c r="I92" s="82" t="s">
        <v>165</v>
      </c>
      <c r="J92" s="82"/>
      <c r="K92" s="89">
        <v>0.5</v>
      </c>
      <c r="L92" s="95" t="s">
        <v>169</v>
      </c>
      <c r="M92" s="96">
        <v>6.5000000000000002E-2</v>
      </c>
      <c r="N92" s="96">
        <v>-2.9299999992677062E-2</v>
      </c>
      <c r="O92" s="89">
        <v>345.42294399999997</v>
      </c>
      <c r="P92" s="91">
        <v>118.6</v>
      </c>
      <c r="Q92" s="82"/>
      <c r="R92" s="89">
        <v>0.40967160999999996</v>
      </c>
      <c r="S92" s="90">
        <v>1.8747556554823317E-6</v>
      </c>
      <c r="T92" s="90">
        <f t="shared" si="1"/>
        <v>2.0553348583452047E-4</v>
      </c>
      <c r="U92" s="90">
        <f>R92/'סכום נכסי הקרן'!$C$42</f>
        <v>4.9751745953878942E-6</v>
      </c>
    </row>
    <row r="93" spans="2:21" s="139" customFormat="1">
      <c r="B93" s="88" t="s">
        <v>479</v>
      </c>
      <c r="C93" s="82" t="s">
        <v>480</v>
      </c>
      <c r="D93" s="95" t="s">
        <v>125</v>
      </c>
      <c r="E93" s="95" t="s">
        <v>283</v>
      </c>
      <c r="F93" s="82" t="s">
        <v>478</v>
      </c>
      <c r="G93" s="95" t="s">
        <v>341</v>
      </c>
      <c r="H93" s="82" t="s">
        <v>460</v>
      </c>
      <c r="I93" s="82" t="s">
        <v>165</v>
      </c>
      <c r="J93" s="82"/>
      <c r="K93" s="89">
        <v>6.0099999999214972</v>
      </c>
      <c r="L93" s="95" t="s">
        <v>169</v>
      </c>
      <c r="M93" s="96">
        <v>0.04</v>
      </c>
      <c r="N93" s="96">
        <v>2.2999999998878532E-2</v>
      </c>
      <c r="O93" s="89">
        <v>3200.6039059999998</v>
      </c>
      <c r="P93" s="91">
        <v>111.44</v>
      </c>
      <c r="Q93" s="82"/>
      <c r="R93" s="89">
        <v>3.5667530279999999</v>
      </c>
      <c r="S93" s="90">
        <v>1.0820889931405121E-6</v>
      </c>
      <c r="T93" s="90">
        <f t="shared" si="1"/>
        <v>1.7894507821903281E-3</v>
      </c>
      <c r="U93" s="90">
        <f>R93/'סכום נכסי הקרן'!$C$42</f>
        <v>4.3315715855751996E-5</v>
      </c>
    </row>
    <row r="94" spans="2:21" s="139" customFormat="1">
      <c r="B94" s="88" t="s">
        <v>481</v>
      </c>
      <c r="C94" s="82" t="s">
        <v>482</v>
      </c>
      <c r="D94" s="95" t="s">
        <v>125</v>
      </c>
      <c r="E94" s="95" t="s">
        <v>283</v>
      </c>
      <c r="F94" s="82" t="s">
        <v>478</v>
      </c>
      <c r="G94" s="95" t="s">
        <v>341</v>
      </c>
      <c r="H94" s="82" t="s">
        <v>460</v>
      </c>
      <c r="I94" s="82" t="s">
        <v>165</v>
      </c>
      <c r="J94" s="82"/>
      <c r="K94" s="89">
        <v>6.2899999996898961</v>
      </c>
      <c r="L94" s="95" t="s">
        <v>169</v>
      </c>
      <c r="M94" s="96">
        <v>2.7799999999999998E-2</v>
      </c>
      <c r="N94" s="96">
        <v>2.4599999999081176E-2</v>
      </c>
      <c r="O94" s="89">
        <v>8360.6430290000008</v>
      </c>
      <c r="P94" s="91">
        <v>104.14</v>
      </c>
      <c r="Q94" s="82"/>
      <c r="R94" s="89">
        <v>8.7067738299999995</v>
      </c>
      <c r="S94" s="90">
        <v>4.6419391536330381E-6</v>
      </c>
      <c r="T94" s="90">
        <f t="shared" si="1"/>
        <v>4.3682147651204787E-3</v>
      </c>
      <c r="U94" s="90">
        <f>R94/'סכום נכסי הקרן'!$C$42</f>
        <v>1.0573766624151514E-4</v>
      </c>
    </row>
    <row r="95" spans="2:21" s="139" customFormat="1">
      <c r="B95" s="88" t="s">
        <v>483</v>
      </c>
      <c r="C95" s="82" t="s">
        <v>484</v>
      </c>
      <c r="D95" s="95" t="s">
        <v>125</v>
      </c>
      <c r="E95" s="95" t="s">
        <v>283</v>
      </c>
      <c r="F95" s="82" t="s">
        <v>478</v>
      </c>
      <c r="G95" s="95" t="s">
        <v>341</v>
      </c>
      <c r="H95" s="82" t="s">
        <v>460</v>
      </c>
      <c r="I95" s="82" t="s">
        <v>165</v>
      </c>
      <c r="J95" s="82"/>
      <c r="K95" s="89">
        <v>1.55999999996726</v>
      </c>
      <c r="L95" s="95" t="s">
        <v>169</v>
      </c>
      <c r="M95" s="96">
        <v>5.0999999999999997E-2</v>
      </c>
      <c r="N95" s="96">
        <v>-9.9999997217101907E-5</v>
      </c>
      <c r="O95" s="89">
        <v>952.48143400000004</v>
      </c>
      <c r="P95" s="91">
        <v>128.27000000000001</v>
      </c>
      <c r="Q95" s="82"/>
      <c r="R95" s="89">
        <v>1.2217479339999999</v>
      </c>
      <c r="S95" s="90">
        <v>8.0355151315175072E-7</v>
      </c>
      <c r="T95" s="90">
        <f t="shared" si="1"/>
        <v>6.1295463380082321E-4</v>
      </c>
      <c r="U95" s="90">
        <f>R95/'סכום נכסי הקרן'!$C$42</f>
        <v>1.4837272427065294E-5</v>
      </c>
    </row>
    <row r="96" spans="2:21" s="139" customFormat="1">
      <c r="B96" s="88" t="s">
        <v>485</v>
      </c>
      <c r="C96" s="82" t="s">
        <v>486</v>
      </c>
      <c r="D96" s="95" t="s">
        <v>125</v>
      </c>
      <c r="E96" s="95" t="s">
        <v>283</v>
      </c>
      <c r="F96" s="82" t="s">
        <v>395</v>
      </c>
      <c r="G96" s="95" t="s">
        <v>291</v>
      </c>
      <c r="H96" s="82" t="s">
        <v>460</v>
      </c>
      <c r="I96" s="82" t="s">
        <v>287</v>
      </c>
      <c r="J96" s="82"/>
      <c r="K96" s="89">
        <v>1.0200000000222322</v>
      </c>
      <c r="L96" s="95" t="s">
        <v>169</v>
      </c>
      <c r="M96" s="96">
        <v>6.4000000000000001E-2</v>
      </c>
      <c r="N96" s="96">
        <v>-9.3000000001679239E-3</v>
      </c>
      <c r="O96" s="89">
        <v>34235.731116000003</v>
      </c>
      <c r="P96" s="91">
        <v>123.5</v>
      </c>
      <c r="Q96" s="82"/>
      <c r="R96" s="89">
        <v>42.281129553</v>
      </c>
      <c r="S96" s="90">
        <v>2.7345259064338463E-5</v>
      </c>
      <c r="T96" s="90">
        <f t="shared" si="1"/>
        <v>2.121257058073673E-2</v>
      </c>
      <c r="U96" s="90">
        <f>R96/'סכום נכסי הקרן'!$C$42</f>
        <v>5.1347468675310435E-4</v>
      </c>
    </row>
    <row r="97" spans="2:21" s="139" customFormat="1">
      <c r="B97" s="88" t="s">
        <v>487</v>
      </c>
      <c r="C97" s="82" t="s">
        <v>488</v>
      </c>
      <c r="D97" s="95" t="s">
        <v>125</v>
      </c>
      <c r="E97" s="95" t="s">
        <v>283</v>
      </c>
      <c r="F97" s="82" t="s">
        <v>407</v>
      </c>
      <c r="G97" s="95" t="s">
        <v>408</v>
      </c>
      <c r="H97" s="82" t="s">
        <v>460</v>
      </c>
      <c r="I97" s="82" t="s">
        <v>287</v>
      </c>
      <c r="J97" s="82"/>
      <c r="K97" s="89">
        <v>3.8700000004055317</v>
      </c>
      <c r="L97" s="95" t="s">
        <v>169</v>
      </c>
      <c r="M97" s="96">
        <v>3.85E-2</v>
      </c>
      <c r="N97" s="96">
        <v>-1.5E-3</v>
      </c>
      <c r="O97" s="89">
        <v>2428.2613249999999</v>
      </c>
      <c r="P97" s="91">
        <v>121.86</v>
      </c>
      <c r="Q97" s="82"/>
      <c r="R97" s="89">
        <v>2.9590792399999999</v>
      </c>
      <c r="S97" s="90">
        <v>1.0136893976661269E-5</v>
      </c>
      <c r="T97" s="90">
        <f t="shared" si="1"/>
        <v>1.4845790047735151E-3</v>
      </c>
      <c r="U97" s="90">
        <f>R97/'סכום נכסי הקרן'!$C$42</f>
        <v>3.5935943573409247E-5</v>
      </c>
    </row>
    <row r="98" spans="2:21" s="139" customFormat="1">
      <c r="B98" s="88" t="s">
        <v>489</v>
      </c>
      <c r="C98" s="82" t="s">
        <v>490</v>
      </c>
      <c r="D98" s="95" t="s">
        <v>125</v>
      </c>
      <c r="E98" s="95" t="s">
        <v>283</v>
      </c>
      <c r="F98" s="82" t="s">
        <v>407</v>
      </c>
      <c r="G98" s="95" t="s">
        <v>408</v>
      </c>
      <c r="H98" s="82" t="s">
        <v>460</v>
      </c>
      <c r="I98" s="82" t="s">
        <v>287</v>
      </c>
      <c r="J98" s="82"/>
      <c r="K98" s="89">
        <v>1.1400000001494379</v>
      </c>
      <c r="L98" s="95" t="s">
        <v>169</v>
      </c>
      <c r="M98" s="96">
        <v>3.9E-2</v>
      </c>
      <c r="N98" s="96">
        <v>-9.6999999996797755E-3</v>
      </c>
      <c r="O98" s="89">
        <v>1616.222272</v>
      </c>
      <c r="P98" s="91">
        <v>115.93</v>
      </c>
      <c r="Q98" s="82"/>
      <c r="R98" s="89">
        <v>1.873686398</v>
      </c>
      <c r="S98" s="90">
        <v>8.1203937648374005E-6</v>
      </c>
      <c r="T98" s="90">
        <f t="shared" si="1"/>
        <v>9.4003413305029048E-4</v>
      </c>
      <c r="U98" s="90">
        <f>R98/'סכום נכסי הקרן'!$C$42</f>
        <v>2.275460817764124E-5</v>
      </c>
    </row>
    <row r="99" spans="2:21" s="139" customFormat="1">
      <c r="B99" s="88" t="s">
        <v>491</v>
      </c>
      <c r="C99" s="82" t="s">
        <v>492</v>
      </c>
      <c r="D99" s="95" t="s">
        <v>125</v>
      </c>
      <c r="E99" s="95" t="s">
        <v>283</v>
      </c>
      <c r="F99" s="82" t="s">
        <v>407</v>
      </c>
      <c r="G99" s="95" t="s">
        <v>408</v>
      </c>
      <c r="H99" s="82" t="s">
        <v>460</v>
      </c>
      <c r="I99" s="82" t="s">
        <v>287</v>
      </c>
      <c r="J99" s="82"/>
      <c r="K99" s="89">
        <v>2.0800000001153962</v>
      </c>
      <c r="L99" s="95" t="s">
        <v>169</v>
      </c>
      <c r="M99" s="96">
        <v>3.9E-2</v>
      </c>
      <c r="N99" s="96">
        <v>-2.7999999992306939E-3</v>
      </c>
      <c r="O99" s="89">
        <v>2608.8761500000001</v>
      </c>
      <c r="P99" s="91">
        <v>119.58</v>
      </c>
      <c r="Q99" s="82"/>
      <c r="R99" s="89">
        <v>3.119693958</v>
      </c>
      <c r="S99" s="90">
        <v>6.5380041725924583E-6</v>
      </c>
      <c r="T99" s="90">
        <f t="shared" si="1"/>
        <v>1.5651598945912609E-3</v>
      </c>
      <c r="U99" s="90">
        <f>R99/'סכום נכסי הקרן'!$C$42</f>
        <v>3.7886496760726747E-5</v>
      </c>
    </row>
    <row r="100" spans="2:21" s="139" customFormat="1">
      <c r="B100" s="88" t="s">
        <v>493</v>
      </c>
      <c r="C100" s="82" t="s">
        <v>494</v>
      </c>
      <c r="D100" s="95" t="s">
        <v>125</v>
      </c>
      <c r="E100" s="95" t="s">
        <v>283</v>
      </c>
      <c r="F100" s="82" t="s">
        <v>407</v>
      </c>
      <c r="G100" s="95" t="s">
        <v>408</v>
      </c>
      <c r="H100" s="82" t="s">
        <v>460</v>
      </c>
      <c r="I100" s="82" t="s">
        <v>287</v>
      </c>
      <c r="J100" s="82"/>
      <c r="K100" s="89">
        <v>4.7300000006721428</v>
      </c>
      <c r="L100" s="95" t="s">
        <v>169</v>
      </c>
      <c r="M100" s="96">
        <v>3.85E-2</v>
      </c>
      <c r="N100" s="96">
        <v>3.2999999987749114E-3</v>
      </c>
      <c r="O100" s="89">
        <v>2451.6514350000002</v>
      </c>
      <c r="P100" s="91">
        <v>123.19</v>
      </c>
      <c r="Q100" s="82"/>
      <c r="R100" s="89">
        <v>3.020189389</v>
      </c>
      <c r="S100" s="90">
        <v>9.8066057400000012E-6</v>
      </c>
      <c r="T100" s="90">
        <f t="shared" si="1"/>
        <v>1.5152381513612832E-3</v>
      </c>
      <c r="U100" s="90">
        <f>R100/'סכום נכסי הקרן'!$C$42</f>
        <v>3.6678083505500634E-5</v>
      </c>
    </row>
    <row r="101" spans="2:21" s="139" customFormat="1">
      <c r="B101" s="88" t="s">
        <v>495</v>
      </c>
      <c r="C101" s="82" t="s">
        <v>496</v>
      </c>
      <c r="D101" s="95" t="s">
        <v>125</v>
      </c>
      <c r="E101" s="95" t="s">
        <v>283</v>
      </c>
      <c r="F101" s="82" t="s">
        <v>497</v>
      </c>
      <c r="G101" s="95" t="s">
        <v>341</v>
      </c>
      <c r="H101" s="82" t="s">
        <v>460</v>
      </c>
      <c r="I101" s="82" t="s">
        <v>165</v>
      </c>
      <c r="J101" s="82"/>
      <c r="K101" s="89">
        <v>5.8300000004340768</v>
      </c>
      <c r="L101" s="95" t="s">
        <v>169</v>
      </c>
      <c r="M101" s="96">
        <v>1.5800000000000002E-2</v>
      </c>
      <c r="N101" s="96">
        <v>9.4000000003617318E-3</v>
      </c>
      <c r="O101" s="89">
        <v>5245.2159160000001</v>
      </c>
      <c r="P101" s="91">
        <v>105.41</v>
      </c>
      <c r="Q101" s="82"/>
      <c r="R101" s="89">
        <v>5.5289818200000003</v>
      </c>
      <c r="S101" s="90">
        <v>1.09447711729307E-5</v>
      </c>
      <c r="T101" s="90">
        <f t="shared" si="1"/>
        <v>2.7739069021167741E-3</v>
      </c>
      <c r="U101" s="90">
        <f>R101/'סכום נכסי הקרן'!$C$42</f>
        <v>6.7145609355809472E-5</v>
      </c>
    </row>
    <row r="102" spans="2:21" s="139" customFormat="1">
      <c r="B102" s="88" t="s">
        <v>498</v>
      </c>
      <c r="C102" s="82" t="s">
        <v>499</v>
      </c>
      <c r="D102" s="95" t="s">
        <v>125</v>
      </c>
      <c r="E102" s="95" t="s">
        <v>283</v>
      </c>
      <c r="F102" s="82" t="s">
        <v>497</v>
      </c>
      <c r="G102" s="95" t="s">
        <v>341</v>
      </c>
      <c r="H102" s="82" t="s">
        <v>460</v>
      </c>
      <c r="I102" s="82" t="s">
        <v>165</v>
      </c>
      <c r="J102" s="82"/>
      <c r="K102" s="89">
        <v>7.0699999994772273</v>
      </c>
      <c r="L102" s="95" t="s">
        <v>169</v>
      </c>
      <c r="M102" s="96">
        <v>2.4E-2</v>
      </c>
      <c r="N102" s="96">
        <v>1.9899999999203003E-2</v>
      </c>
      <c r="O102" s="89">
        <v>7095.5890330000002</v>
      </c>
      <c r="P102" s="91">
        <v>104.33</v>
      </c>
      <c r="Q102" s="82"/>
      <c r="R102" s="89">
        <v>7.4028278410000006</v>
      </c>
      <c r="S102" s="90">
        <v>1.3036652606556184E-5</v>
      </c>
      <c r="T102" s="90">
        <f t="shared" si="1"/>
        <v>3.7140211185089623E-3</v>
      </c>
      <c r="U102" s="90">
        <f>R102/'סכום נכסי הקרן'!$C$42</f>
        <v>8.9902156042917947E-5</v>
      </c>
    </row>
    <row r="103" spans="2:21" s="139" customFormat="1">
      <c r="B103" s="88" t="s">
        <v>500</v>
      </c>
      <c r="C103" s="82" t="s">
        <v>501</v>
      </c>
      <c r="D103" s="95" t="s">
        <v>125</v>
      </c>
      <c r="E103" s="95" t="s">
        <v>283</v>
      </c>
      <c r="F103" s="82" t="s">
        <v>497</v>
      </c>
      <c r="G103" s="95" t="s">
        <v>341</v>
      </c>
      <c r="H103" s="82" t="s">
        <v>460</v>
      </c>
      <c r="I103" s="82" t="s">
        <v>165</v>
      </c>
      <c r="J103" s="82"/>
      <c r="K103" s="89">
        <v>3.0599999928999244</v>
      </c>
      <c r="L103" s="95" t="s">
        <v>169</v>
      </c>
      <c r="M103" s="96">
        <v>3.4799999999999998E-2</v>
      </c>
      <c r="N103" s="96">
        <v>2.7999999973703431E-3</v>
      </c>
      <c r="O103" s="89">
        <v>137.694458</v>
      </c>
      <c r="P103" s="91">
        <v>110.47</v>
      </c>
      <c r="Q103" s="82"/>
      <c r="R103" s="89">
        <v>0.15211106799999999</v>
      </c>
      <c r="S103" s="90">
        <v>2.9608575945168405E-7</v>
      </c>
      <c r="T103" s="90">
        <f t="shared" si="1"/>
        <v>7.6314582892506955E-5</v>
      </c>
      <c r="U103" s="90">
        <f>R103/'סכום נכסי הקרן'!$C$42</f>
        <v>1.847282317637096E-6</v>
      </c>
    </row>
    <row r="104" spans="2:21" s="139" customFormat="1">
      <c r="B104" s="88" t="s">
        <v>502</v>
      </c>
      <c r="C104" s="82" t="s">
        <v>503</v>
      </c>
      <c r="D104" s="95" t="s">
        <v>125</v>
      </c>
      <c r="E104" s="95" t="s">
        <v>283</v>
      </c>
      <c r="F104" s="82" t="s">
        <v>422</v>
      </c>
      <c r="G104" s="95" t="s">
        <v>408</v>
      </c>
      <c r="H104" s="82" t="s">
        <v>460</v>
      </c>
      <c r="I104" s="82" t="s">
        <v>165</v>
      </c>
      <c r="J104" s="82"/>
      <c r="K104" s="89">
        <v>2.2499999998959859</v>
      </c>
      <c r="L104" s="95" t="s">
        <v>169</v>
      </c>
      <c r="M104" s="96">
        <v>3.7499999999999999E-2</v>
      </c>
      <c r="N104" s="96">
        <v>-3.9000000001248171E-3</v>
      </c>
      <c r="O104" s="89">
        <v>8098.1276010000011</v>
      </c>
      <c r="P104" s="91">
        <v>118.72</v>
      </c>
      <c r="Q104" s="82"/>
      <c r="R104" s="89">
        <v>9.6140965919999992</v>
      </c>
      <c r="S104" s="90">
        <v>1.0453225712586093E-5</v>
      </c>
      <c r="T104" s="90">
        <f t="shared" si="1"/>
        <v>4.8234213391148669E-3</v>
      </c>
      <c r="U104" s="90">
        <f>R104/'סכום נכסי הקרן'!$C$42</f>
        <v>1.1675646531162786E-4</v>
      </c>
    </row>
    <row r="105" spans="2:21" s="139" customFormat="1">
      <c r="B105" s="88" t="s">
        <v>504</v>
      </c>
      <c r="C105" s="82" t="s">
        <v>505</v>
      </c>
      <c r="D105" s="95" t="s">
        <v>125</v>
      </c>
      <c r="E105" s="95" t="s">
        <v>283</v>
      </c>
      <c r="F105" s="82" t="s">
        <v>422</v>
      </c>
      <c r="G105" s="95" t="s">
        <v>408</v>
      </c>
      <c r="H105" s="82" t="s">
        <v>460</v>
      </c>
      <c r="I105" s="82" t="s">
        <v>165</v>
      </c>
      <c r="J105" s="82"/>
      <c r="K105" s="89">
        <v>5.9099999996483721</v>
      </c>
      <c r="L105" s="95" t="s">
        <v>169</v>
      </c>
      <c r="M105" s="96">
        <v>2.4799999999999999E-2</v>
      </c>
      <c r="N105" s="96">
        <v>9.5999999991475699E-3</v>
      </c>
      <c r="O105" s="89">
        <v>4268.9792600000001</v>
      </c>
      <c r="P105" s="91">
        <v>109.92</v>
      </c>
      <c r="Q105" s="82"/>
      <c r="R105" s="89">
        <v>4.6924622149999999</v>
      </c>
      <c r="S105" s="90">
        <v>1.0080562599475052E-5</v>
      </c>
      <c r="T105" s="90">
        <f t="shared" si="1"/>
        <v>2.354222486141339E-3</v>
      </c>
      <c r="U105" s="90">
        <f>R105/'סכום נכסי הקרן'!$C$42</f>
        <v>5.6986665006846851E-5</v>
      </c>
    </row>
    <row r="106" spans="2:21" s="139" customFormat="1">
      <c r="B106" s="88" t="s">
        <v>506</v>
      </c>
      <c r="C106" s="82" t="s">
        <v>507</v>
      </c>
      <c r="D106" s="95" t="s">
        <v>125</v>
      </c>
      <c r="E106" s="95" t="s">
        <v>283</v>
      </c>
      <c r="F106" s="82" t="s">
        <v>508</v>
      </c>
      <c r="G106" s="95" t="s">
        <v>341</v>
      </c>
      <c r="H106" s="82" t="s">
        <v>460</v>
      </c>
      <c r="I106" s="82" t="s">
        <v>287</v>
      </c>
      <c r="J106" s="82"/>
      <c r="K106" s="89">
        <v>4.4600000001629772</v>
      </c>
      <c r="L106" s="95" t="s">
        <v>169</v>
      </c>
      <c r="M106" s="96">
        <v>2.8500000000000001E-2</v>
      </c>
      <c r="N106" s="96">
        <v>6.1000000000000013E-3</v>
      </c>
      <c r="O106" s="89">
        <v>10772.175156999998</v>
      </c>
      <c r="P106" s="91">
        <v>113.92</v>
      </c>
      <c r="Q106" s="82"/>
      <c r="R106" s="89">
        <v>12.2716625</v>
      </c>
      <c r="S106" s="90">
        <v>1.577185235285505E-5</v>
      </c>
      <c r="T106" s="90">
        <f t="shared" si="1"/>
        <v>6.1567301932632483E-3</v>
      </c>
      <c r="U106" s="90">
        <f>R106/'סכום נכסי הקרן'!$C$42</f>
        <v>1.4903074077594566E-4</v>
      </c>
    </row>
    <row r="107" spans="2:21" s="139" customFormat="1">
      <c r="B107" s="88" t="s">
        <v>509</v>
      </c>
      <c r="C107" s="82" t="s">
        <v>510</v>
      </c>
      <c r="D107" s="95" t="s">
        <v>125</v>
      </c>
      <c r="E107" s="95" t="s">
        <v>283</v>
      </c>
      <c r="F107" s="82" t="s">
        <v>511</v>
      </c>
      <c r="G107" s="95" t="s">
        <v>341</v>
      </c>
      <c r="H107" s="82" t="s">
        <v>460</v>
      </c>
      <c r="I107" s="82" t="s">
        <v>287</v>
      </c>
      <c r="J107" s="82"/>
      <c r="K107" s="89">
        <v>6.5100000004857526</v>
      </c>
      <c r="L107" s="95" t="s">
        <v>169</v>
      </c>
      <c r="M107" s="96">
        <v>1.3999999999999999E-2</v>
      </c>
      <c r="N107" s="96">
        <v>1.3500000000235803E-2</v>
      </c>
      <c r="O107" s="89">
        <v>4205.9399999999996</v>
      </c>
      <c r="P107" s="91">
        <v>100.83</v>
      </c>
      <c r="Q107" s="82"/>
      <c r="R107" s="89">
        <v>4.2408492939999993</v>
      </c>
      <c r="S107" s="90">
        <v>1.6584936908517347E-5</v>
      </c>
      <c r="T107" s="90">
        <f t="shared" si="1"/>
        <v>2.1276469177219409E-3</v>
      </c>
      <c r="U107" s="90">
        <f>R107/'סכום נכסי הקרן'!$C$42</f>
        <v>5.1502142582878727E-5</v>
      </c>
    </row>
    <row r="108" spans="2:21" s="139" customFormat="1">
      <c r="B108" s="88" t="s">
        <v>512</v>
      </c>
      <c r="C108" s="82" t="s">
        <v>513</v>
      </c>
      <c r="D108" s="95" t="s">
        <v>125</v>
      </c>
      <c r="E108" s="95" t="s">
        <v>283</v>
      </c>
      <c r="F108" s="82" t="s">
        <v>296</v>
      </c>
      <c r="G108" s="95" t="s">
        <v>291</v>
      </c>
      <c r="H108" s="82" t="s">
        <v>460</v>
      </c>
      <c r="I108" s="82" t="s">
        <v>165</v>
      </c>
      <c r="J108" s="82"/>
      <c r="K108" s="89">
        <v>4.389999999820045</v>
      </c>
      <c r="L108" s="95" t="s">
        <v>169</v>
      </c>
      <c r="M108" s="96">
        <v>1.8200000000000001E-2</v>
      </c>
      <c r="N108" s="96">
        <v>1.509999999925473E-2</v>
      </c>
      <c r="O108" s="89">
        <f>10804.60905/50000</f>
        <v>0.21609218099999999</v>
      </c>
      <c r="P108" s="91">
        <v>5091667</v>
      </c>
      <c r="Q108" s="82"/>
      <c r="R108" s="89">
        <v>11.002694682</v>
      </c>
      <c r="S108" s="90">
        <f>76.0298997255647%/50000</f>
        <v>1.5205979945112941E-5</v>
      </c>
      <c r="T108" s="90">
        <f t="shared" si="1"/>
        <v>5.5200852008378144E-3</v>
      </c>
      <c r="U108" s="90">
        <f>R108/'סכום נכסי הקרן'!$C$42</f>
        <v>1.3362001595057049E-4</v>
      </c>
    </row>
    <row r="109" spans="2:21" s="139" customFormat="1">
      <c r="B109" s="88" t="s">
        <v>514</v>
      </c>
      <c r="C109" s="82" t="s">
        <v>515</v>
      </c>
      <c r="D109" s="95" t="s">
        <v>125</v>
      </c>
      <c r="E109" s="95" t="s">
        <v>283</v>
      </c>
      <c r="F109" s="82" t="s">
        <v>296</v>
      </c>
      <c r="G109" s="95" t="s">
        <v>291</v>
      </c>
      <c r="H109" s="82" t="s">
        <v>460</v>
      </c>
      <c r="I109" s="82" t="s">
        <v>165</v>
      </c>
      <c r="J109" s="82"/>
      <c r="K109" s="89">
        <v>3.6500000000256949</v>
      </c>
      <c r="L109" s="95" t="s">
        <v>169</v>
      </c>
      <c r="M109" s="96">
        <v>1.06E-2</v>
      </c>
      <c r="N109" s="96">
        <v>1.330000000034505E-2</v>
      </c>
      <c r="O109" s="89">
        <f>13594.01535/50000</f>
        <v>0.27188030699999999</v>
      </c>
      <c r="P109" s="91">
        <v>5010002</v>
      </c>
      <c r="Q109" s="82"/>
      <c r="R109" s="89">
        <v>13.621209441000003</v>
      </c>
      <c r="S109" s="90">
        <f>100.110577730319%/50000</f>
        <v>2.0022115546063798E-5</v>
      </c>
      <c r="T109" s="90">
        <f t="shared" si="1"/>
        <v>6.8338019754183377E-3</v>
      </c>
      <c r="U109" s="90">
        <f>R109/'סכום נכסי הקרן'!$C$42</f>
        <v>1.6542004257830061E-4</v>
      </c>
    </row>
    <row r="110" spans="2:21" s="139" customFormat="1">
      <c r="B110" s="88" t="s">
        <v>516</v>
      </c>
      <c r="C110" s="82" t="s">
        <v>517</v>
      </c>
      <c r="D110" s="95" t="s">
        <v>125</v>
      </c>
      <c r="E110" s="95" t="s">
        <v>283</v>
      </c>
      <c r="F110" s="82" t="s">
        <v>433</v>
      </c>
      <c r="G110" s="95" t="s">
        <v>341</v>
      </c>
      <c r="H110" s="82" t="s">
        <v>460</v>
      </c>
      <c r="I110" s="82" t="s">
        <v>287</v>
      </c>
      <c r="J110" s="82"/>
      <c r="K110" s="89">
        <v>2.4599999999153872</v>
      </c>
      <c r="L110" s="95" t="s">
        <v>169</v>
      </c>
      <c r="M110" s="96">
        <v>4.9000000000000002E-2</v>
      </c>
      <c r="N110" s="96">
        <v>-9.9999999456059122E-5</v>
      </c>
      <c r="O110" s="89">
        <v>5596.6800519999997</v>
      </c>
      <c r="P110" s="91">
        <v>115.73</v>
      </c>
      <c r="Q110" s="89">
        <v>0.14132867799999999</v>
      </c>
      <c r="R110" s="89">
        <v>6.6183664360000005</v>
      </c>
      <c r="S110" s="90">
        <v>8.4158921764929145E-6</v>
      </c>
      <c r="T110" s="90">
        <f t="shared" si="1"/>
        <v>3.320454458929365E-3</v>
      </c>
      <c r="U110" s="90">
        <f>R110/'סכום נכסי הקרן'!$C$42</f>
        <v>8.0375422049272892E-5</v>
      </c>
    </row>
    <row r="111" spans="2:21" s="139" customFormat="1">
      <c r="B111" s="88" t="s">
        <v>518</v>
      </c>
      <c r="C111" s="82" t="s">
        <v>519</v>
      </c>
      <c r="D111" s="95" t="s">
        <v>125</v>
      </c>
      <c r="E111" s="95" t="s">
        <v>283</v>
      </c>
      <c r="F111" s="82" t="s">
        <v>433</v>
      </c>
      <c r="G111" s="95" t="s">
        <v>341</v>
      </c>
      <c r="H111" s="82" t="s">
        <v>460</v>
      </c>
      <c r="I111" s="82" t="s">
        <v>287</v>
      </c>
      <c r="J111" s="82"/>
      <c r="K111" s="89">
        <v>2.089999999831504</v>
      </c>
      <c r="L111" s="95" t="s">
        <v>169</v>
      </c>
      <c r="M111" s="96">
        <v>5.8499999999999996E-2</v>
      </c>
      <c r="N111" s="96">
        <v>-1.8000000007904746E-3</v>
      </c>
      <c r="O111" s="89">
        <v>3856.2795429999996</v>
      </c>
      <c r="P111" s="91">
        <v>124.66</v>
      </c>
      <c r="Q111" s="82"/>
      <c r="R111" s="89">
        <v>4.8072382090000003</v>
      </c>
      <c r="S111" s="90">
        <v>3.6373917607047105E-6</v>
      </c>
      <c r="T111" s="90">
        <f t="shared" si="1"/>
        <v>2.4118059494839467E-3</v>
      </c>
      <c r="U111" s="90">
        <f>R111/'סכום נכסי הקרן'!$C$42</f>
        <v>5.8380539016103182E-5</v>
      </c>
    </row>
    <row r="112" spans="2:21" s="139" customFormat="1">
      <c r="B112" s="88" t="s">
        <v>520</v>
      </c>
      <c r="C112" s="82" t="s">
        <v>521</v>
      </c>
      <c r="D112" s="95" t="s">
        <v>125</v>
      </c>
      <c r="E112" s="95" t="s">
        <v>283</v>
      </c>
      <c r="F112" s="82" t="s">
        <v>433</v>
      </c>
      <c r="G112" s="95" t="s">
        <v>341</v>
      </c>
      <c r="H112" s="82" t="s">
        <v>460</v>
      </c>
      <c r="I112" s="82" t="s">
        <v>287</v>
      </c>
      <c r="J112" s="82"/>
      <c r="K112" s="89">
        <v>6.9999999996973497</v>
      </c>
      <c r="L112" s="95" t="s">
        <v>169</v>
      </c>
      <c r="M112" s="96">
        <v>2.2499999999999999E-2</v>
      </c>
      <c r="N112" s="96">
        <v>1.9900000000665833E-2</v>
      </c>
      <c r="O112" s="89">
        <v>3184.4023440000001</v>
      </c>
      <c r="P112" s="91">
        <v>103.76</v>
      </c>
      <c r="Q112" s="82"/>
      <c r="R112" s="89">
        <v>3.3041359219999999</v>
      </c>
      <c r="S112" s="90">
        <v>1.7193236191044444E-5</v>
      </c>
      <c r="T112" s="90">
        <f t="shared" si="1"/>
        <v>1.6576949857953721E-3</v>
      </c>
      <c r="U112" s="90">
        <f>R112/'סכום נכסי הקרן'!$C$42</f>
        <v>4.0126415151987123E-5</v>
      </c>
    </row>
    <row r="113" spans="2:21" s="139" customFormat="1">
      <c r="B113" s="88" t="s">
        <v>522</v>
      </c>
      <c r="C113" s="82" t="s">
        <v>523</v>
      </c>
      <c r="D113" s="95" t="s">
        <v>125</v>
      </c>
      <c r="E113" s="95" t="s">
        <v>283</v>
      </c>
      <c r="F113" s="82" t="s">
        <v>444</v>
      </c>
      <c r="G113" s="95" t="s">
        <v>408</v>
      </c>
      <c r="H113" s="82" t="s">
        <v>460</v>
      </c>
      <c r="I113" s="82" t="s">
        <v>165</v>
      </c>
      <c r="J113" s="82"/>
      <c r="K113" s="89">
        <v>1.7199999999513265</v>
      </c>
      <c r="L113" s="95" t="s">
        <v>169</v>
      </c>
      <c r="M113" s="96">
        <v>4.0500000000000001E-2</v>
      </c>
      <c r="N113" s="96">
        <v>-1.0700000001642727E-2</v>
      </c>
      <c r="O113" s="89">
        <v>1216.046376</v>
      </c>
      <c r="P113" s="91">
        <v>135.16</v>
      </c>
      <c r="Q113" s="82"/>
      <c r="R113" s="89">
        <v>1.6436083389999998</v>
      </c>
      <c r="S113" s="90">
        <v>8.3603042044676425E-6</v>
      </c>
      <c r="T113" s="90">
        <f t="shared" si="1"/>
        <v>8.2460327495321485E-4</v>
      </c>
      <c r="U113" s="90">
        <f>R113/'סכום נכסי הקרן'!$C$42</f>
        <v>1.9960471395517238E-5</v>
      </c>
    </row>
    <row r="114" spans="2:21" s="139" customFormat="1">
      <c r="B114" s="88" t="s">
        <v>524</v>
      </c>
      <c r="C114" s="82" t="s">
        <v>525</v>
      </c>
      <c r="D114" s="95" t="s">
        <v>125</v>
      </c>
      <c r="E114" s="95" t="s">
        <v>283</v>
      </c>
      <c r="F114" s="82" t="s">
        <v>526</v>
      </c>
      <c r="G114" s="95" t="s">
        <v>341</v>
      </c>
      <c r="H114" s="82" t="s">
        <v>460</v>
      </c>
      <c r="I114" s="82" t="s">
        <v>165</v>
      </c>
      <c r="J114" s="82"/>
      <c r="K114" s="89">
        <v>6.5200000004591052</v>
      </c>
      <c r="L114" s="95" t="s">
        <v>169</v>
      </c>
      <c r="M114" s="96">
        <v>1.9599999999999999E-2</v>
      </c>
      <c r="N114" s="96">
        <v>1.4400000001197667E-2</v>
      </c>
      <c r="O114" s="89">
        <v>3816.9515080000001</v>
      </c>
      <c r="P114" s="91">
        <v>105</v>
      </c>
      <c r="Q114" s="82"/>
      <c r="R114" s="89">
        <v>4.0077992079999998</v>
      </c>
      <c r="S114" s="90">
        <v>5.9260912297393261E-6</v>
      </c>
      <c r="T114" s="90">
        <f t="shared" si="1"/>
        <v>2.0107249846897379E-3</v>
      </c>
      <c r="U114" s="90">
        <f>R114/'סכום נכסי הקרן'!$C$42</f>
        <v>4.8671912615710238E-5</v>
      </c>
    </row>
    <row r="115" spans="2:21" s="139" customFormat="1">
      <c r="B115" s="88" t="s">
        <v>527</v>
      </c>
      <c r="C115" s="82" t="s">
        <v>528</v>
      </c>
      <c r="D115" s="95" t="s">
        <v>125</v>
      </c>
      <c r="E115" s="95" t="s">
        <v>283</v>
      </c>
      <c r="F115" s="82" t="s">
        <v>526</v>
      </c>
      <c r="G115" s="95" t="s">
        <v>341</v>
      </c>
      <c r="H115" s="82" t="s">
        <v>460</v>
      </c>
      <c r="I115" s="82" t="s">
        <v>165</v>
      </c>
      <c r="J115" s="82"/>
      <c r="K115" s="89">
        <v>3.7500000009099219</v>
      </c>
      <c r="L115" s="95" t="s">
        <v>169</v>
      </c>
      <c r="M115" s="96">
        <v>2.75E-2</v>
      </c>
      <c r="N115" s="96">
        <v>4.6000000029117506E-3</v>
      </c>
      <c r="O115" s="89">
        <v>1493.0649510000001</v>
      </c>
      <c r="P115" s="91">
        <v>110.41</v>
      </c>
      <c r="Q115" s="82"/>
      <c r="R115" s="89">
        <v>1.648493062</v>
      </c>
      <c r="S115" s="90">
        <v>3.2879623320818965E-6</v>
      </c>
      <c r="T115" s="90">
        <f t="shared" si="1"/>
        <v>8.2705395525670502E-4</v>
      </c>
      <c r="U115" s="90">
        <f>R115/'סכום נכסי הקרן'!$C$42</f>
        <v>2.0019792933016769E-5</v>
      </c>
    </row>
    <row r="116" spans="2:21" s="139" customFormat="1">
      <c r="B116" s="88" t="s">
        <v>529</v>
      </c>
      <c r="C116" s="82" t="s">
        <v>530</v>
      </c>
      <c r="D116" s="95" t="s">
        <v>125</v>
      </c>
      <c r="E116" s="95" t="s">
        <v>283</v>
      </c>
      <c r="F116" s="82" t="s">
        <v>311</v>
      </c>
      <c r="G116" s="95" t="s">
        <v>291</v>
      </c>
      <c r="H116" s="82" t="s">
        <v>460</v>
      </c>
      <c r="I116" s="82" t="s">
        <v>165</v>
      </c>
      <c r="J116" s="82"/>
      <c r="K116" s="89">
        <v>3.9499999999907054</v>
      </c>
      <c r="L116" s="95" t="s">
        <v>169</v>
      </c>
      <c r="M116" s="96">
        <v>1.4199999999999999E-2</v>
      </c>
      <c r="N116" s="96">
        <v>1.5699999999851291E-2</v>
      </c>
      <c r="O116" s="89">
        <f>21221.47905/50000</f>
        <v>0.42442958100000006</v>
      </c>
      <c r="P116" s="91">
        <v>5070000</v>
      </c>
      <c r="Q116" s="82"/>
      <c r="R116" s="89">
        <v>21.518581376</v>
      </c>
      <c r="S116" s="90">
        <f>100.134379512103%/50000</f>
        <v>2.0026875902420599E-5</v>
      </c>
      <c r="T116" s="90">
        <f t="shared" si="1"/>
        <v>1.0795937361690922E-2</v>
      </c>
      <c r="U116" s="90">
        <f>R116/'סכום נכסי הקרן'!$C$42</f>
        <v>2.6132809005403694E-4</v>
      </c>
    </row>
    <row r="117" spans="2:21" s="139" customFormat="1">
      <c r="B117" s="88" t="s">
        <v>531</v>
      </c>
      <c r="C117" s="82" t="s">
        <v>532</v>
      </c>
      <c r="D117" s="95" t="s">
        <v>125</v>
      </c>
      <c r="E117" s="95" t="s">
        <v>283</v>
      </c>
      <c r="F117" s="82" t="s">
        <v>311</v>
      </c>
      <c r="G117" s="95" t="s">
        <v>291</v>
      </c>
      <c r="H117" s="82" t="s">
        <v>460</v>
      </c>
      <c r="I117" s="82" t="s">
        <v>165</v>
      </c>
      <c r="J117" s="82"/>
      <c r="K117" s="89">
        <v>4.5999999999019936</v>
      </c>
      <c r="L117" s="95" t="s">
        <v>169</v>
      </c>
      <c r="M117" s="96">
        <v>1.5900000000000001E-2</v>
      </c>
      <c r="N117" s="96">
        <v>1.679999999982849E-2</v>
      </c>
      <c r="O117" s="89">
        <f>16325.55015/50000</f>
        <v>0.32651100299999997</v>
      </c>
      <c r="P117" s="91">
        <v>5000000</v>
      </c>
      <c r="Q117" s="82"/>
      <c r="R117" s="89">
        <v>16.325550471</v>
      </c>
      <c r="S117" s="90">
        <f>109.055111222445%/50000</f>
        <v>2.1811022244489001E-5</v>
      </c>
      <c r="T117" s="90">
        <f t="shared" si="1"/>
        <v>8.1905780497506953E-3</v>
      </c>
      <c r="U117" s="90">
        <f>R117/'סכום נכסי הקרן'!$C$42</f>
        <v>1.982623691181385E-4</v>
      </c>
    </row>
    <row r="118" spans="2:21" s="139" customFormat="1">
      <c r="B118" s="88" t="s">
        <v>533</v>
      </c>
      <c r="C118" s="82" t="s">
        <v>534</v>
      </c>
      <c r="D118" s="95" t="s">
        <v>125</v>
      </c>
      <c r="E118" s="95" t="s">
        <v>283</v>
      </c>
      <c r="F118" s="82" t="s">
        <v>535</v>
      </c>
      <c r="G118" s="95" t="s">
        <v>536</v>
      </c>
      <c r="H118" s="82" t="s">
        <v>460</v>
      </c>
      <c r="I118" s="82" t="s">
        <v>287</v>
      </c>
      <c r="J118" s="82"/>
      <c r="K118" s="89">
        <v>4.9499999997619346</v>
      </c>
      <c r="L118" s="95" t="s">
        <v>169</v>
      </c>
      <c r="M118" s="96">
        <v>1.9400000000000001E-2</v>
      </c>
      <c r="N118" s="96">
        <v>6.8999999993596883E-3</v>
      </c>
      <c r="O118" s="89">
        <v>5650.6038769999996</v>
      </c>
      <c r="P118" s="91">
        <v>107.79</v>
      </c>
      <c r="Q118" s="82"/>
      <c r="R118" s="89">
        <v>6.090785631000001</v>
      </c>
      <c r="S118" s="90">
        <v>9.3829846562933258E-6</v>
      </c>
      <c r="T118" s="90">
        <f t="shared" si="1"/>
        <v>3.0557655733338212E-3</v>
      </c>
      <c r="U118" s="90">
        <f>R118/'סכום נכסי הקרן'!$C$42</f>
        <v>7.3968322914308934E-5</v>
      </c>
    </row>
    <row r="119" spans="2:21" s="139" customFormat="1">
      <c r="B119" s="88" t="s">
        <v>537</v>
      </c>
      <c r="C119" s="82" t="s">
        <v>538</v>
      </c>
      <c r="D119" s="95" t="s">
        <v>125</v>
      </c>
      <c r="E119" s="95" t="s">
        <v>283</v>
      </c>
      <c r="F119" s="82" t="s">
        <v>535</v>
      </c>
      <c r="G119" s="95" t="s">
        <v>536</v>
      </c>
      <c r="H119" s="82" t="s">
        <v>460</v>
      </c>
      <c r="I119" s="82" t="s">
        <v>287</v>
      </c>
      <c r="J119" s="82"/>
      <c r="K119" s="89">
        <v>6.3999999998395269</v>
      </c>
      <c r="L119" s="95" t="s">
        <v>169</v>
      </c>
      <c r="M119" s="96">
        <v>1.23E-2</v>
      </c>
      <c r="N119" s="96">
        <v>1.1299999999634477E-2</v>
      </c>
      <c r="O119" s="89">
        <v>11033.741865</v>
      </c>
      <c r="P119" s="91">
        <v>101.66</v>
      </c>
      <c r="Q119" s="82"/>
      <c r="R119" s="89">
        <v>11.216902357</v>
      </c>
      <c r="S119" s="90">
        <v>1.0413306641965079E-5</v>
      </c>
      <c r="T119" s="90">
        <f t="shared" si="1"/>
        <v>5.6275538392803418E-3</v>
      </c>
      <c r="U119" s="90">
        <f>R119/'סכום נכסי הקרן'!$C$42</f>
        <v>1.3622141804137467E-4</v>
      </c>
    </row>
    <row r="120" spans="2:21" s="139" customFormat="1">
      <c r="B120" s="88" t="s">
        <v>539</v>
      </c>
      <c r="C120" s="82" t="s">
        <v>540</v>
      </c>
      <c r="D120" s="95" t="s">
        <v>125</v>
      </c>
      <c r="E120" s="95" t="s">
        <v>283</v>
      </c>
      <c r="F120" s="82" t="s">
        <v>541</v>
      </c>
      <c r="G120" s="95" t="s">
        <v>408</v>
      </c>
      <c r="H120" s="82" t="s">
        <v>460</v>
      </c>
      <c r="I120" s="82" t="s">
        <v>165</v>
      </c>
      <c r="J120" s="82"/>
      <c r="K120" s="89">
        <v>0.49999999992386496</v>
      </c>
      <c r="L120" s="95" t="s">
        <v>169</v>
      </c>
      <c r="M120" s="96">
        <v>3.6000000000000004E-2</v>
      </c>
      <c r="N120" s="96">
        <v>-1.7799999999543192E-2</v>
      </c>
      <c r="O120" s="89">
        <v>5997.5094520000011</v>
      </c>
      <c r="P120" s="91">
        <v>109.5</v>
      </c>
      <c r="Q120" s="82"/>
      <c r="R120" s="89">
        <v>6.5672728349999998</v>
      </c>
      <c r="S120" s="90">
        <v>1.4496822552887036E-5</v>
      </c>
      <c r="T120" s="90">
        <f t="shared" si="1"/>
        <v>3.2948206447693646E-3</v>
      </c>
      <c r="U120" s="90">
        <f>R120/'סכום נכסי הקרן'!$C$42</f>
        <v>7.9754926072795321E-5</v>
      </c>
    </row>
    <row r="121" spans="2:21" s="139" customFormat="1">
      <c r="B121" s="88" t="s">
        <v>542</v>
      </c>
      <c r="C121" s="82" t="s">
        <v>543</v>
      </c>
      <c r="D121" s="95" t="s">
        <v>125</v>
      </c>
      <c r="E121" s="95" t="s">
        <v>283</v>
      </c>
      <c r="F121" s="82" t="s">
        <v>541</v>
      </c>
      <c r="G121" s="95" t="s">
        <v>408</v>
      </c>
      <c r="H121" s="82" t="s">
        <v>460</v>
      </c>
      <c r="I121" s="82" t="s">
        <v>165</v>
      </c>
      <c r="J121" s="82"/>
      <c r="K121" s="89">
        <v>6.9899999987401564</v>
      </c>
      <c r="L121" s="95" t="s">
        <v>169</v>
      </c>
      <c r="M121" s="96">
        <v>2.2499999999999999E-2</v>
      </c>
      <c r="N121" s="96">
        <v>1.1200000000158973E-2</v>
      </c>
      <c r="O121" s="89">
        <v>2275.4415800000002</v>
      </c>
      <c r="P121" s="91">
        <v>110.58</v>
      </c>
      <c r="Q121" s="82"/>
      <c r="R121" s="89">
        <v>2.5161832829999997</v>
      </c>
      <c r="S121" s="90">
        <v>5.5618475668284268E-6</v>
      </c>
      <c r="T121" s="90">
        <f t="shared" si="1"/>
        <v>1.2623767635583478E-3</v>
      </c>
      <c r="U121" s="90">
        <f>R121/'סכום נכסי הקרן'!$C$42</f>
        <v>3.0557282568155769E-5</v>
      </c>
    </row>
    <row r="122" spans="2:21" s="139" customFormat="1">
      <c r="B122" s="88" t="s">
        <v>544</v>
      </c>
      <c r="C122" s="82" t="s">
        <v>545</v>
      </c>
      <c r="D122" s="95" t="s">
        <v>125</v>
      </c>
      <c r="E122" s="95" t="s">
        <v>283</v>
      </c>
      <c r="F122" s="82" t="s">
        <v>546</v>
      </c>
      <c r="G122" s="95" t="s">
        <v>337</v>
      </c>
      <c r="H122" s="82" t="s">
        <v>460</v>
      </c>
      <c r="I122" s="82" t="s">
        <v>287</v>
      </c>
      <c r="J122" s="82"/>
      <c r="K122" s="89">
        <v>3.6100000004368531</v>
      </c>
      <c r="L122" s="95" t="s">
        <v>169</v>
      </c>
      <c r="M122" s="96">
        <v>1.8000000000000002E-2</v>
      </c>
      <c r="N122" s="96">
        <v>8.3000000001936785E-3</v>
      </c>
      <c r="O122" s="89">
        <v>4463.8499650000003</v>
      </c>
      <c r="P122" s="91">
        <v>104.1</v>
      </c>
      <c r="Q122" s="82"/>
      <c r="R122" s="89">
        <v>4.6468677770000006</v>
      </c>
      <c r="S122" s="90">
        <v>5.5302180689318073E-6</v>
      </c>
      <c r="T122" s="90">
        <f t="shared" si="1"/>
        <v>2.3313476186912715E-3</v>
      </c>
      <c r="U122" s="90">
        <f>R122/'סכום נכסי הקרן'!$C$42</f>
        <v>5.6432952511053976E-5</v>
      </c>
    </row>
    <row r="123" spans="2:21" s="139" customFormat="1">
      <c r="B123" s="88" t="s">
        <v>547</v>
      </c>
      <c r="C123" s="82" t="s">
        <v>548</v>
      </c>
      <c r="D123" s="95" t="s">
        <v>125</v>
      </c>
      <c r="E123" s="95" t="s">
        <v>283</v>
      </c>
      <c r="F123" s="82" t="s">
        <v>549</v>
      </c>
      <c r="G123" s="95" t="s">
        <v>291</v>
      </c>
      <c r="H123" s="82" t="s">
        <v>550</v>
      </c>
      <c r="I123" s="82" t="s">
        <v>165</v>
      </c>
      <c r="J123" s="82"/>
      <c r="K123" s="89">
        <v>1.239999999063131</v>
      </c>
      <c r="L123" s="95" t="s">
        <v>169</v>
      </c>
      <c r="M123" s="96">
        <v>4.1500000000000002E-2</v>
      </c>
      <c r="N123" s="96">
        <v>-7.5999999963566201E-3</v>
      </c>
      <c r="O123" s="89">
        <v>678.06358299999988</v>
      </c>
      <c r="P123" s="91">
        <v>113.34</v>
      </c>
      <c r="Q123" s="82"/>
      <c r="R123" s="89">
        <v>0.76851727800000003</v>
      </c>
      <c r="S123" s="90">
        <v>2.2534890343807637E-6</v>
      </c>
      <c r="T123" s="90">
        <f t="shared" si="1"/>
        <v>3.8556744283890516E-4</v>
      </c>
      <c r="U123" s="90">
        <f>R123/'סכום נכסי הקרן'!$C$42</f>
        <v>9.3331037452711361E-6</v>
      </c>
    </row>
    <row r="124" spans="2:21" s="139" customFormat="1">
      <c r="B124" s="88" t="s">
        <v>551</v>
      </c>
      <c r="C124" s="82" t="s">
        <v>552</v>
      </c>
      <c r="D124" s="95" t="s">
        <v>125</v>
      </c>
      <c r="E124" s="95" t="s">
        <v>283</v>
      </c>
      <c r="F124" s="82" t="s">
        <v>553</v>
      </c>
      <c r="G124" s="95" t="s">
        <v>337</v>
      </c>
      <c r="H124" s="82" t="s">
        <v>550</v>
      </c>
      <c r="I124" s="82" t="s">
        <v>287</v>
      </c>
      <c r="J124" s="82"/>
      <c r="K124" s="89">
        <v>2.0099999999795304</v>
      </c>
      <c r="L124" s="95" t="s">
        <v>169</v>
      </c>
      <c r="M124" s="96">
        <v>2.8500000000000001E-2</v>
      </c>
      <c r="N124" s="96">
        <v>1.8800000002456369E-2</v>
      </c>
      <c r="O124" s="89">
        <v>1873.7208240000002</v>
      </c>
      <c r="P124" s="91">
        <v>104.29</v>
      </c>
      <c r="Q124" s="82"/>
      <c r="R124" s="89">
        <v>1.954103404</v>
      </c>
      <c r="S124" s="90">
        <v>6.4249193713640998E-6</v>
      </c>
      <c r="T124" s="90">
        <f t="shared" si="1"/>
        <v>9.8037958819070293E-4</v>
      </c>
      <c r="U124" s="90">
        <f>R124/'סכום נכסי הקרן'!$C$42</f>
        <v>2.3731216357271641E-5</v>
      </c>
    </row>
    <row r="125" spans="2:21" s="139" customFormat="1">
      <c r="B125" s="88" t="s">
        <v>554</v>
      </c>
      <c r="C125" s="82" t="s">
        <v>555</v>
      </c>
      <c r="D125" s="95" t="s">
        <v>125</v>
      </c>
      <c r="E125" s="95" t="s">
        <v>283</v>
      </c>
      <c r="F125" s="82" t="s">
        <v>322</v>
      </c>
      <c r="G125" s="95" t="s">
        <v>291</v>
      </c>
      <c r="H125" s="82" t="s">
        <v>550</v>
      </c>
      <c r="I125" s="82" t="s">
        <v>165</v>
      </c>
      <c r="J125" s="82"/>
      <c r="K125" s="89">
        <v>2.1599999999374684</v>
      </c>
      <c r="L125" s="95" t="s">
        <v>169</v>
      </c>
      <c r="M125" s="96">
        <v>2.7999999999999997E-2</v>
      </c>
      <c r="N125" s="96">
        <v>8.9000000000635064E-3</v>
      </c>
      <c r="O125" s="89">
        <f>18999.21345/50000</f>
        <v>0.37998426899999999</v>
      </c>
      <c r="P125" s="91">
        <v>5387000</v>
      </c>
      <c r="Q125" s="82"/>
      <c r="R125" s="89">
        <v>20.469752583000002</v>
      </c>
      <c r="S125" s="90">
        <f>107.419084355742%/50000</f>
        <v>2.1483816871148402E-5</v>
      </c>
      <c r="T125" s="90">
        <f t="shared" si="1"/>
        <v>1.0269736783943046E-2</v>
      </c>
      <c r="U125" s="90">
        <f>R125/'סכום נכסי הקרן'!$C$42</f>
        <v>2.4859079940837823E-4</v>
      </c>
    </row>
    <row r="126" spans="2:21" s="139" customFormat="1">
      <c r="B126" s="88" t="s">
        <v>556</v>
      </c>
      <c r="C126" s="82" t="s">
        <v>557</v>
      </c>
      <c r="D126" s="95" t="s">
        <v>125</v>
      </c>
      <c r="E126" s="95" t="s">
        <v>283</v>
      </c>
      <c r="F126" s="82" t="s">
        <v>322</v>
      </c>
      <c r="G126" s="95" t="s">
        <v>291</v>
      </c>
      <c r="H126" s="82" t="s">
        <v>550</v>
      </c>
      <c r="I126" s="82" t="s">
        <v>165</v>
      </c>
      <c r="J126" s="82"/>
      <c r="K126" s="89">
        <v>3.4200000006364593</v>
      </c>
      <c r="L126" s="95" t="s">
        <v>169</v>
      </c>
      <c r="M126" s="96">
        <v>1.49E-2</v>
      </c>
      <c r="N126" s="96">
        <v>1.8000000003857326E-2</v>
      </c>
      <c r="O126" s="89">
        <f>1030.1127/50000</f>
        <v>2.0602253999999997E-2</v>
      </c>
      <c r="P126" s="91">
        <v>5033372</v>
      </c>
      <c r="Q126" s="82"/>
      <c r="R126" s="89">
        <v>1.036988077</v>
      </c>
      <c r="S126" s="90">
        <f>17.0322867063492%/50000</f>
        <v>3.4064573412698402E-6</v>
      </c>
      <c r="T126" s="90">
        <f t="shared" si="1"/>
        <v>5.2026005471710892E-4</v>
      </c>
      <c r="U126" s="90">
        <f>R126/'סכום נכסי הקרן'!$C$42</f>
        <v>1.2593493448107244E-5</v>
      </c>
    </row>
    <row r="127" spans="2:21" s="139" customFormat="1">
      <c r="B127" s="88" t="s">
        <v>558</v>
      </c>
      <c r="C127" s="82" t="s">
        <v>559</v>
      </c>
      <c r="D127" s="95" t="s">
        <v>125</v>
      </c>
      <c r="E127" s="95" t="s">
        <v>283</v>
      </c>
      <c r="F127" s="82" t="s">
        <v>322</v>
      </c>
      <c r="G127" s="95" t="s">
        <v>291</v>
      </c>
      <c r="H127" s="82" t="s">
        <v>550</v>
      </c>
      <c r="I127" s="82" t="s">
        <v>165</v>
      </c>
      <c r="J127" s="82"/>
      <c r="K127" s="89">
        <v>4.9700000000561406</v>
      </c>
      <c r="L127" s="95" t="s">
        <v>169</v>
      </c>
      <c r="M127" s="96">
        <v>2.2000000000000002E-2</v>
      </c>
      <c r="N127" s="96">
        <v>1.989999999943861E-2</v>
      </c>
      <c r="O127" s="89">
        <f>4340.3625/50000</f>
        <v>8.6807250000000002E-2</v>
      </c>
      <c r="P127" s="91">
        <v>5130000</v>
      </c>
      <c r="Q127" s="82"/>
      <c r="R127" s="89">
        <v>4.453212175</v>
      </c>
      <c r="S127" s="90">
        <f>86.220947556615%/50000</f>
        <v>1.7244189511322999E-5</v>
      </c>
      <c r="T127" s="90">
        <f t="shared" si="1"/>
        <v>2.234190017434883E-3</v>
      </c>
      <c r="U127" s="90">
        <f>R127/'סכום נכסי הקרן'!$C$42</f>
        <v>5.4081140943430456E-5</v>
      </c>
    </row>
    <row r="128" spans="2:21" s="139" customFormat="1">
      <c r="B128" s="88" t="s">
        <v>560</v>
      </c>
      <c r="C128" s="82" t="s">
        <v>561</v>
      </c>
      <c r="D128" s="95" t="s">
        <v>125</v>
      </c>
      <c r="E128" s="95" t="s">
        <v>283</v>
      </c>
      <c r="F128" s="82" t="s">
        <v>562</v>
      </c>
      <c r="G128" s="95" t="s">
        <v>341</v>
      </c>
      <c r="H128" s="82" t="s">
        <v>550</v>
      </c>
      <c r="I128" s="82" t="s">
        <v>165</v>
      </c>
      <c r="J128" s="82"/>
      <c r="K128" s="89">
        <v>5.2200000001152151</v>
      </c>
      <c r="L128" s="95" t="s">
        <v>169</v>
      </c>
      <c r="M128" s="96">
        <v>2.5000000000000001E-2</v>
      </c>
      <c r="N128" s="96">
        <v>1.5499999999279909E-2</v>
      </c>
      <c r="O128" s="89">
        <v>1298.2247199999999</v>
      </c>
      <c r="P128" s="91">
        <v>106.97</v>
      </c>
      <c r="Q128" s="82"/>
      <c r="R128" s="89">
        <v>1.3887110219999999</v>
      </c>
      <c r="S128" s="90">
        <v>5.4297229352391095E-6</v>
      </c>
      <c r="T128" s="90">
        <f t="shared" si="1"/>
        <v>6.9672052004892261E-4</v>
      </c>
      <c r="U128" s="90">
        <f>R128/'סכום נכסי הקרן'!$C$42</f>
        <v>1.6864922118937065E-5</v>
      </c>
    </row>
    <row r="129" spans="2:21" s="139" customFormat="1">
      <c r="B129" s="88" t="s">
        <v>563</v>
      </c>
      <c r="C129" s="82" t="s">
        <v>564</v>
      </c>
      <c r="D129" s="95" t="s">
        <v>125</v>
      </c>
      <c r="E129" s="95" t="s">
        <v>283</v>
      </c>
      <c r="F129" s="82" t="s">
        <v>562</v>
      </c>
      <c r="G129" s="95" t="s">
        <v>341</v>
      </c>
      <c r="H129" s="82" t="s">
        <v>550</v>
      </c>
      <c r="I129" s="82" t="s">
        <v>165</v>
      </c>
      <c r="J129" s="82"/>
      <c r="K129" s="89">
        <v>7.189999999904904</v>
      </c>
      <c r="L129" s="95" t="s">
        <v>169</v>
      </c>
      <c r="M129" s="96">
        <v>1.9E-2</v>
      </c>
      <c r="N129" s="96">
        <v>2.5199999999707397E-2</v>
      </c>
      <c r="O129" s="89">
        <v>4237.582754</v>
      </c>
      <c r="P129" s="91">
        <v>96.78</v>
      </c>
      <c r="Q129" s="82"/>
      <c r="R129" s="89">
        <v>4.1011326810000002</v>
      </c>
      <c r="S129" s="90">
        <v>1.7104517982905101E-5</v>
      </c>
      <c r="T129" s="90">
        <f t="shared" si="1"/>
        <v>2.057550670391347E-3</v>
      </c>
      <c r="U129" s="90">
        <f>R129/'סכום נכסי הקרן'!$C$42</f>
        <v>4.9805382234874044E-5</v>
      </c>
    </row>
    <row r="130" spans="2:21" s="139" customFormat="1">
      <c r="B130" s="88" t="s">
        <v>565</v>
      </c>
      <c r="C130" s="82" t="s">
        <v>566</v>
      </c>
      <c r="D130" s="95" t="s">
        <v>125</v>
      </c>
      <c r="E130" s="95" t="s">
        <v>283</v>
      </c>
      <c r="F130" s="82" t="s">
        <v>567</v>
      </c>
      <c r="G130" s="95" t="s">
        <v>341</v>
      </c>
      <c r="H130" s="82" t="s">
        <v>550</v>
      </c>
      <c r="I130" s="82" t="s">
        <v>165</v>
      </c>
      <c r="J130" s="82"/>
      <c r="K130" s="89">
        <v>1.2399999998576627</v>
      </c>
      <c r="L130" s="95" t="s">
        <v>169</v>
      </c>
      <c r="M130" s="96">
        <v>4.5999999999999999E-2</v>
      </c>
      <c r="N130" s="96">
        <v>-4.9999999974582625E-3</v>
      </c>
      <c r="O130" s="89">
        <v>1485.7691359999999</v>
      </c>
      <c r="P130" s="91">
        <v>132.4</v>
      </c>
      <c r="Q130" s="82"/>
      <c r="R130" s="89">
        <v>1.967158347</v>
      </c>
      <c r="S130" s="90">
        <v>5.1572235085292572E-6</v>
      </c>
      <c r="T130" s="90">
        <f t="shared" si="1"/>
        <v>9.8692929257993543E-4</v>
      </c>
      <c r="U130" s="90">
        <f>R130/'סכום נכסי הקרן'!$C$42</f>
        <v>2.3889759490777616E-5</v>
      </c>
    </row>
    <row r="131" spans="2:21" s="139" customFormat="1">
      <c r="B131" s="88" t="s">
        <v>568</v>
      </c>
      <c r="C131" s="82" t="s">
        <v>569</v>
      </c>
      <c r="D131" s="95" t="s">
        <v>125</v>
      </c>
      <c r="E131" s="95" t="s">
        <v>283</v>
      </c>
      <c r="F131" s="82" t="s">
        <v>570</v>
      </c>
      <c r="G131" s="95" t="s">
        <v>291</v>
      </c>
      <c r="H131" s="82" t="s">
        <v>550</v>
      </c>
      <c r="I131" s="82" t="s">
        <v>287</v>
      </c>
      <c r="J131" s="82"/>
      <c r="K131" s="89">
        <v>1.7499999999999996</v>
      </c>
      <c r="L131" s="95" t="s">
        <v>169</v>
      </c>
      <c r="M131" s="96">
        <v>0.02</v>
      </c>
      <c r="N131" s="96">
        <v>-5.9000000005003305E-3</v>
      </c>
      <c r="O131" s="89">
        <v>5231.1520479999999</v>
      </c>
      <c r="P131" s="91">
        <v>106.98</v>
      </c>
      <c r="Q131" s="82"/>
      <c r="R131" s="89">
        <v>5.5962865080000013</v>
      </c>
      <c r="S131" s="90">
        <v>1.2258514857656791E-5</v>
      </c>
      <c r="T131" s="90">
        <f t="shared" si="1"/>
        <v>2.8076738676569173E-3</v>
      </c>
      <c r="U131" s="90">
        <f>R131/'סכום נכסי הקרן'!$C$42</f>
        <v>6.7962977622768733E-5</v>
      </c>
    </row>
    <row r="132" spans="2:21" s="139" customFormat="1">
      <c r="B132" s="88" t="s">
        <v>571</v>
      </c>
      <c r="C132" s="82" t="s">
        <v>572</v>
      </c>
      <c r="D132" s="95" t="s">
        <v>125</v>
      </c>
      <c r="E132" s="95" t="s">
        <v>283</v>
      </c>
      <c r="F132" s="82" t="s">
        <v>508</v>
      </c>
      <c r="G132" s="95" t="s">
        <v>341</v>
      </c>
      <c r="H132" s="82" t="s">
        <v>550</v>
      </c>
      <c r="I132" s="82" t="s">
        <v>287</v>
      </c>
      <c r="J132" s="82"/>
      <c r="K132" s="89">
        <v>6.6999999974761586</v>
      </c>
      <c r="L132" s="95" t="s">
        <v>169</v>
      </c>
      <c r="M132" s="96">
        <v>2.81E-2</v>
      </c>
      <c r="N132" s="96">
        <v>2.0199999991166555E-2</v>
      </c>
      <c r="O132" s="89">
        <v>590.218929</v>
      </c>
      <c r="P132" s="91">
        <v>107.41</v>
      </c>
      <c r="Q132" s="82"/>
      <c r="R132" s="89">
        <v>0.63395417799999998</v>
      </c>
      <c r="S132" s="90">
        <v>1.1274025855696334E-6</v>
      </c>
      <c r="T132" s="90">
        <f t="shared" si="1"/>
        <v>3.1805672856778644E-4</v>
      </c>
      <c r="U132" s="90">
        <f>R132/'סכום נכסי הקרן'!$C$42</f>
        <v>7.6989292009412494E-6</v>
      </c>
    </row>
    <row r="133" spans="2:21" s="139" customFormat="1">
      <c r="B133" s="88" t="s">
        <v>573</v>
      </c>
      <c r="C133" s="82" t="s">
        <v>574</v>
      </c>
      <c r="D133" s="95" t="s">
        <v>125</v>
      </c>
      <c r="E133" s="95" t="s">
        <v>283</v>
      </c>
      <c r="F133" s="82" t="s">
        <v>508</v>
      </c>
      <c r="G133" s="95" t="s">
        <v>341</v>
      </c>
      <c r="H133" s="82" t="s">
        <v>550</v>
      </c>
      <c r="I133" s="82" t="s">
        <v>287</v>
      </c>
      <c r="J133" s="82"/>
      <c r="K133" s="89">
        <v>4.7899999998452083</v>
      </c>
      <c r="L133" s="95" t="s">
        <v>169</v>
      </c>
      <c r="M133" s="96">
        <v>3.7000000000000005E-2</v>
      </c>
      <c r="N133" s="96">
        <v>1.3400000000528555E-2</v>
      </c>
      <c r="O133" s="89">
        <v>2349.8247259999998</v>
      </c>
      <c r="P133" s="91">
        <v>112.72</v>
      </c>
      <c r="Q133" s="82"/>
      <c r="R133" s="89">
        <v>2.6487224789999999</v>
      </c>
      <c r="S133" s="90">
        <v>3.4726009942975563E-6</v>
      </c>
      <c r="T133" s="90">
        <f t="shared" si="1"/>
        <v>1.3288720790711429E-3</v>
      </c>
      <c r="U133" s="90">
        <f>R133/'סכום נכסי הקרן'!$C$42</f>
        <v>3.2166878216807961E-5</v>
      </c>
    </row>
    <row r="134" spans="2:21" s="139" customFormat="1">
      <c r="B134" s="88" t="s">
        <v>575</v>
      </c>
      <c r="C134" s="82" t="s">
        <v>576</v>
      </c>
      <c r="D134" s="95" t="s">
        <v>125</v>
      </c>
      <c r="E134" s="95" t="s">
        <v>283</v>
      </c>
      <c r="F134" s="82" t="s">
        <v>296</v>
      </c>
      <c r="G134" s="95" t="s">
        <v>291</v>
      </c>
      <c r="H134" s="82" t="s">
        <v>550</v>
      </c>
      <c r="I134" s="82" t="s">
        <v>287</v>
      </c>
      <c r="J134" s="82"/>
      <c r="K134" s="89">
        <v>2.6200000000194916</v>
      </c>
      <c r="L134" s="95" t="s">
        <v>169</v>
      </c>
      <c r="M134" s="96">
        <v>4.4999999999999998E-2</v>
      </c>
      <c r="N134" s="96">
        <v>-4.0000000006497241E-4</v>
      </c>
      <c r="O134" s="89">
        <v>26961.323727999999</v>
      </c>
      <c r="P134" s="91">
        <v>135.65</v>
      </c>
      <c r="Q134" s="89">
        <v>0.36572271699999997</v>
      </c>
      <c r="R134" s="89">
        <v>36.938757844000001</v>
      </c>
      <c r="S134" s="90">
        <v>1.5841111869432506E-5</v>
      </c>
      <c r="T134" s="90">
        <f t="shared" si="1"/>
        <v>1.853228653573177E-2</v>
      </c>
      <c r="U134" s="90">
        <f>R134/'סכום נכסי הקרן'!$C$42</f>
        <v>4.4859532641437891E-4</v>
      </c>
    </row>
    <row r="135" spans="2:21" s="139" customFormat="1">
      <c r="B135" s="88" t="s">
        <v>577</v>
      </c>
      <c r="C135" s="82" t="s">
        <v>578</v>
      </c>
      <c r="D135" s="95" t="s">
        <v>125</v>
      </c>
      <c r="E135" s="95" t="s">
        <v>283</v>
      </c>
      <c r="F135" s="82" t="s">
        <v>579</v>
      </c>
      <c r="G135" s="95" t="s">
        <v>341</v>
      </c>
      <c r="H135" s="82" t="s">
        <v>550</v>
      </c>
      <c r="I135" s="82" t="s">
        <v>165</v>
      </c>
      <c r="J135" s="82"/>
      <c r="K135" s="89">
        <v>2.6300026326710011</v>
      </c>
      <c r="L135" s="95" t="s">
        <v>169</v>
      </c>
      <c r="M135" s="96">
        <v>4.9500000000000002E-2</v>
      </c>
      <c r="N135" s="96">
        <v>1.5999946454149136E-3</v>
      </c>
      <c r="O135" s="89">
        <v>0.19248199999999996</v>
      </c>
      <c r="P135" s="91">
        <v>116.43</v>
      </c>
      <c r="Q135" s="82"/>
      <c r="R135" s="89">
        <v>2.2410699999999997E-4</v>
      </c>
      <c r="S135" s="90">
        <v>3.112957202489213E-10</v>
      </c>
      <c r="T135" s="90">
        <f t="shared" si="1"/>
        <v>1.1243515973664095E-7</v>
      </c>
      <c r="U135" s="90">
        <f>R135/'סכום נכסי הקרן'!$C$42</f>
        <v>2.7216224552357798E-9</v>
      </c>
    </row>
    <row r="136" spans="2:21" s="139" customFormat="1">
      <c r="B136" s="88" t="s">
        <v>580</v>
      </c>
      <c r="C136" s="82" t="s">
        <v>581</v>
      </c>
      <c r="D136" s="95" t="s">
        <v>125</v>
      </c>
      <c r="E136" s="95" t="s">
        <v>283</v>
      </c>
      <c r="F136" s="82" t="s">
        <v>582</v>
      </c>
      <c r="G136" s="95" t="s">
        <v>376</v>
      </c>
      <c r="H136" s="82" t="s">
        <v>550</v>
      </c>
      <c r="I136" s="82" t="s">
        <v>287</v>
      </c>
      <c r="J136" s="82"/>
      <c r="K136" s="89">
        <v>0.7499999990676316</v>
      </c>
      <c r="L136" s="95" t="s">
        <v>169</v>
      </c>
      <c r="M136" s="96">
        <v>4.5999999999999999E-2</v>
      </c>
      <c r="N136" s="96">
        <v>-3.7000000048483164E-3</v>
      </c>
      <c r="O136" s="89">
        <v>247.53910500000001</v>
      </c>
      <c r="P136" s="91">
        <v>108.32</v>
      </c>
      <c r="Q136" s="82"/>
      <c r="R136" s="89">
        <v>0.26813435099999999</v>
      </c>
      <c r="S136" s="90">
        <v>1.1543481271736789E-6</v>
      </c>
      <c r="T136" s="90">
        <f t="shared" si="1"/>
        <v>1.345238148989793E-4</v>
      </c>
      <c r="U136" s="90">
        <f>R136/'סכום נכסי הקרן'!$C$42</f>
        <v>3.2563037776672414E-6</v>
      </c>
    </row>
    <row r="137" spans="2:21" s="139" customFormat="1">
      <c r="B137" s="88" t="s">
        <v>583</v>
      </c>
      <c r="C137" s="82" t="s">
        <v>584</v>
      </c>
      <c r="D137" s="95" t="s">
        <v>125</v>
      </c>
      <c r="E137" s="95" t="s">
        <v>283</v>
      </c>
      <c r="F137" s="82" t="s">
        <v>582</v>
      </c>
      <c r="G137" s="95" t="s">
        <v>376</v>
      </c>
      <c r="H137" s="82" t="s">
        <v>550</v>
      </c>
      <c r="I137" s="82" t="s">
        <v>287</v>
      </c>
      <c r="J137" s="82"/>
      <c r="K137" s="89">
        <v>2.8399999999094807</v>
      </c>
      <c r="L137" s="95" t="s">
        <v>169</v>
      </c>
      <c r="M137" s="96">
        <v>1.9799999999999998E-2</v>
      </c>
      <c r="N137" s="96">
        <v>1.7799999998904241E-2</v>
      </c>
      <c r="O137" s="89">
        <v>8300.5325329999996</v>
      </c>
      <c r="P137" s="91">
        <v>101.15</v>
      </c>
      <c r="Q137" s="82"/>
      <c r="R137" s="89">
        <v>8.3959882639999996</v>
      </c>
      <c r="S137" s="90">
        <v>9.9328012436945657E-6</v>
      </c>
      <c r="T137" s="90">
        <f t="shared" si="1"/>
        <v>4.2122927066526386E-3</v>
      </c>
      <c r="U137" s="90">
        <f>R137/'סכום נכסי הקרן'!$C$42</f>
        <v>1.0196339334870608E-4</v>
      </c>
    </row>
    <row r="138" spans="2:21" s="139" customFormat="1">
      <c r="B138" s="88" t="s">
        <v>585</v>
      </c>
      <c r="C138" s="82" t="s">
        <v>586</v>
      </c>
      <c r="D138" s="95" t="s">
        <v>125</v>
      </c>
      <c r="E138" s="95" t="s">
        <v>283</v>
      </c>
      <c r="F138" s="82" t="s">
        <v>587</v>
      </c>
      <c r="G138" s="95" t="s">
        <v>341</v>
      </c>
      <c r="H138" s="82" t="s">
        <v>550</v>
      </c>
      <c r="I138" s="82" t="s">
        <v>165</v>
      </c>
      <c r="J138" s="82"/>
      <c r="K138" s="89">
        <v>0.74999999973831355</v>
      </c>
      <c r="L138" s="95" t="s">
        <v>169</v>
      </c>
      <c r="M138" s="96">
        <v>4.4999999999999998E-2</v>
      </c>
      <c r="N138" s="96">
        <v>-1.339999999727846E-2</v>
      </c>
      <c r="O138" s="89">
        <v>2516.2636769999999</v>
      </c>
      <c r="P138" s="91">
        <v>113.9</v>
      </c>
      <c r="Q138" s="82"/>
      <c r="R138" s="89">
        <v>2.8660244170000002</v>
      </c>
      <c r="S138" s="90">
        <v>7.2410465525179853E-6</v>
      </c>
      <c r="T138" s="90">
        <f t="shared" si="1"/>
        <v>1.4378931186197143E-3</v>
      </c>
      <c r="U138" s="90">
        <f>R138/'סכום נכסי הקרן'!$C$42</f>
        <v>3.4805857963210591E-5</v>
      </c>
    </row>
    <row r="139" spans="2:21" s="139" customFormat="1">
      <c r="B139" s="88" t="s">
        <v>588</v>
      </c>
      <c r="C139" s="82" t="s">
        <v>589</v>
      </c>
      <c r="D139" s="95" t="s">
        <v>125</v>
      </c>
      <c r="E139" s="95" t="s">
        <v>283</v>
      </c>
      <c r="F139" s="82" t="s">
        <v>587</v>
      </c>
      <c r="G139" s="95" t="s">
        <v>341</v>
      </c>
      <c r="H139" s="82" t="s">
        <v>550</v>
      </c>
      <c r="I139" s="82" t="s">
        <v>165</v>
      </c>
      <c r="J139" s="82"/>
      <c r="K139" s="89">
        <v>2.9300000153675221</v>
      </c>
      <c r="L139" s="95" t="s">
        <v>169</v>
      </c>
      <c r="M139" s="96">
        <v>3.3000000000000002E-2</v>
      </c>
      <c r="N139" s="96">
        <v>3.9000004610256593E-3</v>
      </c>
      <c r="O139" s="89">
        <v>5.9318410000000004</v>
      </c>
      <c r="P139" s="91">
        <v>109.7</v>
      </c>
      <c r="Q139" s="82"/>
      <c r="R139" s="89">
        <v>6.5072300000000001E-3</v>
      </c>
      <c r="S139" s="90">
        <v>9.8860610094810495E-9</v>
      </c>
      <c r="T139" s="90">
        <f t="shared" si="1"/>
        <v>3.264696972843607E-6</v>
      </c>
      <c r="U139" s="90">
        <f>R139/'סכום נכסי הקרן'!$C$42</f>
        <v>7.9025747921233726E-8</v>
      </c>
    </row>
    <row r="140" spans="2:21" s="139" customFormat="1">
      <c r="B140" s="88" t="s">
        <v>590</v>
      </c>
      <c r="C140" s="82" t="s">
        <v>591</v>
      </c>
      <c r="D140" s="95" t="s">
        <v>125</v>
      </c>
      <c r="E140" s="95" t="s">
        <v>283</v>
      </c>
      <c r="F140" s="82" t="s">
        <v>587</v>
      </c>
      <c r="G140" s="95" t="s">
        <v>341</v>
      </c>
      <c r="H140" s="82" t="s">
        <v>550</v>
      </c>
      <c r="I140" s="82" t="s">
        <v>165</v>
      </c>
      <c r="J140" s="82"/>
      <c r="K140" s="89">
        <v>5.0499999990950206</v>
      </c>
      <c r="L140" s="95" t="s">
        <v>169</v>
      </c>
      <c r="M140" s="96">
        <v>1.6E-2</v>
      </c>
      <c r="N140" s="96">
        <v>8.9999999954751015E-3</v>
      </c>
      <c r="O140" s="89">
        <v>837.11904000000004</v>
      </c>
      <c r="P140" s="91">
        <v>105.6</v>
      </c>
      <c r="Q140" s="82"/>
      <c r="R140" s="89">
        <v>0.88399775599999997</v>
      </c>
      <c r="S140" s="90">
        <v>5.1991684972807657E-6</v>
      </c>
      <c r="T140" s="90">
        <f t="shared" ref="T140:T203" si="2">R140/$R$11</f>
        <v>4.4350434793510315E-4</v>
      </c>
      <c r="U140" s="90">
        <f>R140/'סכום נכסי הקרן'!$C$42</f>
        <v>1.0735533218987537E-5</v>
      </c>
    </row>
    <row r="141" spans="2:21" s="139" customFormat="1">
      <c r="B141" s="88" t="s">
        <v>592</v>
      </c>
      <c r="C141" s="82" t="s">
        <v>593</v>
      </c>
      <c r="D141" s="95" t="s">
        <v>125</v>
      </c>
      <c r="E141" s="95" t="s">
        <v>283</v>
      </c>
      <c r="F141" s="82" t="s">
        <v>549</v>
      </c>
      <c r="G141" s="95" t="s">
        <v>291</v>
      </c>
      <c r="H141" s="82" t="s">
        <v>594</v>
      </c>
      <c r="I141" s="82" t="s">
        <v>165</v>
      </c>
      <c r="J141" s="82"/>
      <c r="K141" s="89">
        <v>1.3999999999272701</v>
      </c>
      <c r="L141" s="95" t="s">
        <v>169</v>
      </c>
      <c r="M141" s="96">
        <v>5.2999999999999999E-2</v>
      </c>
      <c r="N141" s="96">
        <v>-5.1999999994181596E-3</v>
      </c>
      <c r="O141" s="89">
        <v>4638.4391519999999</v>
      </c>
      <c r="P141" s="91">
        <v>118.57</v>
      </c>
      <c r="Q141" s="82"/>
      <c r="R141" s="89">
        <v>5.4997974410000001</v>
      </c>
      <c r="S141" s="90">
        <v>1.7839738898333113E-5</v>
      </c>
      <c r="T141" s="90">
        <f t="shared" si="2"/>
        <v>2.7592650109010616E-3</v>
      </c>
      <c r="U141" s="90">
        <f>R141/'סכום נכסי הקרן'!$C$42</f>
        <v>6.6791185525993742E-5</v>
      </c>
    </row>
    <row r="142" spans="2:21" s="139" customFormat="1">
      <c r="B142" s="88" t="s">
        <v>595</v>
      </c>
      <c r="C142" s="82" t="s">
        <v>596</v>
      </c>
      <c r="D142" s="95" t="s">
        <v>125</v>
      </c>
      <c r="E142" s="95" t="s">
        <v>283</v>
      </c>
      <c r="F142" s="82" t="s">
        <v>597</v>
      </c>
      <c r="G142" s="95" t="s">
        <v>341</v>
      </c>
      <c r="H142" s="82" t="s">
        <v>594</v>
      </c>
      <c r="I142" s="82" t="s">
        <v>165</v>
      </c>
      <c r="J142" s="82"/>
      <c r="K142" s="89">
        <v>1.689999984222706</v>
      </c>
      <c r="L142" s="95" t="s">
        <v>169</v>
      </c>
      <c r="M142" s="96">
        <v>5.3499999999999999E-2</v>
      </c>
      <c r="N142" s="96">
        <v>6.5000000213206689E-3</v>
      </c>
      <c r="O142" s="89">
        <v>42.084201999999998</v>
      </c>
      <c r="P142" s="91">
        <v>111.45</v>
      </c>
      <c r="Q142" s="82"/>
      <c r="R142" s="89">
        <v>4.6902845999999998E-2</v>
      </c>
      <c r="S142" s="90">
        <v>2.3883811862820838E-7</v>
      </c>
      <c r="T142" s="90">
        <f t="shared" si="2"/>
        <v>2.3531299701093992E-5</v>
      </c>
      <c r="U142" s="90">
        <f>R142/'סכום נכסי הקרן'!$C$42</f>
        <v>5.6960219398798646E-7</v>
      </c>
    </row>
    <row r="143" spans="2:21" s="139" customFormat="1">
      <c r="B143" s="88" t="s">
        <v>598</v>
      </c>
      <c r="C143" s="82" t="s">
        <v>599</v>
      </c>
      <c r="D143" s="95" t="s">
        <v>125</v>
      </c>
      <c r="E143" s="95" t="s">
        <v>283</v>
      </c>
      <c r="F143" s="82" t="s">
        <v>600</v>
      </c>
      <c r="G143" s="95" t="s">
        <v>341</v>
      </c>
      <c r="H143" s="82" t="s">
        <v>594</v>
      </c>
      <c r="I143" s="82" t="s">
        <v>287</v>
      </c>
      <c r="J143" s="82"/>
      <c r="K143" s="89">
        <v>0.66000000068296116</v>
      </c>
      <c r="L143" s="95" t="s">
        <v>169</v>
      </c>
      <c r="M143" s="96">
        <v>4.8499999999999995E-2</v>
      </c>
      <c r="N143" s="96">
        <v>-6.7999999863407774E-3</v>
      </c>
      <c r="O143" s="89">
        <v>114.804154</v>
      </c>
      <c r="P143" s="91">
        <v>127.54</v>
      </c>
      <c r="Q143" s="82"/>
      <c r="R143" s="89">
        <v>0.14642121499999999</v>
      </c>
      <c r="S143" s="90">
        <v>8.4407896428847298E-7</v>
      </c>
      <c r="T143" s="90">
        <f t="shared" si="2"/>
        <v>7.345996643281133E-5</v>
      </c>
      <c r="U143" s="90">
        <f>R143/'סכום נכסי הקרן'!$C$42</f>
        <v>1.778183040542714E-6</v>
      </c>
    </row>
    <row r="144" spans="2:21" s="139" customFormat="1">
      <c r="B144" s="88" t="s">
        <v>601</v>
      </c>
      <c r="C144" s="82" t="s">
        <v>602</v>
      </c>
      <c r="D144" s="95" t="s">
        <v>125</v>
      </c>
      <c r="E144" s="95" t="s">
        <v>283</v>
      </c>
      <c r="F144" s="82" t="s">
        <v>603</v>
      </c>
      <c r="G144" s="95" t="s">
        <v>341</v>
      </c>
      <c r="H144" s="82" t="s">
        <v>594</v>
      </c>
      <c r="I144" s="82" t="s">
        <v>287</v>
      </c>
      <c r="J144" s="82"/>
      <c r="K144" s="89">
        <v>1.2300000056161304</v>
      </c>
      <c r="L144" s="95" t="s">
        <v>169</v>
      </c>
      <c r="M144" s="96">
        <v>4.2500000000000003E-2</v>
      </c>
      <c r="N144" s="96">
        <v>-2.999999980634032E-3</v>
      </c>
      <c r="O144" s="89">
        <v>44.944710999999998</v>
      </c>
      <c r="P144" s="91">
        <v>114.89</v>
      </c>
      <c r="Q144" s="82"/>
      <c r="R144" s="89">
        <v>5.1636977000000008E-2</v>
      </c>
      <c r="S144" s="90">
        <v>3.5033825924019301E-7</v>
      </c>
      <c r="T144" s="90">
        <f t="shared" si="2"/>
        <v>2.5906427542701728E-5</v>
      </c>
      <c r="U144" s="90">
        <f>R144/'סכום נכסי הקרן'!$C$42</f>
        <v>6.2709489718613667E-7</v>
      </c>
    </row>
    <row r="145" spans="2:21" s="139" customFormat="1">
      <c r="B145" s="88" t="s">
        <v>604</v>
      </c>
      <c r="C145" s="82" t="s">
        <v>605</v>
      </c>
      <c r="D145" s="95" t="s">
        <v>125</v>
      </c>
      <c r="E145" s="95" t="s">
        <v>283</v>
      </c>
      <c r="F145" s="82" t="s">
        <v>395</v>
      </c>
      <c r="G145" s="95" t="s">
        <v>291</v>
      </c>
      <c r="H145" s="82" t="s">
        <v>594</v>
      </c>
      <c r="I145" s="82" t="s">
        <v>287</v>
      </c>
      <c r="J145" s="82"/>
      <c r="K145" s="89">
        <v>2.5999999999829706</v>
      </c>
      <c r="L145" s="95" t="s">
        <v>169</v>
      </c>
      <c r="M145" s="96">
        <v>5.0999999999999997E-2</v>
      </c>
      <c r="N145" s="96">
        <v>3.9999999987511955E-4</v>
      </c>
      <c r="O145" s="89">
        <v>25322.431089999998</v>
      </c>
      <c r="P145" s="91">
        <v>137.6</v>
      </c>
      <c r="Q145" s="89">
        <v>0.39004720800000003</v>
      </c>
      <c r="R145" s="89">
        <v>35.233713661000003</v>
      </c>
      <c r="S145" s="90">
        <v>2.2072433282449085E-5</v>
      </c>
      <c r="T145" s="90">
        <f t="shared" si="2"/>
        <v>1.7676860712024185E-2</v>
      </c>
      <c r="U145" s="90">
        <f>R145/'סכום נכסי הקרן'!$C$42</f>
        <v>4.2788875974925046E-4</v>
      </c>
    </row>
    <row r="146" spans="2:21" s="139" customFormat="1">
      <c r="B146" s="88" t="s">
        <v>606</v>
      </c>
      <c r="C146" s="82" t="s">
        <v>607</v>
      </c>
      <c r="D146" s="95" t="s">
        <v>125</v>
      </c>
      <c r="E146" s="95" t="s">
        <v>283</v>
      </c>
      <c r="F146" s="82" t="s">
        <v>608</v>
      </c>
      <c r="G146" s="95" t="s">
        <v>341</v>
      </c>
      <c r="H146" s="82" t="s">
        <v>594</v>
      </c>
      <c r="I146" s="82" t="s">
        <v>287</v>
      </c>
      <c r="J146" s="82"/>
      <c r="K146" s="89">
        <v>1.229999999420051</v>
      </c>
      <c r="L146" s="95" t="s">
        <v>169</v>
      </c>
      <c r="M146" s="96">
        <v>5.4000000000000006E-2</v>
      </c>
      <c r="N146" s="96">
        <v>-5.7999999990334186E-3</v>
      </c>
      <c r="O146" s="89">
        <v>946.61719700000003</v>
      </c>
      <c r="P146" s="91">
        <v>131.15</v>
      </c>
      <c r="Q146" s="82"/>
      <c r="R146" s="89">
        <v>1.2414884640000001</v>
      </c>
      <c r="S146" s="90">
        <v>9.2903354629530712E-6</v>
      </c>
      <c r="T146" s="90">
        <f t="shared" si="2"/>
        <v>6.2285851740926008E-4</v>
      </c>
      <c r="U146" s="90">
        <f>R146/'סכום נכסי הקרן'!$C$42</f>
        <v>1.5077007329260477E-5</v>
      </c>
    </row>
    <row r="147" spans="2:21" s="139" customFormat="1">
      <c r="B147" s="88" t="s">
        <v>609</v>
      </c>
      <c r="C147" s="82" t="s">
        <v>610</v>
      </c>
      <c r="D147" s="95" t="s">
        <v>125</v>
      </c>
      <c r="E147" s="95" t="s">
        <v>283</v>
      </c>
      <c r="F147" s="82" t="s">
        <v>611</v>
      </c>
      <c r="G147" s="95" t="s">
        <v>341</v>
      </c>
      <c r="H147" s="82" t="s">
        <v>594</v>
      </c>
      <c r="I147" s="82" t="s">
        <v>165</v>
      </c>
      <c r="J147" s="82"/>
      <c r="K147" s="89">
        <v>6.6700000002212807</v>
      </c>
      <c r="L147" s="95" t="s">
        <v>169</v>
      </c>
      <c r="M147" s="96">
        <v>2.6000000000000002E-2</v>
      </c>
      <c r="N147" s="96">
        <v>1.7600000000730441E-2</v>
      </c>
      <c r="O147" s="89">
        <v>8706.0855030000002</v>
      </c>
      <c r="P147" s="91">
        <v>106.93</v>
      </c>
      <c r="Q147" s="82"/>
      <c r="R147" s="89">
        <v>9.3094172820000001</v>
      </c>
      <c r="S147" s="90">
        <v>1.4206826753806236E-5</v>
      </c>
      <c r="T147" s="90">
        <f t="shared" si="2"/>
        <v>4.6705628077512796E-3</v>
      </c>
      <c r="U147" s="90">
        <f>R147/'סכום נכסי הקרן'!$C$42</f>
        <v>1.130563486185226E-4</v>
      </c>
    </row>
    <row r="148" spans="2:21" s="139" customFormat="1">
      <c r="B148" s="88" t="s">
        <v>612</v>
      </c>
      <c r="C148" s="82" t="s">
        <v>613</v>
      </c>
      <c r="D148" s="95" t="s">
        <v>125</v>
      </c>
      <c r="E148" s="95" t="s">
        <v>283</v>
      </c>
      <c r="F148" s="82" t="s">
        <v>611</v>
      </c>
      <c r="G148" s="95" t="s">
        <v>341</v>
      </c>
      <c r="H148" s="82" t="s">
        <v>594</v>
      </c>
      <c r="I148" s="82" t="s">
        <v>165</v>
      </c>
      <c r="J148" s="82"/>
      <c r="K148" s="89">
        <v>3.4699999953866634</v>
      </c>
      <c r="L148" s="95" t="s">
        <v>169</v>
      </c>
      <c r="M148" s="96">
        <v>4.4000000000000004E-2</v>
      </c>
      <c r="N148" s="96">
        <v>7.3999999796294227E-3</v>
      </c>
      <c r="O148" s="89">
        <v>145.923574</v>
      </c>
      <c r="P148" s="91">
        <v>114.38</v>
      </c>
      <c r="Q148" s="82"/>
      <c r="R148" s="89">
        <v>0.16690739099999999</v>
      </c>
      <c r="S148" s="90">
        <v>1.0690058459825353E-6</v>
      </c>
      <c r="T148" s="90">
        <f t="shared" si="2"/>
        <v>8.3737942894737739E-5</v>
      </c>
      <c r="U148" s="90">
        <f>R148/'סכום נכסי הקרן'!$C$42</f>
        <v>2.0269732908406176E-6</v>
      </c>
    </row>
    <row r="149" spans="2:21" s="139" customFormat="1">
      <c r="B149" s="88" t="s">
        <v>614</v>
      </c>
      <c r="C149" s="82" t="s">
        <v>615</v>
      </c>
      <c r="D149" s="95" t="s">
        <v>125</v>
      </c>
      <c r="E149" s="95" t="s">
        <v>283</v>
      </c>
      <c r="F149" s="82" t="s">
        <v>511</v>
      </c>
      <c r="G149" s="95" t="s">
        <v>341</v>
      </c>
      <c r="H149" s="82" t="s">
        <v>594</v>
      </c>
      <c r="I149" s="82" t="s">
        <v>287</v>
      </c>
      <c r="J149" s="82"/>
      <c r="K149" s="89">
        <v>4.4299999960150327</v>
      </c>
      <c r="L149" s="95" t="s">
        <v>169</v>
      </c>
      <c r="M149" s="96">
        <v>2.0499999999999997E-2</v>
      </c>
      <c r="N149" s="96">
        <v>1.2299999984301646E-2</v>
      </c>
      <c r="O149" s="89">
        <v>313.76803100000001</v>
      </c>
      <c r="P149" s="91">
        <v>105.57</v>
      </c>
      <c r="Q149" s="82"/>
      <c r="R149" s="89">
        <v>0.33124492400000005</v>
      </c>
      <c r="S149" s="90">
        <v>6.7236823089994664E-7</v>
      </c>
      <c r="T149" s="90">
        <f t="shared" si="2"/>
        <v>1.6618658025805308E-4</v>
      </c>
      <c r="U149" s="90">
        <f>R149/'סכום נכסי הקרן'!$C$42</f>
        <v>4.022737457291693E-6</v>
      </c>
    </row>
    <row r="150" spans="2:21" s="139" customFormat="1">
      <c r="B150" s="88" t="s">
        <v>616</v>
      </c>
      <c r="C150" s="82" t="s">
        <v>617</v>
      </c>
      <c r="D150" s="95" t="s">
        <v>125</v>
      </c>
      <c r="E150" s="95" t="s">
        <v>283</v>
      </c>
      <c r="F150" s="82" t="s">
        <v>511</v>
      </c>
      <c r="G150" s="95" t="s">
        <v>341</v>
      </c>
      <c r="H150" s="82" t="s">
        <v>594</v>
      </c>
      <c r="I150" s="82" t="s">
        <v>287</v>
      </c>
      <c r="J150" s="82"/>
      <c r="K150" s="89">
        <v>5.6699999993804147</v>
      </c>
      <c r="L150" s="95" t="s">
        <v>169</v>
      </c>
      <c r="M150" s="96">
        <v>2.0499999999999997E-2</v>
      </c>
      <c r="N150" s="96">
        <v>1.6099999998409914E-2</v>
      </c>
      <c r="O150" s="89">
        <v>3504.95</v>
      </c>
      <c r="P150" s="91">
        <v>104.07</v>
      </c>
      <c r="Q150" s="82"/>
      <c r="R150" s="89">
        <v>3.6476014779999995</v>
      </c>
      <c r="S150" s="90">
        <v>6.9851864104797223E-6</v>
      </c>
      <c r="T150" s="90">
        <f t="shared" si="2"/>
        <v>1.8300126940904908E-3</v>
      </c>
      <c r="U150" s="90">
        <f>R150/'סכום נכסי הקרן'!$C$42</f>
        <v>4.4297563620395702E-5</v>
      </c>
    </row>
    <row r="151" spans="2:21" s="139" customFormat="1">
      <c r="B151" s="88" t="s">
        <v>618</v>
      </c>
      <c r="C151" s="82" t="s">
        <v>619</v>
      </c>
      <c r="D151" s="95" t="s">
        <v>125</v>
      </c>
      <c r="E151" s="95" t="s">
        <v>283</v>
      </c>
      <c r="F151" s="82" t="s">
        <v>620</v>
      </c>
      <c r="G151" s="95" t="s">
        <v>341</v>
      </c>
      <c r="H151" s="82" t="s">
        <v>594</v>
      </c>
      <c r="I151" s="82" t="s">
        <v>165</v>
      </c>
      <c r="J151" s="82"/>
      <c r="K151" s="89">
        <v>3.8699884847396389</v>
      </c>
      <c r="L151" s="95" t="s">
        <v>169</v>
      </c>
      <c r="M151" s="96">
        <v>4.3400000000000001E-2</v>
      </c>
      <c r="N151" s="96">
        <v>1.7699958798609722E-2</v>
      </c>
      <c r="O151" s="89">
        <v>0.16081600000000001</v>
      </c>
      <c r="P151" s="91">
        <v>110.2</v>
      </c>
      <c r="Q151" s="89">
        <v>1.1314E-5</v>
      </c>
      <c r="R151" s="89">
        <v>1.89314E-4</v>
      </c>
      <c r="S151" s="90">
        <v>1.0954102232970211E-10</v>
      </c>
      <c r="T151" s="90">
        <f t="shared" si="2"/>
        <v>9.4979406401328151E-8</v>
      </c>
      <c r="U151" s="90">
        <f>R151/'סכום נכסי הקרן'!$C$42</f>
        <v>2.2990858540362705E-9</v>
      </c>
    </row>
    <row r="152" spans="2:21" s="139" customFormat="1">
      <c r="B152" s="88" t="s">
        <v>621</v>
      </c>
      <c r="C152" s="82" t="s">
        <v>622</v>
      </c>
      <c r="D152" s="95" t="s">
        <v>125</v>
      </c>
      <c r="E152" s="95" t="s">
        <v>283</v>
      </c>
      <c r="F152" s="82" t="s">
        <v>623</v>
      </c>
      <c r="G152" s="95" t="s">
        <v>341</v>
      </c>
      <c r="H152" s="82" t="s">
        <v>624</v>
      </c>
      <c r="I152" s="82" t="s">
        <v>165</v>
      </c>
      <c r="J152" s="82"/>
      <c r="K152" s="89">
        <v>3.9010989010989019</v>
      </c>
      <c r="L152" s="95" t="s">
        <v>169</v>
      </c>
      <c r="M152" s="96">
        <v>4.6500000000000007E-2</v>
      </c>
      <c r="N152" s="96">
        <v>1.8681318681318681E-2</v>
      </c>
      <c r="O152" s="89">
        <v>8.099999999999999E-5</v>
      </c>
      <c r="P152" s="91">
        <v>113.01</v>
      </c>
      <c r="Q152" s="82"/>
      <c r="R152" s="89">
        <v>9.1000000000000008E-8</v>
      </c>
      <c r="S152" s="90">
        <v>1.13030300493147E-13</v>
      </c>
      <c r="T152" s="90">
        <f t="shared" si="2"/>
        <v>4.5654975239659312E-11</v>
      </c>
      <c r="U152" s="90">
        <f>R152/'סכום נכסי הקרן'!$C$42</f>
        <v>1.1051312249347679E-12</v>
      </c>
    </row>
    <row r="153" spans="2:21" s="139" customFormat="1">
      <c r="B153" s="88" t="s">
        <v>625</v>
      </c>
      <c r="C153" s="82" t="s">
        <v>626</v>
      </c>
      <c r="D153" s="95" t="s">
        <v>125</v>
      </c>
      <c r="E153" s="95" t="s">
        <v>283</v>
      </c>
      <c r="F153" s="82" t="s">
        <v>623</v>
      </c>
      <c r="G153" s="95" t="s">
        <v>341</v>
      </c>
      <c r="H153" s="82" t="s">
        <v>624</v>
      </c>
      <c r="I153" s="82" t="s">
        <v>165</v>
      </c>
      <c r="J153" s="82"/>
      <c r="K153" s="89">
        <v>0.74000000005499689</v>
      </c>
      <c r="L153" s="95" t="s">
        <v>169</v>
      </c>
      <c r="M153" s="96">
        <v>5.5999999999999994E-2</v>
      </c>
      <c r="N153" s="96">
        <v>-6.2999999997250169E-3</v>
      </c>
      <c r="O153" s="89">
        <v>647.30854299999999</v>
      </c>
      <c r="P153" s="91">
        <v>112.36</v>
      </c>
      <c r="Q153" s="82"/>
      <c r="R153" s="89">
        <v>0.72731585399999998</v>
      </c>
      <c r="S153" s="90">
        <v>1.0224751105705439E-5</v>
      </c>
      <c r="T153" s="90">
        <f t="shared" si="2"/>
        <v>3.6489656379979848E-4</v>
      </c>
      <c r="U153" s="90">
        <f>R153/'סכום נכסי הקרן'!$C$42</f>
        <v>8.8327413257746887E-6</v>
      </c>
    </row>
    <row r="154" spans="2:21" s="139" customFormat="1">
      <c r="B154" s="88" t="s">
        <v>627</v>
      </c>
      <c r="C154" s="82" t="s">
        <v>628</v>
      </c>
      <c r="D154" s="95" t="s">
        <v>125</v>
      </c>
      <c r="E154" s="95" t="s">
        <v>283</v>
      </c>
      <c r="F154" s="82" t="s">
        <v>629</v>
      </c>
      <c r="G154" s="95" t="s">
        <v>337</v>
      </c>
      <c r="H154" s="82" t="s">
        <v>624</v>
      </c>
      <c r="I154" s="82" t="s">
        <v>165</v>
      </c>
      <c r="J154" s="82"/>
      <c r="K154" s="89">
        <v>3.999999704400773E-2</v>
      </c>
      <c r="L154" s="95" t="s">
        <v>169</v>
      </c>
      <c r="M154" s="96">
        <v>4.2000000000000003E-2</v>
      </c>
      <c r="N154" s="96">
        <v>2.0600000056432578E-2</v>
      </c>
      <c r="O154" s="89">
        <v>145.078148</v>
      </c>
      <c r="P154" s="91">
        <v>102.6</v>
      </c>
      <c r="Q154" s="82"/>
      <c r="R154" s="89">
        <v>0.148850186</v>
      </c>
      <c r="S154" s="90">
        <v>3.2353179018057776E-6</v>
      </c>
      <c r="T154" s="90">
        <f t="shared" si="2"/>
        <v>7.4678588530205302E-5</v>
      </c>
      <c r="U154" s="90">
        <f>R154/'סכום נכסי הקרן'!$C$42</f>
        <v>1.8076811910543737E-6</v>
      </c>
    </row>
    <row r="155" spans="2:21" s="139" customFormat="1">
      <c r="B155" s="88" t="s">
        <v>630</v>
      </c>
      <c r="C155" s="82" t="s">
        <v>631</v>
      </c>
      <c r="D155" s="95" t="s">
        <v>125</v>
      </c>
      <c r="E155" s="95" t="s">
        <v>283</v>
      </c>
      <c r="F155" s="82" t="s">
        <v>632</v>
      </c>
      <c r="G155" s="95" t="s">
        <v>341</v>
      </c>
      <c r="H155" s="82" t="s">
        <v>624</v>
      </c>
      <c r="I155" s="82" t="s">
        <v>165</v>
      </c>
      <c r="J155" s="82"/>
      <c r="K155" s="89">
        <v>1.2899999998866938</v>
      </c>
      <c r="L155" s="95" t="s">
        <v>169</v>
      </c>
      <c r="M155" s="96">
        <v>4.8000000000000001E-2</v>
      </c>
      <c r="N155" s="96">
        <v>-7.000000018303308E-4</v>
      </c>
      <c r="O155" s="89">
        <v>1066.6915779999999</v>
      </c>
      <c r="P155" s="91">
        <v>107.56</v>
      </c>
      <c r="Q155" s="82"/>
      <c r="R155" s="89">
        <v>1.147333497</v>
      </c>
      <c r="S155" s="90">
        <v>7.612743849522406E-6</v>
      </c>
      <c r="T155" s="90">
        <f t="shared" si="2"/>
        <v>5.7562068568315077E-4</v>
      </c>
      <c r="U155" s="90">
        <f>R155/'סכום נכסי הקרן'!$C$42</f>
        <v>1.3933561241190118E-5</v>
      </c>
    </row>
    <row r="156" spans="2:21" s="139" customFormat="1">
      <c r="B156" s="88" t="s">
        <v>633</v>
      </c>
      <c r="C156" s="82" t="s">
        <v>634</v>
      </c>
      <c r="D156" s="95" t="s">
        <v>125</v>
      </c>
      <c r="E156" s="95" t="s">
        <v>283</v>
      </c>
      <c r="F156" s="82" t="s">
        <v>635</v>
      </c>
      <c r="G156" s="95" t="s">
        <v>459</v>
      </c>
      <c r="H156" s="82" t="s">
        <v>624</v>
      </c>
      <c r="I156" s="82" t="s">
        <v>287</v>
      </c>
      <c r="J156" s="82"/>
      <c r="K156" s="89">
        <v>0.74000000006445921</v>
      </c>
      <c r="L156" s="95" t="s">
        <v>169</v>
      </c>
      <c r="M156" s="96">
        <v>4.8000000000000001E-2</v>
      </c>
      <c r="N156" s="96">
        <v>-6.8000000004834436E-3</v>
      </c>
      <c r="O156" s="89">
        <v>1997.094523</v>
      </c>
      <c r="P156" s="91">
        <v>124.29</v>
      </c>
      <c r="Q156" s="82"/>
      <c r="R156" s="89">
        <v>2.4821889660000003</v>
      </c>
      <c r="S156" s="90">
        <v>6.5077649831101019E-6</v>
      </c>
      <c r="T156" s="90">
        <f t="shared" si="2"/>
        <v>1.2453217118998411E-3</v>
      </c>
      <c r="U156" s="90">
        <f>R156/'סכום נכסי הקרן'!$C$42</f>
        <v>3.0144445412254339E-5</v>
      </c>
    </row>
    <row r="157" spans="2:21" s="139" customFormat="1">
      <c r="B157" s="88" t="s">
        <v>636</v>
      </c>
      <c r="C157" s="82" t="s">
        <v>637</v>
      </c>
      <c r="D157" s="95" t="s">
        <v>125</v>
      </c>
      <c r="E157" s="95" t="s">
        <v>283</v>
      </c>
      <c r="F157" s="82" t="s">
        <v>638</v>
      </c>
      <c r="G157" s="95" t="s">
        <v>341</v>
      </c>
      <c r="H157" s="82" t="s">
        <v>624</v>
      </c>
      <c r="I157" s="82" t="s">
        <v>287</v>
      </c>
      <c r="J157" s="82"/>
      <c r="K157" s="89">
        <v>1.090000000215384</v>
      </c>
      <c r="L157" s="95" t="s">
        <v>169</v>
      </c>
      <c r="M157" s="96">
        <v>5.4000000000000006E-2</v>
      </c>
      <c r="N157" s="96">
        <v>4.1699999999282041E-2</v>
      </c>
      <c r="O157" s="89">
        <v>674.11651600000016</v>
      </c>
      <c r="P157" s="91">
        <v>103.31</v>
      </c>
      <c r="Q157" s="82"/>
      <c r="R157" s="89">
        <v>0.69642976500000009</v>
      </c>
      <c r="S157" s="90">
        <v>1.3618515474747479E-5</v>
      </c>
      <c r="T157" s="90">
        <f t="shared" si="2"/>
        <v>3.4940091953007419E-4</v>
      </c>
      <c r="U157" s="90">
        <f>R157/'סכום נכסי הקרן'!$C$42</f>
        <v>8.4576514206096984E-6</v>
      </c>
    </row>
    <row r="158" spans="2:21" s="139" customFormat="1">
      <c r="B158" s="88" t="s">
        <v>639</v>
      </c>
      <c r="C158" s="82" t="s">
        <v>640</v>
      </c>
      <c r="D158" s="95" t="s">
        <v>125</v>
      </c>
      <c r="E158" s="95" t="s">
        <v>283</v>
      </c>
      <c r="F158" s="82" t="s">
        <v>638</v>
      </c>
      <c r="G158" s="95" t="s">
        <v>341</v>
      </c>
      <c r="H158" s="82" t="s">
        <v>624</v>
      </c>
      <c r="I158" s="82" t="s">
        <v>287</v>
      </c>
      <c r="J158" s="82"/>
      <c r="K158" s="89">
        <v>0.17999999981406753</v>
      </c>
      <c r="L158" s="95" t="s">
        <v>169</v>
      </c>
      <c r="M158" s="96">
        <v>6.4000000000000001E-2</v>
      </c>
      <c r="N158" s="96">
        <v>1.2399999989773713E-2</v>
      </c>
      <c r="O158" s="89">
        <v>382.08303999999998</v>
      </c>
      <c r="P158" s="91">
        <v>112.61</v>
      </c>
      <c r="Q158" s="82"/>
      <c r="R158" s="89">
        <v>0.43026370600000002</v>
      </c>
      <c r="S158" s="90">
        <v>1.1134642778043293E-5</v>
      </c>
      <c r="T158" s="90">
        <f t="shared" si="2"/>
        <v>2.1586460268081375E-4</v>
      </c>
      <c r="U158" s="90">
        <f>R158/'סכום נכסי הקרן'!$C$42</f>
        <v>5.2252511698544267E-6</v>
      </c>
    </row>
    <row r="159" spans="2:21" s="139" customFormat="1">
      <c r="B159" s="88" t="s">
        <v>641</v>
      </c>
      <c r="C159" s="82" t="s">
        <v>642</v>
      </c>
      <c r="D159" s="95" t="s">
        <v>125</v>
      </c>
      <c r="E159" s="95" t="s">
        <v>283</v>
      </c>
      <c r="F159" s="82" t="s">
        <v>638</v>
      </c>
      <c r="G159" s="95" t="s">
        <v>341</v>
      </c>
      <c r="H159" s="82" t="s">
        <v>624</v>
      </c>
      <c r="I159" s="82" t="s">
        <v>287</v>
      </c>
      <c r="J159" s="82"/>
      <c r="K159" s="89">
        <v>1.9400000005225067</v>
      </c>
      <c r="L159" s="95" t="s">
        <v>169</v>
      </c>
      <c r="M159" s="96">
        <v>2.5000000000000001E-2</v>
      </c>
      <c r="N159" s="96">
        <v>5.3700000008034765E-2</v>
      </c>
      <c r="O159" s="89">
        <v>2113.2109420000002</v>
      </c>
      <c r="P159" s="91">
        <v>96</v>
      </c>
      <c r="Q159" s="82"/>
      <c r="R159" s="89">
        <v>2.028682501</v>
      </c>
      <c r="S159" s="90">
        <v>4.340356413467786E-6</v>
      </c>
      <c r="T159" s="90">
        <f t="shared" si="2"/>
        <v>1.0177961467284079E-3</v>
      </c>
      <c r="U159" s="90">
        <f>R159/'סכום נכסי הקרן'!$C$42</f>
        <v>2.4636927223448991E-5</v>
      </c>
    </row>
    <row r="160" spans="2:21" s="139" customFormat="1">
      <c r="B160" s="88" t="s">
        <v>643</v>
      </c>
      <c r="C160" s="82" t="s">
        <v>644</v>
      </c>
      <c r="D160" s="95" t="s">
        <v>125</v>
      </c>
      <c r="E160" s="95" t="s">
        <v>283</v>
      </c>
      <c r="F160" s="82" t="s">
        <v>570</v>
      </c>
      <c r="G160" s="95" t="s">
        <v>291</v>
      </c>
      <c r="H160" s="82" t="s">
        <v>624</v>
      </c>
      <c r="I160" s="82" t="s">
        <v>287</v>
      </c>
      <c r="J160" s="82"/>
      <c r="K160" s="89">
        <v>1.24</v>
      </c>
      <c r="L160" s="95" t="s">
        <v>169</v>
      </c>
      <c r="M160" s="96">
        <v>2.4E-2</v>
      </c>
      <c r="N160" s="96">
        <v>-3.1999999999999997E-3</v>
      </c>
      <c r="O160" s="89">
        <v>1793.455725</v>
      </c>
      <c r="P160" s="91">
        <v>105.89</v>
      </c>
      <c r="Q160" s="82"/>
      <c r="R160" s="89">
        <v>1.8990903000000001</v>
      </c>
      <c r="S160" s="90">
        <v>1.3737587034951859E-5</v>
      </c>
      <c r="T160" s="90">
        <f t="shared" si="2"/>
        <v>9.5277934752062822E-4</v>
      </c>
      <c r="U160" s="90">
        <f>R160/'סכום נכסי הקרן'!$C$42</f>
        <v>2.3063120763744347E-5</v>
      </c>
    </row>
    <row r="161" spans="2:21" s="139" customFormat="1">
      <c r="B161" s="88" t="s">
        <v>645</v>
      </c>
      <c r="C161" s="82" t="s">
        <v>646</v>
      </c>
      <c r="D161" s="95" t="s">
        <v>125</v>
      </c>
      <c r="E161" s="95" t="s">
        <v>283</v>
      </c>
      <c r="F161" s="82" t="s">
        <v>647</v>
      </c>
      <c r="G161" s="95" t="s">
        <v>536</v>
      </c>
      <c r="H161" s="82" t="s">
        <v>648</v>
      </c>
      <c r="I161" s="82" t="s">
        <v>287</v>
      </c>
      <c r="J161" s="82"/>
      <c r="K161" s="89">
        <v>1.4600011052193989</v>
      </c>
      <c r="L161" s="95" t="s">
        <v>169</v>
      </c>
      <c r="M161" s="96">
        <v>0.05</v>
      </c>
      <c r="N161" s="96">
        <v>1.2500006279655675E-2</v>
      </c>
      <c r="O161" s="89">
        <v>0.75507100000000005</v>
      </c>
      <c r="P161" s="91">
        <v>105.45</v>
      </c>
      <c r="Q161" s="82"/>
      <c r="R161" s="89">
        <v>7.9622199999999986E-4</v>
      </c>
      <c r="S161" s="90">
        <v>7.3397294762064463E-9</v>
      </c>
      <c r="T161" s="90">
        <f t="shared" si="2"/>
        <v>3.9946698566232972E-7</v>
      </c>
      <c r="U161" s="90">
        <f>R161/'סכום נכסי הקרן'!$C$42</f>
        <v>9.6695581778023135E-9</v>
      </c>
    </row>
    <row r="162" spans="2:21" s="139" customFormat="1">
      <c r="B162" s="88" t="s">
        <v>649</v>
      </c>
      <c r="C162" s="82" t="s">
        <v>650</v>
      </c>
      <c r="D162" s="95" t="s">
        <v>125</v>
      </c>
      <c r="E162" s="95" t="s">
        <v>283</v>
      </c>
      <c r="F162" s="82" t="s">
        <v>651</v>
      </c>
      <c r="G162" s="95" t="s">
        <v>536</v>
      </c>
      <c r="H162" s="82" t="s">
        <v>652</v>
      </c>
      <c r="I162" s="82" t="s">
        <v>287</v>
      </c>
      <c r="J162" s="82"/>
      <c r="K162" s="89">
        <v>0.84000000000000008</v>
      </c>
      <c r="L162" s="95" t="s">
        <v>169</v>
      </c>
      <c r="M162" s="96">
        <v>4.9000000000000002E-2</v>
      </c>
      <c r="N162" s="96">
        <v>0</v>
      </c>
      <c r="O162" s="89">
        <v>2761.4812459999998</v>
      </c>
      <c r="P162" s="91">
        <v>48.03</v>
      </c>
      <c r="Q162" s="82"/>
      <c r="R162" s="89">
        <v>1.3263392749999998</v>
      </c>
      <c r="S162" s="90">
        <v>3.6227196046897203E-6</v>
      </c>
      <c r="T162" s="90">
        <f t="shared" si="2"/>
        <v>6.6542842592871062E-4</v>
      </c>
      <c r="U162" s="90">
        <f>R162/'סכום נכסי הקרן'!$C$42</f>
        <v>1.6107460963294963E-5</v>
      </c>
    </row>
    <row r="163" spans="2:21" s="139" customFormat="1">
      <c r="B163" s="85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9"/>
      <c r="P163" s="91"/>
      <c r="Q163" s="82"/>
      <c r="R163" s="82"/>
      <c r="S163" s="82"/>
      <c r="T163" s="90"/>
      <c r="U163" s="82"/>
    </row>
    <row r="164" spans="2:21" s="139" customFormat="1">
      <c r="B164" s="101" t="s">
        <v>44</v>
      </c>
      <c r="C164" s="84"/>
      <c r="D164" s="84"/>
      <c r="E164" s="84"/>
      <c r="F164" s="84"/>
      <c r="G164" s="84"/>
      <c r="H164" s="84"/>
      <c r="I164" s="84"/>
      <c r="J164" s="84"/>
      <c r="K164" s="92">
        <v>3.7505792497111159</v>
      </c>
      <c r="L164" s="84"/>
      <c r="M164" s="84"/>
      <c r="N164" s="106">
        <v>2.2687607396508606E-2</v>
      </c>
      <c r="O164" s="92"/>
      <c r="P164" s="94"/>
      <c r="Q164" s="92">
        <v>0.29939087999999997</v>
      </c>
      <c r="R164" s="92">
        <v>339.91620491400005</v>
      </c>
      <c r="S164" s="84"/>
      <c r="T164" s="93">
        <f t="shared" si="2"/>
        <v>0.17053698811986406</v>
      </c>
      <c r="U164" s="93">
        <f>R164/'סכום נכסי הקרן'!$C$42</f>
        <v>4.1280440869427074E-3</v>
      </c>
    </row>
    <row r="165" spans="2:21" s="139" customFormat="1">
      <c r="B165" s="88" t="s">
        <v>653</v>
      </c>
      <c r="C165" s="82" t="s">
        <v>654</v>
      </c>
      <c r="D165" s="95" t="s">
        <v>125</v>
      </c>
      <c r="E165" s="95" t="s">
        <v>283</v>
      </c>
      <c r="F165" s="82" t="s">
        <v>296</v>
      </c>
      <c r="G165" s="95" t="s">
        <v>291</v>
      </c>
      <c r="H165" s="82" t="s">
        <v>286</v>
      </c>
      <c r="I165" s="82" t="s">
        <v>165</v>
      </c>
      <c r="J165" s="82"/>
      <c r="K165" s="89">
        <v>5.6300000002349622</v>
      </c>
      <c r="L165" s="95" t="s">
        <v>169</v>
      </c>
      <c r="M165" s="96">
        <v>2.98E-2</v>
      </c>
      <c r="N165" s="96">
        <v>2.0100000000981489E-2</v>
      </c>
      <c r="O165" s="89">
        <v>9340.4445899999992</v>
      </c>
      <c r="P165" s="91">
        <v>107.99</v>
      </c>
      <c r="Q165" s="82"/>
      <c r="R165" s="89">
        <v>10.086745800999999</v>
      </c>
      <c r="S165" s="90">
        <v>3.6742866814234309E-6</v>
      </c>
      <c r="T165" s="90">
        <f t="shared" si="2"/>
        <v>5.060550876850466E-3</v>
      </c>
      <c r="U165" s="90">
        <f>R165/'סכום נכסי הקרן'!$C$42</f>
        <v>1.2249645871060169E-4</v>
      </c>
    </row>
    <row r="166" spans="2:21" s="139" customFormat="1">
      <c r="B166" s="88" t="s">
        <v>655</v>
      </c>
      <c r="C166" s="82" t="s">
        <v>656</v>
      </c>
      <c r="D166" s="95" t="s">
        <v>125</v>
      </c>
      <c r="E166" s="95" t="s">
        <v>283</v>
      </c>
      <c r="F166" s="82" t="s">
        <v>296</v>
      </c>
      <c r="G166" s="95" t="s">
        <v>291</v>
      </c>
      <c r="H166" s="82" t="s">
        <v>286</v>
      </c>
      <c r="I166" s="82" t="s">
        <v>165</v>
      </c>
      <c r="J166" s="82"/>
      <c r="K166" s="89">
        <v>3.0500000000880205</v>
      </c>
      <c r="L166" s="95" t="s">
        <v>169</v>
      </c>
      <c r="M166" s="96">
        <v>2.4700000000000003E-2</v>
      </c>
      <c r="N166" s="96">
        <v>1.260000000039609E-2</v>
      </c>
      <c r="O166" s="89">
        <v>8594.6035269999993</v>
      </c>
      <c r="P166" s="91">
        <v>105.75</v>
      </c>
      <c r="Q166" s="82"/>
      <c r="R166" s="89">
        <v>9.0887934640000001</v>
      </c>
      <c r="S166" s="90">
        <v>2.5800090438066419E-6</v>
      </c>
      <c r="T166" s="90">
        <f t="shared" si="2"/>
        <v>4.5598751709593115E-3</v>
      </c>
      <c r="U166" s="90">
        <f>R166/'סכום נכסי הקרן'!$C$42</f>
        <v>1.1037702696757617E-4</v>
      </c>
    </row>
    <row r="167" spans="2:21" s="139" customFormat="1">
      <c r="B167" s="88" t="s">
        <v>657</v>
      </c>
      <c r="C167" s="82" t="s">
        <v>658</v>
      </c>
      <c r="D167" s="95" t="s">
        <v>125</v>
      </c>
      <c r="E167" s="95" t="s">
        <v>283</v>
      </c>
      <c r="F167" s="82" t="s">
        <v>659</v>
      </c>
      <c r="G167" s="95" t="s">
        <v>341</v>
      </c>
      <c r="H167" s="82" t="s">
        <v>286</v>
      </c>
      <c r="I167" s="82" t="s">
        <v>165</v>
      </c>
      <c r="J167" s="82"/>
      <c r="K167" s="89">
        <v>4.5599999998640399</v>
      </c>
      <c r="L167" s="95" t="s">
        <v>169</v>
      </c>
      <c r="M167" s="96">
        <v>1.44E-2</v>
      </c>
      <c r="N167" s="96">
        <v>1.5299999999767437E-2</v>
      </c>
      <c r="O167" s="89">
        <v>5611.7754450000011</v>
      </c>
      <c r="P167" s="91">
        <v>99.61</v>
      </c>
      <c r="Q167" s="82"/>
      <c r="R167" s="89">
        <v>5.5898895209999999</v>
      </c>
      <c r="S167" s="90">
        <v>6.2353060500000017E-6</v>
      </c>
      <c r="T167" s="90">
        <f t="shared" si="2"/>
        <v>2.8044644799306157E-3</v>
      </c>
      <c r="U167" s="90">
        <f>R167/'סכום נכסי הקרן'!$C$42</f>
        <v>6.7885290698821451E-5</v>
      </c>
    </row>
    <row r="168" spans="2:21" s="139" customFormat="1">
      <c r="B168" s="88" t="s">
        <v>660</v>
      </c>
      <c r="C168" s="82" t="s">
        <v>661</v>
      </c>
      <c r="D168" s="95" t="s">
        <v>125</v>
      </c>
      <c r="E168" s="95" t="s">
        <v>283</v>
      </c>
      <c r="F168" s="82" t="s">
        <v>311</v>
      </c>
      <c r="G168" s="95" t="s">
        <v>291</v>
      </c>
      <c r="H168" s="82" t="s">
        <v>286</v>
      </c>
      <c r="I168" s="82" t="s">
        <v>165</v>
      </c>
      <c r="J168" s="82"/>
      <c r="K168" s="89">
        <v>0.15999999999083772</v>
      </c>
      <c r="L168" s="95" t="s">
        <v>169</v>
      </c>
      <c r="M168" s="96">
        <v>5.9000000000000004E-2</v>
      </c>
      <c r="N168" s="96">
        <v>5.9999999967932048E-4</v>
      </c>
      <c r="O168" s="89">
        <v>4241.0431410000001</v>
      </c>
      <c r="P168" s="91">
        <v>102.94</v>
      </c>
      <c r="Q168" s="82"/>
      <c r="R168" s="89">
        <v>4.3657296690000003</v>
      </c>
      <c r="S168" s="90">
        <v>7.8621149028933764E-6</v>
      </c>
      <c r="T168" s="90">
        <f t="shared" si="2"/>
        <v>2.1902997795740773E-3</v>
      </c>
      <c r="U168" s="90">
        <f>R168/'סכום נכסי הקרן'!$C$42</f>
        <v>5.3018727217978333E-5</v>
      </c>
    </row>
    <row r="169" spans="2:21" s="139" customFormat="1">
      <c r="B169" s="88" t="s">
        <v>662</v>
      </c>
      <c r="C169" s="82" t="s">
        <v>663</v>
      </c>
      <c r="D169" s="95" t="s">
        <v>125</v>
      </c>
      <c r="E169" s="95" t="s">
        <v>283</v>
      </c>
      <c r="F169" s="82" t="s">
        <v>664</v>
      </c>
      <c r="G169" s="95" t="s">
        <v>665</v>
      </c>
      <c r="H169" s="82" t="s">
        <v>323</v>
      </c>
      <c r="I169" s="82" t="s">
        <v>165</v>
      </c>
      <c r="J169" s="82"/>
      <c r="K169" s="89">
        <v>0.74000000016282741</v>
      </c>
      <c r="L169" s="95" t="s">
        <v>169</v>
      </c>
      <c r="M169" s="96">
        <v>4.8399999999999999E-2</v>
      </c>
      <c r="N169" s="96">
        <v>3.8999999975575881E-3</v>
      </c>
      <c r="O169" s="89">
        <v>939.96132999999998</v>
      </c>
      <c r="P169" s="91">
        <v>104.54</v>
      </c>
      <c r="Q169" s="82"/>
      <c r="R169" s="89">
        <v>0.98263561600000005</v>
      </c>
      <c r="S169" s="90">
        <v>2.2380031666666664E-6</v>
      </c>
      <c r="T169" s="90">
        <f t="shared" si="2"/>
        <v>4.929912606383228E-4</v>
      </c>
      <c r="U169" s="90">
        <f>R169/'סכום נכסי הקרן'!$C$42</f>
        <v>1.1933420900819891E-5</v>
      </c>
    </row>
    <row r="170" spans="2:21" s="139" customFormat="1">
      <c r="B170" s="88" t="s">
        <v>666</v>
      </c>
      <c r="C170" s="82" t="s">
        <v>667</v>
      </c>
      <c r="D170" s="95" t="s">
        <v>125</v>
      </c>
      <c r="E170" s="95" t="s">
        <v>283</v>
      </c>
      <c r="F170" s="82" t="s">
        <v>322</v>
      </c>
      <c r="G170" s="95" t="s">
        <v>291</v>
      </c>
      <c r="H170" s="82" t="s">
        <v>323</v>
      </c>
      <c r="I170" s="82" t="s">
        <v>165</v>
      </c>
      <c r="J170" s="82"/>
      <c r="K170" s="89">
        <v>1.2799999999018403</v>
      </c>
      <c r="L170" s="95" t="s">
        <v>169</v>
      </c>
      <c r="M170" s="96">
        <v>1.95E-2</v>
      </c>
      <c r="N170" s="96">
        <v>6.0000000000000001E-3</v>
      </c>
      <c r="O170" s="89">
        <v>3989.6275000000001</v>
      </c>
      <c r="P170" s="91">
        <v>102.14</v>
      </c>
      <c r="Q170" s="82"/>
      <c r="R170" s="89">
        <v>4.0750055300000003</v>
      </c>
      <c r="S170" s="90">
        <v>8.7364062157384985E-6</v>
      </c>
      <c r="T170" s="90">
        <f t="shared" si="2"/>
        <v>2.0444425997101622E-3</v>
      </c>
      <c r="U170" s="90">
        <f>R170/'סכום נכסי הקרן'!$C$42</f>
        <v>4.9488086296536843E-5</v>
      </c>
    </row>
    <row r="171" spans="2:21" s="139" customFormat="1">
      <c r="B171" s="88" t="s">
        <v>668</v>
      </c>
      <c r="C171" s="82" t="s">
        <v>669</v>
      </c>
      <c r="D171" s="95" t="s">
        <v>125</v>
      </c>
      <c r="E171" s="95" t="s">
        <v>283</v>
      </c>
      <c r="F171" s="82" t="s">
        <v>395</v>
      </c>
      <c r="G171" s="95" t="s">
        <v>291</v>
      </c>
      <c r="H171" s="82" t="s">
        <v>323</v>
      </c>
      <c r="I171" s="82" t="s">
        <v>165</v>
      </c>
      <c r="J171" s="82"/>
      <c r="K171" s="89">
        <v>3.1000000000679275</v>
      </c>
      <c r="L171" s="95" t="s">
        <v>169</v>
      </c>
      <c r="M171" s="96">
        <v>1.8700000000000001E-2</v>
      </c>
      <c r="N171" s="96">
        <v>1.3000000000339639E-2</v>
      </c>
      <c r="O171" s="89">
        <v>5758.4457359999997</v>
      </c>
      <c r="P171" s="91">
        <v>102.26</v>
      </c>
      <c r="Q171" s="82"/>
      <c r="R171" s="89">
        <v>5.8885865460000009</v>
      </c>
      <c r="S171" s="90">
        <v>7.9437794675127601E-6</v>
      </c>
      <c r="T171" s="90">
        <f t="shared" si="2"/>
        <v>2.954321680815615E-3</v>
      </c>
      <c r="U171" s="90">
        <f>R171/'סכום נכסי הקרן'!$C$42</f>
        <v>7.1512756733135981E-5</v>
      </c>
    </row>
    <row r="172" spans="2:21" s="139" customFormat="1">
      <c r="B172" s="88" t="s">
        <v>670</v>
      </c>
      <c r="C172" s="82" t="s">
        <v>671</v>
      </c>
      <c r="D172" s="95" t="s">
        <v>125</v>
      </c>
      <c r="E172" s="95" t="s">
        <v>283</v>
      </c>
      <c r="F172" s="82" t="s">
        <v>395</v>
      </c>
      <c r="G172" s="95" t="s">
        <v>291</v>
      </c>
      <c r="H172" s="82" t="s">
        <v>323</v>
      </c>
      <c r="I172" s="82" t="s">
        <v>165</v>
      </c>
      <c r="J172" s="82"/>
      <c r="K172" s="89">
        <v>5.6899999997934145</v>
      </c>
      <c r="L172" s="95" t="s">
        <v>169</v>
      </c>
      <c r="M172" s="96">
        <v>2.6800000000000001E-2</v>
      </c>
      <c r="N172" s="96">
        <v>1.9399999999315062E-2</v>
      </c>
      <c r="O172" s="89">
        <v>8627.4832200000001</v>
      </c>
      <c r="P172" s="91">
        <v>104.92</v>
      </c>
      <c r="Q172" s="82"/>
      <c r="R172" s="89">
        <v>9.0519553229999996</v>
      </c>
      <c r="S172" s="90">
        <v>1.1226013459531623E-5</v>
      </c>
      <c r="T172" s="90">
        <f t="shared" si="2"/>
        <v>4.5413933641985406E-3</v>
      </c>
      <c r="U172" s="90">
        <f>R172/'סכום נכסי הקרן'!$C$42</f>
        <v>1.0992965356221736E-4</v>
      </c>
    </row>
    <row r="173" spans="2:21" s="139" customFormat="1">
      <c r="B173" s="88" t="s">
        <v>672</v>
      </c>
      <c r="C173" s="82" t="s">
        <v>673</v>
      </c>
      <c r="D173" s="95" t="s">
        <v>125</v>
      </c>
      <c r="E173" s="95" t="s">
        <v>283</v>
      </c>
      <c r="F173" s="82" t="s">
        <v>674</v>
      </c>
      <c r="G173" s="95" t="s">
        <v>291</v>
      </c>
      <c r="H173" s="82" t="s">
        <v>323</v>
      </c>
      <c r="I173" s="82" t="s">
        <v>287</v>
      </c>
      <c r="J173" s="82"/>
      <c r="K173" s="89">
        <v>2.9400000001121054</v>
      </c>
      <c r="L173" s="95" t="s">
        <v>169</v>
      </c>
      <c r="M173" s="96">
        <v>2.07E-2</v>
      </c>
      <c r="N173" s="96">
        <v>1.1799999999439471E-2</v>
      </c>
      <c r="O173" s="89">
        <v>3477.6382530000001</v>
      </c>
      <c r="P173" s="91">
        <v>102.6</v>
      </c>
      <c r="Q173" s="82"/>
      <c r="R173" s="89">
        <v>3.5680568900000003</v>
      </c>
      <c r="S173" s="90">
        <v>1.3720496691824843E-5</v>
      </c>
      <c r="T173" s="90">
        <f t="shared" si="2"/>
        <v>1.7901049336994043E-3</v>
      </c>
      <c r="U173" s="90">
        <f>R173/'סכום נכסי הקרן'!$C$42</f>
        <v>4.3331550345963059E-5</v>
      </c>
    </row>
    <row r="174" spans="2:21" s="139" customFormat="1">
      <c r="B174" s="88" t="s">
        <v>675</v>
      </c>
      <c r="C174" s="82" t="s">
        <v>676</v>
      </c>
      <c r="D174" s="95" t="s">
        <v>125</v>
      </c>
      <c r="E174" s="95" t="s">
        <v>283</v>
      </c>
      <c r="F174" s="82" t="s">
        <v>330</v>
      </c>
      <c r="G174" s="95" t="s">
        <v>331</v>
      </c>
      <c r="H174" s="82" t="s">
        <v>323</v>
      </c>
      <c r="I174" s="82" t="s">
        <v>165</v>
      </c>
      <c r="J174" s="82"/>
      <c r="K174" s="89">
        <v>4.1100000003368224</v>
      </c>
      <c r="L174" s="95" t="s">
        <v>169</v>
      </c>
      <c r="M174" s="96">
        <v>1.6299999999999999E-2</v>
      </c>
      <c r="N174" s="96">
        <v>1.3600000001576613E-2</v>
      </c>
      <c r="O174" s="89">
        <v>5497.4765020000004</v>
      </c>
      <c r="P174" s="91">
        <v>101.53</v>
      </c>
      <c r="Q174" s="82"/>
      <c r="R174" s="89">
        <v>5.5815878919999999</v>
      </c>
      <c r="S174" s="90">
        <v>1.0086094984909781E-5</v>
      </c>
      <c r="T174" s="90">
        <f t="shared" si="2"/>
        <v>2.8002995275521118E-3</v>
      </c>
      <c r="U174" s="90">
        <f>R174/'סכום נכסי הקרן'!$C$42</f>
        <v>6.7784473232604701E-5</v>
      </c>
    </row>
    <row r="175" spans="2:21" s="139" customFormat="1">
      <c r="B175" s="88" t="s">
        <v>677</v>
      </c>
      <c r="C175" s="82" t="s">
        <v>678</v>
      </c>
      <c r="D175" s="95" t="s">
        <v>125</v>
      </c>
      <c r="E175" s="95" t="s">
        <v>283</v>
      </c>
      <c r="F175" s="82" t="s">
        <v>311</v>
      </c>
      <c r="G175" s="95" t="s">
        <v>291</v>
      </c>
      <c r="H175" s="82" t="s">
        <v>323</v>
      </c>
      <c r="I175" s="82" t="s">
        <v>165</v>
      </c>
      <c r="J175" s="82"/>
      <c r="K175" s="89">
        <v>1.4800000001524451</v>
      </c>
      <c r="L175" s="95" t="s">
        <v>169</v>
      </c>
      <c r="M175" s="96">
        <v>6.0999999999999999E-2</v>
      </c>
      <c r="N175" s="96">
        <v>9.0000000004763908E-3</v>
      </c>
      <c r="O175" s="89">
        <v>5846.5816759999989</v>
      </c>
      <c r="P175" s="91">
        <v>107.71</v>
      </c>
      <c r="Q175" s="82"/>
      <c r="R175" s="89">
        <v>6.2973531229999997</v>
      </c>
      <c r="S175" s="90">
        <v>8.532616125874826E-6</v>
      </c>
      <c r="T175" s="90">
        <f t="shared" si="2"/>
        <v>3.1594011088566616E-3</v>
      </c>
      <c r="U175" s="90">
        <f>R175/'סכום נכסי הקרן'!$C$42</f>
        <v>7.6476940337008513E-5</v>
      </c>
    </row>
    <row r="176" spans="2:21" s="139" customFormat="1">
      <c r="B176" s="88" t="s">
        <v>679</v>
      </c>
      <c r="C176" s="82" t="s">
        <v>680</v>
      </c>
      <c r="D176" s="95" t="s">
        <v>125</v>
      </c>
      <c r="E176" s="95" t="s">
        <v>283</v>
      </c>
      <c r="F176" s="82" t="s">
        <v>366</v>
      </c>
      <c r="G176" s="95" t="s">
        <v>341</v>
      </c>
      <c r="H176" s="82" t="s">
        <v>359</v>
      </c>
      <c r="I176" s="82" t="s">
        <v>165</v>
      </c>
      <c r="J176" s="82"/>
      <c r="K176" s="89">
        <v>4.3599999999559058</v>
      </c>
      <c r="L176" s="95" t="s">
        <v>169</v>
      </c>
      <c r="M176" s="96">
        <v>3.39E-2</v>
      </c>
      <c r="N176" s="96">
        <v>2.1200000000377969E-2</v>
      </c>
      <c r="O176" s="89">
        <v>5971.2135349999999</v>
      </c>
      <c r="P176" s="91">
        <v>106.34</v>
      </c>
      <c r="Q176" s="82"/>
      <c r="R176" s="89">
        <v>6.3497884729999985</v>
      </c>
      <c r="S176" s="90">
        <v>5.5023429365795414E-6</v>
      </c>
      <c r="T176" s="90">
        <f t="shared" si="2"/>
        <v>3.1857080825482306E-3</v>
      </c>
      <c r="U176" s="90">
        <f>R176/'סכום נכסי הקרן'!$C$42</f>
        <v>7.7113730914759969E-5</v>
      </c>
    </row>
    <row r="177" spans="2:21" s="139" customFormat="1">
      <c r="B177" s="88" t="s">
        <v>681</v>
      </c>
      <c r="C177" s="82" t="s">
        <v>682</v>
      </c>
      <c r="D177" s="95" t="s">
        <v>125</v>
      </c>
      <c r="E177" s="95" t="s">
        <v>283</v>
      </c>
      <c r="F177" s="82" t="s">
        <v>375</v>
      </c>
      <c r="G177" s="95" t="s">
        <v>376</v>
      </c>
      <c r="H177" s="82" t="s">
        <v>359</v>
      </c>
      <c r="I177" s="82" t="s">
        <v>165</v>
      </c>
      <c r="J177" s="82"/>
      <c r="K177" s="89">
        <v>2.1300000000325925</v>
      </c>
      <c r="L177" s="95" t="s">
        <v>169</v>
      </c>
      <c r="M177" s="96">
        <v>1.6899999999999998E-2</v>
      </c>
      <c r="N177" s="96">
        <v>1.140000000097777E-2</v>
      </c>
      <c r="O177" s="89">
        <v>1211.294723</v>
      </c>
      <c r="P177" s="91">
        <v>101.32</v>
      </c>
      <c r="Q177" s="82"/>
      <c r="R177" s="89">
        <v>1.2272837919999999</v>
      </c>
      <c r="S177" s="90">
        <v>2.0635091409440973E-6</v>
      </c>
      <c r="T177" s="90">
        <f t="shared" si="2"/>
        <v>6.1573199050324367E-4</v>
      </c>
      <c r="U177" s="90">
        <f>R177/'סכום נכסי הקרן'!$C$42</f>
        <v>1.4904501542808205E-5</v>
      </c>
    </row>
    <row r="178" spans="2:21" s="139" customFormat="1">
      <c r="B178" s="88" t="s">
        <v>683</v>
      </c>
      <c r="C178" s="82" t="s">
        <v>684</v>
      </c>
      <c r="D178" s="95" t="s">
        <v>125</v>
      </c>
      <c r="E178" s="95" t="s">
        <v>283</v>
      </c>
      <c r="F178" s="82" t="s">
        <v>375</v>
      </c>
      <c r="G178" s="95" t="s">
        <v>376</v>
      </c>
      <c r="H178" s="82" t="s">
        <v>359</v>
      </c>
      <c r="I178" s="82" t="s">
        <v>165</v>
      </c>
      <c r="J178" s="82"/>
      <c r="K178" s="89">
        <v>4.9599999999335447</v>
      </c>
      <c r="L178" s="95" t="s">
        <v>169</v>
      </c>
      <c r="M178" s="96">
        <v>3.6499999999999998E-2</v>
      </c>
      <c r="N178" s="96">
        <v>2.7199999999257266E-2</v>
      </c>
      <c r="O178" s="89">
        <v>9655.1094580000008</v>
      </c>
      <c r="P178" s="91">
        <v>105.98</v>
      </c>
      <c r="Q178" s="82"/>
      <c r="R178" s="89">
        <v>10.232484683000001</v>
      </c>
      <c r="S178" s="90">
        <v>4.5012836825537727E-6</v>
      </c>
      <c r="T178" s="90">
        <f t="shared" si="2"/>
        <v>5.1336685147533858E-3</v>
      </c>
      <c r="U178" s="90">
        <f>R178/'סכום נכסי הקרן'!$C$42</f>
        <v>1.2426635529505539E-4</v>
      </c>
    </row>
    <row r="179" spans="2:21" s="139" customFormat="1">
      <c r="B179" s="88" t="s">
        <v>685</v>
      </c>
      <c r="C179" s="82" t="s">
        <v>686</v>
      </c>
      <c r="D179" s="95" t="s">
        <v>125</v>
      </c>
      <c r="E179" s="95" t="s">
        <v>283</v>
      </c>
      <c r="F179" s="82" t="s">
        <v>290</v>
      </c>
      <c r="G179" s="95" t="s">
        <v>291</v>
      </c>
      <c r="H179" s="82" t="s">
        <v>359</v>
      </c>
      <c r="I179" s="82" t="s">
        <v>165</v>
      </c>
      <c r="J179" s="82"/>
      <c r="K179" s="89">
        <v>1.8200000000236149</v>
      </c>
      <c r="L179" s="95" t="s">
        <v>169</v>
      </c>
      <c r="M179" s="96">
        <v>1.7500000000000002E-2</v>
      </c>
      <c r="N179" s="96">
        <v>9.8000000000262391E-3</v>
      </c>
      <c r="O179" s="89">
        <v>15007.466607000002</v>
      </c>
      <c r="P179" s="91">
        <v>101.58</v>
      </c>
      <c r="Q179" s="82"/>
      <c r="R179" s="89">
        <v>15.244583852</v>
      </c>
      <c r="S179" s="90">
        <v>1.5797333270526317E-5</v>
      </c>
      <c r="T179" s="90">
        <f t="shared" si="2"/>
        <v>7.6482538274941763E-3</v>
      </c>
      <c r="U179" s="90">
        <f>R179/'סכום נכסי הקרן'!$C$42</f>
        <v>1.8513478709869825E-4</v>
      </c>
    </row>
    <row r="180" spans="2:21" s="139" customFormat="1">
      <c r="B180" s="88" t="s">
        <v>687</v>
      </c>
      <c r="C180" s="82" t="s">
        <v>688</v>
      </c>
      <c r="D180" s="95" t="s">
        <v>125</v>
      </c>
      <c r="E180" s="95" t="s">
        <v>283</v>
      </c>
      <c r="F180" s="82" t="s">
        <v>392</v>
      </c>
      <c r="G180" s="95" t="s">
        <v>341</v>
      </c>
      <c r="H180" s="82" t="s">
        <v>359</v>
      </c>
      <c r="I180" s="82" t="s">
        <v>287</v>
      </c>
      <c r="J180" s="82"/>
      <c r="K180" s="89">
        <v>5.6999999999218511</v>
      </c>
      <c r="L180" s="95" t="s">
        <v>169</v>
      </c>
      <c r="M180" s="96">
        <v>2.5499999999999998E-2</v>
      </c>
      <c r="N180" s="96">
        <v>2.5299999999910693E-2</v>
      </c>
      <c r="O180" s="89">
        <v>17761.699761</v>
      </c>
      <c r="P180" s="91">
        <v>100.86</v>
      </c>
      <c r="Q180" s="82"/>
      <c r="R180" s="89">
        <v>17.914450971999997</v>
      </c>
      <c r="S180" s="90">
        <v>1.7016186593946035E-5</v>
      </c>
      <c r="T180" s="90">
        <f t="shared" si="2"/>
        <v>8.9877342369093453E-3</v>
      </c>
      <c r="U180" s="90">
        <f>R180/'סכום נכסי הקרן'!$C$42</f>
        <v>2.1755845216176042E-4</v>
      </c>
    </row>
    <row r="181" spans="2:21" s="139" customFormat="1">
      <c r="B181" s="88" t="s">
        <v>689</v>
      </c>
      <c r="C181" s="82" t="s">
        <v>690</v>
      </c>
      <c r="D181" s="95" t="s">
        <v>125</v>
      </c>
      <c r="E181" s="95" t="s">
        <v>283</v>
      </c>
      <c r="F181" s="82" t="s">
        <v>691</v>
      </c>
      <c r="G181" s="95" t="s">
        <v>341</v>
      </c>
      <c r="H181" s="82" t="s">
        <v>359</v>
      </c>
      <c r="I181" s="82" t="s">
        <v>287</v>
      </c>
      <c r="J181" s="82"/>
      <c r="K181" s="89">
        <v>4.5400000010577486</v>
      </c>
      <c r="L181" s="95" t="s">
        <v>169</v>
      </c>
      <c r="M181" s="96">
        <v>3.15E-2</v>
      </c>
      <c r="N181" s="96">
        <v>3.3700000016177324E-2</v>
      </c>
      <c r="O181" s="89">
        <v>646.430476</v>
      </c>
      <c r="P181" s="91">
        <v>99.45</v>
      </c>
      <c r="Q181" s="82"/>
      <c r="R181" s="89">
        <v>0.64287510799999992</v>
      </c>
      <c r="S181" s="90">
        <v>2.740884295891053E-6</v>
      </c>
      <c r="T181" s="90">
        <f t="shared" si="2"/>
        <v>3.2253238613113514E-4</v>
      </c>
      <c r="U181" s="90">
        <f>R181/'סכום נכסי הקרן'!$C$42</f>
        <v>7.807267643781439E-6</v>
      </c>
    </row>
    <row r="182" spans="2:21" s="139" customFormat="1">
      <c r="B182" s="88" t="s">
        <v>692</v>
      </c>
      <c r="C182" s="82" t="s">
        <v>693</v>
      </c>
      <c r="D182" s="95" t="s">
        <v>125</v>
      </c>
      <c r="E182" s="95" t="s">
        <v>283</v>
      </c>
      <c r="F182" s="82" t="s">
        <v>395</v>
      </c>
      <c r="G182" s="95" t="s">
        <v>291</v>
      </c>
      <c r="H182" s="82" t="s">
        <v>359</v>
      </c>
      <c r="I182" s="82" t="s">
        <v>165</v>
      </c>
      <c r="J182" s="82"/>
      <c r="K182" s="89">
        <v>1.6399999999110975</v>
      </c>
      <c r="L182" s="95" t="s">
        <v>169</v>
      </c>
      <c r="M182" s="96">
        <v>6.4000000000000001E-2</v>
      </c>
      <c r="N182" s="96">
        <v>7.0999999991294962E-3</v>
      </c>
      <c r="O182" s="89">
        <v>4842.3066529999996</v>
      </c>
      <c r="P182" s="91">
        <v>111.5</v>
      </c>
      <c r="Q182" s="82"/>
      <c r="R182" s="89">
        <v>5.3991719569999992</v>
      </c>
      <c r="S182" s="90">
        <v>1.4880358227622489E-5</v>
      </c>
      <c r="T182" s="90">
        <f t="shared" si="2"/>
        <v>2.7087809012252512E-3</v>
      </c>
      <c r="U182" s="90">
        <f>R182/'סכום נכסי הקרן'!$C$42</f>
        <v>6.5569159543657767E-5</v>
      </c>
    </row>
    <row r="183" spans="2:21" s="139" customFormat="1">
      <c r="B183" s="88" t="s">
        <v>694</v>
      </c>
      <c r="C183" s="82" t="s">
        <v>695</v>
      </c>
      <c r="D183" s="95" t="s">
        <v>125</v>
      </c>
      <c r="E183" s="95" t="s">
        <v>283</v>
      </c>
      <c r="F183" s="82" t="s">
        <v>400</v>
      </c>
      <c r="G183" s="95" t="s">
        <v>291</v>
      </c>
      <c r="H183" s="82" t="s">
        <v>359</v>
      </c>
      <c r="I183" s="82" t="s">
        <v>287</v>
      </c>
      <c r="J183" s="82"/>
      <c r="K183" s="89">
        <v>1</v>
      </c>
      <c r="L183" s="95" t="s">
        <v>169</v>
      </c>
      <c r="M183" s="96">
        <v>1.2E-2</v>
      </c>
      <c r="N183" s="96">
        <v>7.0999999977982321E-3</v>
      </c>
      <c r="O183" s="89">
        <v>2298.2589929999999</v>
      </c>
      <c r="P183" s="91">
        <v>100.49</v>
      </c>
      <c r="Q183" s="89">
        <v>6.8003189999999991E-3</v>
      </c>
      <c r="R183" s="89">
        <v>2.3163207809999999</v>
      </c>
      <c r="S183" s="90">
        <v>7.6608633099999999E-6</v>
      </c>
      <c r="T183" s="90">
        <f t="shared" si="2"/>
        <v>1.1621051417984977E-3</v>
      </c>
      <c r="U183" s="90">
        <f>R183/'סכום נכסי הקרן'!$C$42</f>
        <v>2.8130092549982282E-5</v>
      </c>
    </row>
    <row r="184" spans="2:21" s="139" customFormat="1">
      <c r="B184" s="88" t="s">
        <v>696</v>
      </c>
      <c r="C184" s="82" t="s">
        <v>697</v>
      </c>
      <c r="D184" s="95" t="s">
        <v>125</v>
      </c>
      <c r="E184" s="95" t="s">
        <v>283</v>
      </c>
      <c r="F184" s="82" t="s">
        <v>414</v>
      </c>
      <c r="G184" s="95" t="s">
        <v>415</v>
      </c>
      <c r="H184" s="82" t="s">
        <v>359</v>
      </c>
      <c r="I184" s="82" t="s">
        <v>165</v>
      </c>
      <c r="J184" s="82"/>
      <c r="K184" s="89">
        <v>3.2300000000462314</v>
      </c>
      <c r="L184" s="95" t="s">
        <v>169</v>
      </c>
      <c r="M184" s="96">
        <v>4.8000000000000001E-2</v>
      </c>
      <c r="N184" s="96">
        <v>1.4100000000429293E-2</v>
      </c>
      <c r="O184" s="89">
        <v>10669.299985</v>
      </c>
      <c r="P184" s="91">
        <v>111.13</v>
      </c>
      <c r="Q184" s="89">
        <v>0.25606319999999999</v>
      </c>
      <c r="R184" s="89">
        <v>12.112856628000001</v>
      </c>
      <c r="S184" s="90">
        <v>5.1892165401224315E-6</v>
      </c>
      <c r="T184" s="90">
        <f t="shared" si="2"/>
        <v>6.0770568069547599E-3</v>
      </c>
      <c r="U184" s="90">
        <f>R184/'סכום נכסי הקרן'!$C$42</f>
        <v>1.4710215475561387E-4</v>
      </c>
    </row>
    <row r="185" spans="2:21" s="139" customFormat="1">
      <c r="B185" s="88" t="s">
        <v>698</v>
      </c>
      <c r="C185" s="82" t="s">
        <v>699</v>
      </c>
      <c r="D185" s="95" t="s">
        <v>125</v>
      </c>
      <c r="E185" s="95" t="s">
        <v>283</v>
      </c>
      <c r="F185" s="82" t="s">
        <v>414</v>
      </c>
      <c r="G185" s="95" t="s">
        <v>415</v>
      </c>
      <c r="H185" s="82" t="s">
        <v>359</v>
      </c>
      <c r="I185" s="82" t="s">
        <v>165</v>
      </c>
      <c r="J185" s="82"/>
      <c r="K185" s="89">
        <v>1.8499999980732975</v>
      </c>
      <c r="L185" s="95" t="s">
        <v>169</v>
      </c>
      <c r="M185" s="96">
        <v>4.4999999999999998E-2</v>
      </c>
      <c r="N185" s="96">
        <v>8.1000000012844686E-3</v>
      </c>
      <c r="O185" s="89">
        <v>289.98316</v>
      </c>
      <c r="P185" s="91">
        <v>107.39</v>
      </c>
      <c r="Q185" s="82"/>
      <c r="R185" s="89">
        <v>0.31141291599999998</v>
      </c>
      <c r="S185" s="90">
        <v>4.8289641436916743E-7</v>
      </c>
      <c r="T185" s="90">
        <f t="shared" si="2"/>
        <v>1.5623680186033079E-4</v>
      </c>
      <c r="U185" s="90">
        <f>R185/'סכום נכסי הקרן'!$C$42</f>
        <v>3.7818916188965704E-6</v>
      </c>
    </row>
    <row r="186" spans="2:21" s="139" customFormat="1">
      <c r="B186" s="88" t="s">
        <v>700</v>
      </c>
      <c r="C186" s="82" t="s">
        <v>701</v>
      </c>
      <c r="D186" s="95" t="s">
        <v>125</v>
      </c>
      <c r="E186" s="95" t="s">
        <v>283</v>
      </c>
      <c r="F186" s="82" t="s">
        <v>702</v>
      </c>
      <c r="G186" s="95" t="s">
        <v>459</v>
      </c>
      <c r="H186" s="82" t="s">
        <v>359</v>
      </c>
      <c r="I186" s="82" t="s">
        <v>287</v>
      </c>
      <c r="J186" s="82"/>
      <c r="K186" s="89">
        <v>3.3700000281733593</v>
      </c>
      <c r="L186" s="95" t="s">
        <v>169</v>
      </c>
      <c r="M186" s="96">
        <v>2.4500000000000001E-2</v>
      </c>
      <c r="N186" s="96">
        <v>1.5200000214654164E-2</v>
      </c>
      <c r="O186" s="89">
        <v>43.348941000000003</v>
      </c>
      <c r="P186" s="91">
        <v>103.17</v>
      </c>
      <c r="Q186" s="82"/>
      <c r="R186" s="89">
        <v>4.4723102000000001E-2</v>
      </c>
      <c r="S186" s="90">
        <v>2.7634341241134167E-8</v>
      </c>
      <c r="T186" s="90">
        <f t="shared" si="2"/>
        <v>2.2437715543414917E-5</v>
      </c>
      <c r="U186" s="90">
        <f>R186/'סכום נכסי הקרן'!$C$42</f>
        <v>5.4313073072684132E-7</v>
      </c>
    </row>
    <row r="187" spans="2:21" s="139" customFormat="1">
      <c r="B187" s="88" t="s">
        <v>703</v>
      </c>
      <c r="C187" s="82" t="s">
        <v>704</v>
      </c>
      <c r="D187" s="95" t="s">
        <v>125</v>
      </c>
      <c r="E187" s="95" t="s">
        <v>283</v>
      </c>
      <c r="F187" s="82" t="s">
        <v>290</v>
      </c>
      <c r="G187" s="95" t="s">
        <v>291</v>
      </c>
      <c r="H187" s="82" t="s">
        <v>359</v>
      </c>
      <c r="I187" s="82" t="s">
        <v>287</v>
      </c>
      <c r="J187" s="82"/>
      <c r="K187" s="89">
        <v>1.7700000000187617</v>
      </c>
      <c r="L187" s="95" t="s">
        <v>169</v>
      </c>
      <c r="M187" s="96">
        <v>3.2500000000000001E-2</v>
      </c>
      <c r="N187" s="96">
        <v>1.9000000000993274E-2</v>
      </c>
      <c r="O187" s="89">
        <f>8848.55235/50000</f>
        <v>0.17697104699999999</v>
      </c>
      <c r="P187" s="91">
        <v>5120001</v>
      </c>
      <c r="Q187" s="82"/>
      <c r="R187" s="89">
        <v>9.0609191790000008</v>
      </c>
      <c r="S187" s="90">
        <f>47.7912630299757%/50000</f>
        <v>9.5582526059951396E-6</v>
      </c>
      <c r="T187" s="90">
        <f t="shared" si="2"/>
        <v>4.5458905578659248E-3</v>
      </c>
      <c r="U187" s="90">
        <f>R187/'סכום נכסי הקרן'!$C$42</f>
        <v>1.1003851331124397E-4</v>
      </c>
    </row>
    <row r="188" spans="2:21" s="139" customFormat="1">
      <c r="B188" s="88" t="s">
        <v>705</v>
      </c>
      <c r="C188" s="82" t="s">
        <v>706</v>
      </c>
      <c r="D188" s="95" t="s">
        <v>125</v>
      </c>
      <c r="E188" s="95" t="s">
        <v>283</v>
      </c>
      <c r="F188" s="82" t="s">
        <v>290</v>
      </c>
      <c r="G188" s="95" t="s">
        <v>291</v>
      </c>
      <c r="H188" s="82" t="s">
        <v>359</v>
      </c>
      <c r="I188" s="82" t="s">
        <v>165</v>
      </c>
      <c r="J188" s="82"/>
      <c r="K188" s="89">
        <v>1.3400000002863857</v>
      </c>
      <c r="L188" s="95" t="s">
        <v>169</v>
      </c>
      <c r="M188" s="96">
        <v>2.35E-2</v>
      </c>
      <c r="N188" s="96">
        <v>8.4999999982100904E-3</v>
      </c>
      <c r="O188" s="89">
        <v>1092.4666950000001</v>
      </c>
      <c r="P188" s="91">
        <v>102.28</v>
      </c>
      <c r="Q188" s="82"/>
      <c r="R188" s="89">
        <v>1.1173749519999998</v>
      </c>
      <c r="S188" s="90">
        <v>1.0924677874677876E-6</v>
      </c>
      <c r="T188" s="90">
        <f t="shared" si="2"/>
        <v>5.6059039304368681E-4</v>
      </c>
      <c r="U188" s="90">
        <f>R188/'סכום נכסי הקרן'!$C$42</f>
        <v>1.3569735707859199E-5</v>
      </c>
    </row>
    <row r="189" spans="2:21" s="139" customFormat="1">
      <c r="B189" s="88" t="s">
        <v>707</v>
      </c>
      <c r="C189" s="82" t="s">
        <v>708</v>
      </c>
      <c r="D189" s="95" t="s">
        <v>125</v>
      </c>
      <c r="E189" s="95" t="s">
        <v>283</v>
      </c>
      <c r="F189" s="82" t="s">
        <v>709</v>
      </c>
      <c r="G189" s="95" t="s">
        <v>341</v>
      </c>
      <c r="H189" s="82" t="s">
        <v>359</v>
      </c>
      <c r="I189" s="82" t="s">
        <v>287</v>
      </c>
      <c r="J189" s="82"/>
      <c r="K189" s="89">
        <v>3.9499999997290041</v>
      </c>
      <c r="L189" s="95" t="s">
        <v>169</v>
      </c>
      <c r="M189" s="96">
        <v>3.3799999999999997E-2</v>
      </c>
      <c r="N189" s="96">
        <v>3.4399999998780524E-2</v>
      </c>
      <c r="O189" s="89">
        <v>2931.5404600000002</v>
      </c>
      <c r="P189" s="91">
        <v>100.7</v>
      </c>
      <c r="Q189" s="82"/>
      <c r="R189" s="89">
        <v>2.9520612439999994</v>
      </c>
      <c r="S189" s="90">
        <v>3.5814741566884008E-6</v>
      </c>
      <c r="T189" s="90">
        <f t="shared" si="2"/>
        <v>1.4810580549536024E-3</v>
      </c>
      <c r="U189" s="90">
        <f>R189/'סכום נכסי הקרן'!$C$42</f>
        <v>3.5850714930375531E-5</v>
      </c>
    </row>
    <row r="190" spans="2:21" s="139" customFormat="1">
      <c r="B190" s="88" t="s">
        <v>710</v>
      </c>
      <c r="C190" s="82" t="s">
        <v>711</v>
      </c>
      <c r="D190" s="95" t="s">
        <v>125</v>
      </c>
      <c r="E190" s="95" t="s">
        <v>283</v>
      </c>
      <c r="F190" s="82" t="s">
        <v>712</v>
      </c>
      <c r="G190" s="95" t="s">
        <v>156</v>
      </c>
      <c r="H190" s="82" t="s">
        <v>359</v>
      </c>
      <c r="I190" s="82" t="s">
        <v>287</v>
      </c>
      <c r="J190" s="82"/>
      <c r="K190" s="89">
        <v>4.9199999995004502</v>
      </c>
      <c r="L190" s="95" t="s">
        <v>169</v>
      </c>
      <c r="M190" s="96">
        <v>5.0900000000000001E-2</v>
      </c>
      <c r="N190" s="96">
        <v>2.2399999997760638E-2</v>
      </c>
      <c r="O190" s="89">
        <v>3976.1872720000001</v>
      </c>
      <c r="P190" s="91">
        <v>116.8</v>
      </c>
      <c r="Q190" s="82"/>
      <c r="R190" s="89">
        <v>4.6441866460000005</v>
      </c>
      <c r="S190" s="90">
        <v>3.5011686180469793E-6</v>
      </c>
      <c r="T190" s="90">
        <f t="shared" si="2"/>
        <v>2.3300024871591913E-3</v>
      </c>
      <c r="U190" s="90">
        <f>R190/'סכום נכסי הקרן'!$C$42</f>
        <v>5.6400392054062319E-5</v>
      </c>
    </row>
    <row r="191" spans="2:21" s="139" customFormat="1">
      <c r="B191" s="88" t="s">
        <v>713</v>
      </c>
      <c r="C191" s="82" t="s">
        <v>714</v>
      </c>
      <c r="D191" s="95" t="s">
        <v>125</v>
      </c>
      <c r="E191" s="95" t="s">
        <v>283</v>
      </c>
      <c r="F191" s="82" t="s">
        <v>715</v>
      </c>
      <c r="G191" s="95" t="s">
        <v>716</v>
      </c>
      <c r="H191" s="82" t="s">
        <v>359</v>
      </c>
      <c r="I191" s="82" t="s">
        <v>165</v>
      </c>
      <c r="J191" s="82"/>
      <c r="K191" s="89">
        <v>5.5099999998554479</v>
      </c>
      <c r="L191" s="95" t="s">
        <v>169</v>
      </c>
      <c r="M191" s="96">
        <v>2.6099999999999998E-2</v>
      </c>
      <c r="N191" s="96">
        <v>1.8800000000340118E-2</v>
      </c>
      <c r="O191" s="89">
        <v>4491.3085430000001</v>
      </c>
      <c r="P191" s="91">
        <v>104.74</v>
      </c>
      <c r="Q191" s="82"/>
      <c r="R191" s="89">
        <v>4.7041965680000004</v>
      </c>
      <c r="S191" s="90">
        <v>7.4468897037366199E-6</v>
      </c>
      <c r="T191" s="90">
        <f t="shared" si="2"/>
        <v>2.3601096465333E-3</v>
      </c>
      <c r="U191" s="90">
        <f>R191/'סכום נכסי הקרן'!$C$42</f>
        <v>5.7129170500305174E-5</v>
      </c>
    </row>
    <row r="192" spans="2:21" s="139" customFormat="1">
      <c r="B192" s="88" t="s">
        <v>717</v>
      </c>
      <c r="C192" s="82" t="s">
        <v>718</v>
      </c>
      <c r="D192" s="95" t="s">
        <v>125</v>
      </c>
      <c r="E192" s="95" t="s">
        <v>283</v>
      </c>
      <c r="F192" s="82" t="s">
        <v>719</v>
      </c>
      <c r="G192" s="95" t="s">
        <v>665</v>
      </c>
      <c r="H192" s="82" t="s">
        <v>359</v>
      </c>
      <c r="I192" s="82" t="s">
        <v>287</v>
      </c>
      <c r="J192" s="82"/>
      <c r="K192" s="89">
        <v>1.2299999963897283</v>
      </c>
      <c r="L192" s="95" t="s">
        <v>169</v>
      </c>
      <c r="M192" s="96">
        <v>4.0999999999999995E-2</v>
      </c>
      <c r="N192" s="96">
        <v>5.9999997292296105E-3</v>
      </c>
      <c r="O192" s="89">
        <v>21.029700999999999</v>
      </c>
      <c r="P192" s="91">
        <v>105.37</v>
      </c>
      <c r="Q192" s="82"/>
      <c r="R192" s="89">
        <v>2.2158995999999997E-2</v>
      </c>
      <c r="S192" s="90">
        <v>3.5049501666666667E-8</v>
      </c>
      <c r="T192" s="90">
        <f t="shared" si="2"/>
        <v>1.1117235315557247E-5</v>
      </c>
      <c r="U192" s="90">
        <f>R192/'סכום נכסי הקרן'!$C$42</f>
        <v>2.6910547684400677E-7</v>
      </c>
    </row>
    <row r="193" spans="2:21" s="139" customFormat="1">
      <c r="B193" s="88" t="s">
        <v>720</v>
      </c>
      <c r="C193" s="82" t="s">
        <v>721</v>
      </c>
      <c r="D193" s="95" t="s">
        <v>125</v>
      </c>
      <c r="E193" s="95" t="s">
        <v>283</v>
      </c>
      <c r="F193" s="82" t="s">
        <v>719</v>
      </c>
      <c r="G193" s="95" t="s">
        <v>665</v>
      </c>
      <c r="H193" s="82" t="s">
        <v>359</v>
      </c>
      <c r="I193" s="82" t="s">
        <v>287</v>
      </c>
      <c r="J193" s="82"/>
      <c r="K193" s="89">
        <v>3.5899999992708524</v>
      </c>
      <c r="L193" s="95" t="s">
        <v>169</v>
      </c>
      <c r="M193" s="96">
        <v>1.2E-2</v>
      </c>
      <c r="N193" s="96">
        <v>1.1299999996929906E-2</v>
      </c>
      <c r="O193" s="89">
        <v>1035.4793649999999</v>
      </c>
      <c r="P193" s="91">
        <v>100.66</v>
      </c>
      <c r="Q193" s="82"/>
      <c r="R193" s="89">
        <v>1.0423135640000001</v>
      </c>
      <c r="S193" s="90">
        <v>2.2348057482378027E-6</v>
      </c>
      <c r="T193" s="90">
        <f t="shared" si="2"/>
        <v>5.2293186765253903E-4</v>
      </c>
      <c r="U193" s="90">
        <f>R193/'סכום נכסי הקרן'!$C$42</f>
        <v>1.2658167755488391E-5</v>
      </c>
    </row>
    <row r="194" spans="2:21" s="139" customFormat="1">
      <c r="B194" s="88" t="s">
        <v>722</v>
      </c>
      <c r="C194" s="82" t="s">
        <v>723</v>
      </c>
      <c r="D194" s="95" t="s">
        <v>125</v>
      </c>
      <c r="E194" s="95" t="s">
        <v>283</v>
      </c>
      <c r="F194" s="82" t="s">
        <v>724</v>
      </c>
      <c r="G194" s="95" t="s">
        <v>536</v>
      </c>
      <c r="H194" s="82" t="s">
        <v>460</v>
      </c>
      <c r="I194" s="82" t="s">
        <v>287</v>
      </c>
      <c r="J194" s="82"/>
      <c r="K194" s="89">
        <v>6.7200000000276461</v>
      </c>
      <c r="L194" s="95" t="s">
        <v>169</v>
      </c>
      <c r="M194" s="96">
        <v>3.7499999999999999E-2</v>
      </c>
      <c r="N194" s="96">
        <v>3.0800000000414707E-2</v>
      </c>
      <c r="O194" s="89">
        <v>2734.7021880000002</v>
      </c>
      <c r="P194" s="91">
        <v>105.81</v>
      </c>
      <c r="Q194" s="82"/>
      <c r="R194" s="89">
        <v>2.8935884110000001</v>
      </c>
      <c r="S194" s="90">
        <v>1.2430464490909092E-5</v>
      </c>
      <c r="T194" s="90">
        <f t="shared" si="2"/>
        <v>1.4517220577798915E-3</v>
      </c>
      <c r="U194" s="90">
        <f>R194/'סכום נכסי הקרן'!$C$42</f>
        <v>3.5140603352807453E-5</v>
      </c>
    </row>
    <row r="195" spans="2:21" s="139" customFormat="1">
      <c r="B195" s="88" t="s">
        <v>725</v>
      </c>
      <c r="C195" s="82" t="s">
        <v>726</v>
      </c>
      <c r="D195" s="95" t="s">
        <v>125</v>
      </c>
      <c r="E195" s="95" t="s">
        <v>283</v>
      </c>
      <c r="F195" s="82" t="s">
        <v>381</v>
      </c>
      <c r="G195" s="95" t="s">
        <v>341</v>
      </c>
      <c r="H195" s="82" t="s">
        <v>460</v>
      </c>
      <c r="I195" s="82" t="s">
        <v>165</v>
      </c>
      <c r="J195" s="82"/>
      <c r="K195" s="89">
        <v>3.4200000010110734</v>
      </c>
      <c r="L195" s="95" t="s">
        <v>169</v>
      </c>
      <c r="M195" s="96">
        <v>3.5000000000000003E-2</v>
      </c>
      <c r="N195" s="96">
        <v>1.7500000005266005E-2</v>
      </c>
      <c r="O195" s="89">
        <v>1775.2387609999998</v>
      </c>
      <c r="P195" s="91">
        <v>106.97</v>
      </c>
      <c r="Q195" s="82"/>
      <c r="R195" s="89">
        <v>1.8989728239999999</v>
      </c>
      <c r="S195" s="90">
        <v>1.1678485300636112E-5</v>
      </c>
      <c r="T195" s="90">
        <f t="shared" si="2"/>
        <v>9.5272040945610877E-4</v>
      </c>
      <c r="U195" s="90">
        <f>R195/'סכום נכסי הקרן'!$C$42</f>
        <v>2.3061694100054449E-5</v>
      </c>
    </row>
    <row r="196" spans="2:21" s="139" customFormat="1">
      <c r="B196" s="88" t="s">
        <v>727</v>
      </c>
      <c r="C196" s="82" t="s">
        <v>728</v>
      </c>
      <c r="D196" s="95" t="s">
        <v>125</v>
      </c>
      <c r="E196" s="95" t="s">
        <v>283</v>
      </c>
      <c r="F196" s="82" t="s">
        <v>691</v>
      </c>
      <c r="G196" s="95" t="s">
        <v>341</v>
      </c>
      <c r="H196" s="82" t="s">
        <v>460</v>
      </c>
      <c r="I196" s="82" t="s">
        <v>165</v>
      </c>
      <c r="J196" s="82"/>
      <c r="K196" s="89">
        <v>3.7900000002877281</v>
      </c>
      <c r="L196" s="95" t="s">
        <v>169</v>
      </c>
      <c r="M196" s="96">
        <v>4.3499999999999997E-2</v>
      </c>
      <c r="N196" s="96">
        <v>5.2800000003685926E-2</v>
      </c>
      <c r="O196" s="89">
        <v>5404.5264900000002</v>
      </c>
      <c r="P196" s="91">
        <v>98.39</v>
      </c>
      <c r="Q196" s="82"/>
      <c r="R196" s="89">
        <v>5.3175137929999998</v>
      </c>
      <c r="S196" s="90">
        <v>2.880613552488791E-6</v>
      </c>
      <c r="T196" s="90">
        <f t="shared" si="2"/>
        <v>2.667812753362218E-3</v>
      </c>
      <c r="U196" s="90">
        <f>R196/'סכום נכסי הקרן'!$C$42</f>
        <v>6.4577478369951793E-5</v>
      </c>
    </row>
    <row r="197" spans="2:21" s="139" customFormat="1">
      <c r="B197" s="88" t="s">
        <v>729</v>
      </c>
      <c r="C197" s="82" t="s">
        <v>730</v>
      </c>
      <c r="D197" s="95" t="s">
        <v>125</v>
      </c>
      <c r="E197" s="95" t="s">
        <v>283</v>
      </c>
      <c r="F197" s="82" t="s">
        <v>407</v>
      </c>
      <c r="G197" s="95" t="s">
        <v>408</v>
      </c>
      <c r="H197" s="82" t="s">
        <v>460</v>
      </c>
      <c r="I197" s="82" t="s">
        <v>287</v>
      </c>
      <c r="J197" s="82"/>
      <c r="K197" s="89">
        <v>10.500000000120933</v>
      </c>
      <c r="L197" s="95" t="s">
        <v>169</v>
      </c>
      <c r="M197" s="96">
        <v>3.0499999999999999E-2</v>
      </c>
      <c r="N197" s="96">
        <v>3.6800000000773964E-2</v>
      </c>
      <c r="O197" s="89">
        <v>4367.3546539999998</v>
      </c>
      <c r="P197" s="91">
        <v>94.67</v>
      </c>
      <c r="Q197" s="82"/>
      <c r="R197" s="89">
        <v>4.1345746510000003</v>
      </c>
      <c r="S197" s="90">
        <v>1.3819539926114024E-5</v>
      </c>
      <c r="T197" s="90">
        <f t="shared" si="2"/>
        <v>2.074328607889319E-3</v>
      </c>
      <c r="U197" s="90">
        <f>R197/'סכום נכסי הקרן'!$C$42</f>
        <v>5.0211511523559015E-5</v>
      </c>
    </row>
    <row r="198" spans="2:21" s="139" customFormat="1">
      <c r="B198" s="88" t="s">
        <v>731</v>
      </c>
      <c r="C198" s="82" t="s">
        <v>732</v>
      </c>
      <c r="D198" s="95" t="s">
        <v>125</v>
      </c>
      <c r="E198" s="95" t="s">
        <v>283</v>
      </c>
      <c r="F198" s="82" t="s">
        <v>407</v>
      </c>
      <c r="G198" s="95" t="s">
        <v>408</v>
      </c>
      <c r="H198" s="82" t="s">
        <v>460</v>
      </c>
      <c r="I198" s="82" t="s">
        <v>287</v>
      </c>
      <c r="J198" s="82"/>
      <c r="K198" s="89">
        <v>9.8399999995406908</v>
      </c>
      <c r="L198" s="95" t="s">
        <v>169</v>
      </c>
      <c r="M198" s="96">
        <v>3.0499999999999999E-2</v>
      </c>
      <c r="N198" s="96">
        <v>3.5499999999282321E-2</v>
      </c>
      <c r="O198" s="89">
        <v>3617.7042420000002</v>
      </c>
      <c r="P198" s="91">
        <v>96.29</v>
      </c>
      <c r="Q198" s="82"/>
      <c r="R198" s="89">
        <v>3.4834874149999999</v>
      </c>
      <c r="S198" s="90">
        <v>1.1447434928922325E-5</v>
      </c>
      <c r="T198" s="90">
        <f t="shared" si="2"/>
        <v>1.7476761723020857E-3</v>
      </c>
      <c r="U198" s="90">
        <f>R198/'סכום נכסי הקרן'!$C$42</f>
        <v>4.2304513340481288E-5</v>
      </c>
    </row>
    <row r="199" spans="2:21" s="139" customFormat="1">
      <c r="B199" s="88" t="s">
        <v>733</v>
      </c>
      <c r="C199" s="82" t="s">
        <v>734</v>
      </c>
      <c r="D199" s="95" t="s">
        <v>125</v>
      </c>
      <c r="E199" s="95" t="s">
        <v>283</v>
      </c>
      <c r="F199" s="82" t="s">
        <v>407</v>
      </c>
      <c r="G199" s="95" t="s">
        <v>408</v>
      </c>
      <c r="H199" s="82" t="s">
        <v>460</v>
      </c>
      <c r="I199" s="82" t="s">
        <v>287</v>
      </c>
      <c r="J199" s="82"/>
      <c r="K199" s="89">
        <v>8.1800000014702157</v>
      </c>
      <c r="L199" s="95" t="s">
        <v>169</v>
      </c>
      <c r="M199" s="96">
        <v>3.95E-2</v>
      </c>
      <c r="N199" s="96">
        <v>3.210000000553944E-2</v>
      </c>
      <c r="O199" s="89">
        <v>2675.0505330000001</v>
      </c>
      <c r="P199" s="91">
        <v>107.3</v>
      </c>
      <c r="Q199" s="82"/>
      <c r="R199" s="89">
        <v>2.8703292209999995</v>
      </c>
      <c r="S199" s="90">
        <v>1.1145580742180244E-5</v>
      </c>
      <c r="T199" s="90">
        <f t="shared" si="2"/>
        <v>1.4400528518068742E-3</v>
      </c>
      <c r="U199" s="90">
        <f>R199/'סכום נכסי הקרן'!$C$42</f>
        <v>3.485813679087678E-5</v>
      </c>
    </row>
    <row r="200" spans="2:21" s="139" customFormat="1">
      <c r="B200" s="88" t="s">
        <v>735</v>
      </c>
      <c r="C200" s="82" t="s">
        <v>736</v>
      </c>
      <c r="D200" s="95" t="s">
        <v>125</v>
      </c>
      <c r="E200" s="95" t="s">
        <v>283</v>
      </c>
      <c r="F200" s="82" t="s">
        <v>407</v>
      </c>
      <c r="G200" s="95" t="s">
        <v>408</v>
      </c>
      <c r="H200" s="82" t="s">
        <v>460</v>
      </c>
      <c r="I200" s="82" t="s">
        <v>287</v>
      </c>
      <c r="J200" s="82"/>
      <c r="K200" s="89">
        <v>8.8500000066476385</v>
      </c>
      <c r="L200" s="95" t="s">
        <v>169</v>
      </c>
      <c r="M200" s="96">
        <v>3.95E-2</v>
      </c>
      <c r="N200" s="96">
        <v>3.3800000020300314E-2</v>
      </c>
      <c r="O200" s="89">
        <v>657.73050499999999</v>
      </c>
      <c r="P200" s="91">
        <v>106.35</v>
      </c>
      <c r="Q200" s="82"/>
      <c r="R200" s="89">
        <v>0.69949639100000005</v>
      </c>
      <c r="S200" s="90">
        <v>2.7404298945527566E-6</v>
      </c>
      <c r="T200" s="90">
        <f t="shared" si="2"/>
        <v>3.5093945506962687E-4</v>
      </c>
      <c r="U200" s="90">
        <f>R200/'סכום נכסי הקרן'!$C$42</f>
        <v>8.49489344421186E-6</v>
      </c>
    </row>
    <row r="201" spans="2:21" s="139" customFormat="1">
      <c r="B201" s="88" t="s">
        <v>737</v>
      </c>
      <c r="C201" s="82" t="s">
        <v>738</v>
      </c>
      <c r="D201" s="95" t="s">
        <v>125</v>
      </c>
      <c r="E201" s="95" t="s">
        <v>283</v>
      </c>
      <c r="F201" s="82" t="s">
        <v>739</v>
      </c>
      <c r="G201" s="95" t="s">
        <v>341</v>
      </c>
      <c r="H201" s="82" t="s">
        <v>460</v>
      </c>
      <c r="I201" s="82" t="s">
        <v>287</v>
      </c>
      <c r="J201" s="82"/>
      <c r="K201" s="89">
        <v>2.6499999999122021</v>
      </c>
      <c r="L201" s="95" t="s">
        <v>169</v>
      </c>
      <c r="M201" s="96">
        <v>3.9E-2</v>
      </c>
      <c r="N201" s="96">
        <v>5.3799999997541655E-2</v>
      </c>
      <c r="O201" s="89">
        <v>5887.4037320000007</v>
      </c>
      <c r="P201" s="91">
        <v>96.73</v>
      </c>
      <c r="Q201" s="82"/>
      <c r="R201" s="89">
        <v>5.6948856299999999</v>
      </c>
      <c r="S201" s="90">
        <v>6.5550704307210984E-6</v>
      </c>
      <c r="T201" s="90">
        <f t="shared" si="2"/>
        <v>2.8571413453883691E-3</v>
      </c>
      <c r="U201" s="90">
        <f>R201/'סכום נכסי הקרן'!$C$42</f>
        <v>6.9160394858739627E-5</v>
      </c>
    </row>
    <row r="202" spans="2:21" s="139" customFormat="1">
      <c r="B202" s="88" t="s">
        <v>740</v>
      </c>
      <c r="C202" s="82" t="s">
        <v>741</v>
      </c>
      <c r="D202" s="95" t="s">
        <v>125</v>
      </c>
      <c r="E202" s="95" t="s">
        <v>283</v>
      </c>
      <c r="F202" s="82" t="s">
        <v>497</v>
      </c>
      <c r="G202" s="95" t="s">
        <v>341</v>
      </c>
      <c r="H202" s="82" t="s">
        <v>460</v>
      </c>
      <c r="I202" s="82" t="s">
        <v>165</v>
      </c>
      <c r="J202" s="82"/>
      <c r="K202" s="89">
        <v>4.039999999966434</v>
      </c>
      <c r="L202" s="95" t="s">
        <v>169</v>
      </c>
      <c r="M202" s="96">
        <v>5.0499999999999996E-2</v>
      </c>
      <c r="N202" s="96">
        <v>2.2799999997650366E-2</v>
      </c>
      <c r="O202" s="89">
        <v>1064.9452100000001</v>
      </c>
      <c r="P202" s="91">
        <v>111.9</v>
      </c>
      <c r="Q202" s="82"/>
      <c r="R202" s="89">
        <v>1.1916737259999999</v>
      </c>
      <c r="S202" s="90">
        <v>1.9594172548566454E-6</v>
      </c>
      <c r="T202" s="90">
        <f t="shared" si="2"/>
        <v>5.9786631268442356E-4</v>
      </c>
      <c r="U202" s="90">
        <f>R202/'סכום נכסי הקרן'!$C$42</f>
        <v>1.4472042247658886E-5</v>
      </c>
    </row>
    <row r="203" spans="2:21" s="139" customFormat="1">
      <c r="B203" s="88" t="s">
        <v>742</v>
      </c>
      <c r="C203" s="82" t="s">
        <v>743</v>
      </c>
      <c r="D203" s="95" t="s">
        <v>125</v>
      </c>
      <c r="E203" s="95" t="s">
        <v>283</v>
      </c>
      <c r="F203" s="82" t="s">
        <v>422</v>
      </c>
      <c r="G203" s="95" t="s">
        <v>408</v>
      </c>
      <c r="H203" s="82" t="s">
        <v>460</v>
      </c>
      <c r="I203" s="82" t="s">
        <v>165</v>
      </c>
      <c r="J203" s="82"/>
      <c r="K203" s="89">
        <v>4.8600000003189709</v>
      </c>
      <c r="L203" s="95" t="s">
        <v>169</v>
      </c>
      <c r="M203" s="96">
        <v>3.9199999999999999E-2</v>
      </c>
      <c r="N203" s="96">
        <v>2.2800000001496411E-2</v>
      </c>
      <c r="O203" s="89">
        <v>4663.7493830000003</v>
      </c>
      <c r="P203" s="91">
        <v>108.9</v>
      </c>
      <c r="Q203" s="82"/>
      <c r="R203" s="89">
        <v>5.0788232330000005</v>
      </c>
      <c r="S203" s="90">
        <v>4.8588112181644292E-6</v>
      </c>
      <c r="T203" s="90">
        <f t="shared" si="2"/>
        <v>2.5480609774639717E-3</v>
      </c>
      <c r="U203" s="90">
        <f>R203/'סכום נכסי הקרן'!$C$42</f>
        <v>6.1678748799037886E-5</v>
      </c>
    </row>
    <row r="204" spans="2:21" s="139" customFormat="1">
      <c r="B204" s="88" t="s">
        <v>744</v>
      </c>
      <c r="C204" s="82" t="s">
        <v>745</v>
      </c>
      <c r="D204" s="95" t="s">
        <v>125</v>
      </c>
      <c r="E204" s="95" t="s">
        <v>283</v>
      </c>
      <c r="F204" s="82" t="s">
        <v>535</v>
      </c>
      <c r="G204" s="95" t="s">
        <v>536</v>
      </c>
      <c r="H204" s="82" t="s">
        <v>460</v>
      </c>
      <c r="I204" s="82" t="s">
        <v>287</v>
      </c>
      <c r="J204" s="82"/>
      <c r="K204" s="89">
        <v>0.14999999999187319</v>
      </c>
      <c r="L204" s="95" t="s">
        <v>169</v>
      </c>
      <c r="M204" s="96">
        <v>2.4500000000000001E-2</v>
      </c>
      <c r="N204" s="96">
        <v>1.0799999999956657E-2</v>
      </c>
      <c r="O204" s="89">
        <v>18420.609332</v>
      </c>
      <c r="P204" s="91">
        <v>100.2</v>
      </c>
      <c r="Q204" s="82"/>
      <c r="R204" s="89">
        <v>18.457451001000003</v>
      </c>
      <c r="S204" s="90">
        <v>6.1899353040357405E-6</v>
      </c>
      <c r="T204" s="90">
        <f t="shared" ref="T204:T248" si="3">R204/$R$11</f>
        <v>9.2601589938228566E-3</v>
      </c>
      <c r="U204" s="90">
        <f>R204/'סכום נכסי הקרן'!$C$42</f>
        <v>2.2415280696602843E-4</v>
      </c>
    </row>
    <row r="205" spans="2:21" s="139" customFormat="1">
      <c r="B205" s="88" t="s">
        <v>746</v>
      </c>
      <c r="C205" s="82" t="s">
        <v>747</v>
      </c>
      <c r="D205" s="95" t="s">
        <v>125</v>
      </c>
      <c r="E205" s="95" t="s">
        <v>283</v>
      </c>
      <c r="F205" s="82" t="s">
        <v>535</v>
      </c>
      <c r="G205" s="95" t="s">
        <v>536</v>
      </c>
      <c r="H205" s="82" t="s">
        <v>460</v>
      </c>
      <c r="I205" s="82" t="s">
        <v>287</v>
      </c>
      <c r="J205" s="82"/>
      <c r="K205" s="89">
        <v>4.9300000001231359</v>
      </c>
      <c r="L205" s="95" t="s">
        <v>169</v>
      </c>
      <c r="M205" s="96">
        <v>1.9E-2</v>
      </c>
      <c r="N205" s="96">
        <v>1.5700000000380368E-2</v>
      </c>
      <c r="O205" s="89">
        <v>15232.628013</v>
      </c>
      <c r="P205" s="91">
        <v>101.83</v>
      </c>
      <c r="Q205" s="82"/>
      <c r="R205" s="89">
        <v>15.511385612999998</v>
      </c>
      <c r="S205" s="90">
        <v>1.0544544581260669E-5</v>
      </c>
      <c r="T205" s="90">
        <f t="shared" si="3"/>
        <v>7.7821090779595882E-3</v>
      </c>
      <c r="U205" s="90">
        <f>R205/'סכום נכסי הקרן'!$C$42</f>
        <v>1.8837490750472769E-4</v>
      </c>
    </row>
    <row r="206" spans="2:21" s="139" customFormat="1">
      <c r="B206" s="88" t="s">
        <v>748</v>
      </c>
      <c r="C206" s="82" t="s">
        <v>749</v>
      </c>
      <c r="D206" s="95" t="s">
        <v>125</v>
      </c>
      <c r="E206" s="95" t="s">
        <v>283</v>
      </c>
      <c r="F206" s="82" t="s">
        <v>535</v>
      </c>
      <c r="G206" s="95" t="s">
        <v>536</v>
      </c>
      <c r="H206" s="82" t="s">
        <v>460</v>
      </c>
      <c r="I206" s="82" t="s">
        <v>287</v>
      </c>
      <c r="J206" s="82"/>
      <c r="K206" s="89">
        <v>3.4800000006287184</v>
      </c>
      <c r="L206" s="95" t="s">
        <v>169</v>
      </c>
      <c r="M206" s="96">
        <v>2.9600000000000001E-2</v>
      </c>
      <c r="N206" s="96">
        <v>1.590000000175671E-2</v>
      </c>
      <c r="O206" s="89">
        <v>2043.3879529999999</v>
      </c>
      <c r="P206" s="91">
        <v>105.86</v>
      </c>
      <c r="Q206" s="82"/>
      <c r="R206" s="89">
        <v>2.1631304180000002</v>
      </c>
      <c r="S206" s="90">
        <v>5.0034720221158978E-6</v>
      </c>
      <c r="T206" s="90">
        <f t="shared" si="3"/>
        <v>1.0852490733400427E-3</v>
      </c>
      <c r="U206" s="90">
        <f>R206/'סכום נכסי הקרן'!$C$42</f>
        <v>2.6269702950966992E-5</v>
      </c>
    </row>
    <row r="207" spans="2:21" s="139" customFormat="1">
      <c r="B207" s="88" t="s">
        <v>750</v>
      </c>
      <c r="C207" s="82" t="s">
        <v>751</v>
      </c>
      <c r="D207" s="95" t="s">
        <v>125</v>
      </c>
      <c r="E207" s="95" t="s">
        <v>283</v>
      </c>
      <c r="F207" s="82" t="s">
        <v>541</v>
      </c>
      <c r="G207" s="95" t="s">
        <v>408</v>
      </c>
      <c r="H207" s="82" t="s">
        <v>460</v>
      </c>
      <c r="I207" s="82" t="s">
        <v>165</v>
      </c>
      <c r="J207" s="82"/>
      <c r="K207" s="89">
        <v>5.7100000002210054</v>
      </c>
      <c r="L207" s="95" t="s">
        <v>169</v>
      </c>
      <c r="M207" s="96">
        <v>3.61E-2</v>
      </c>
      <c r="N207" s="96">
        <v>2.4800000000851582E-2</v>
      </c>
      <c r="O207" s="89">
        <v>9196.3506890000008</v>
      </c>
      <c r="P207" s="91">
        <v>107.26</v>
      </c>
      <c r="Q207" s="82"/>
      <c r="R207" s="89">
        <v>9.8640054419999998</v>
      </c>
      <c r="S207" s="90">
        <v>1.1982215881433227E-5</v>
      </c>
      <c r="T207" s="90">
        <f t="shared" si="3"/>
        <v>4.948801365037084E-3</v>
      </c>
      <c r="U207" s="90">
        <f>R207/'סכום נכסי הקרן'!$C$42</f>
        <v>1.1979143315253488E-4</v>
      </c>
    </row>
    <row r="208" spans="2:21" s="139" customFormat="1">
      <c r="B208" s="88" t="s">
        <v>752</v>
      </c>
      <c r="C208" s="82" t="s">
        <v>753</v>
      </c>
      <c r="D208" s="95" t="s">
        <v>125</v>
      </c>
      <c r="E208" s="95" t="s">
        <v>283</v>
      </c>
      <c r="F208" s="82" t="s">
        <v>541</v>
      </c>
      <c r="G208" s="95" t="s">
        <v>408</v>
      </c>
      <c r="H208" s="82" t="s">
        <v>460</v>
      </c>
      <c r="I208" s="82" t="s">
        <v>165</v>
      </c>
      <c r="J208" s="82"/>
      <c r="K208" s="89">
        <v>6.6399999992706382</v>
      </c>
      <c r="L208" s="95" t="s">
        <v>169</v>
      </c>
      <c r="M208" s="96">
        <v>3.3000000000000002E-2</v>
      </c>
      <c r="N208" s="96">
        <v>2.8999999995441485E-2</v>
      </c>
      <c r="O208" s="89">
        <v>3194.0839980000001</v>
      </c>
      <c r="P208" s="91">
        <v>103.02</v>
      </c>
      <c r="Q208" s="82"/>
      <c r="R208" s="89">
        <v>3.290545335</v>
      </c>
      <c r="S208" s="90">
        <v>1.035879939029334E-5</v>
      </c>
      <c r="T208" s="90">
        <f t="shared" si="3"/>
        <v>1.6508765471912245E-3</v>
      </c>
      <c r="U208" s="90">
        <f>R208/'סכום נכסי הקרן'!$C$42</f>
        <v>3.9961366997493795E-5</v>
      </c>
    </row>
    <row r="209" spans="2:21" s="139" customFormat="1">
      <c r="B209" s="88" t="s">
        <v>754</v>
      </c>
      <c r="C209" s="82" t="s">
        <v>755</v>
      </c>
      <c r="D209" s="95" t="s">
        <v>125</v>
      </c>
      <c r="E209" s="95" t="s">
        <v>283</v>
      </c>
      <c r="F209" s="82" t="s">
        <v>756</v>
      </c>
      <c r="G209" s="95" t="s">
        <v>156</v>
      </c>
      <c r="H209" s="82" t="s">
        <v>460</v>
      </c>
      <c r="I209" s="82" t="s">
        <v>165</v>
      </c>
      <c r="J209" s="82"/>
      <c r="K209" s="89">
        <v>3.7099999995524722</v>
      </c>
      <c r="L209" s="95" t="s">
        <v>169</v>
      </c>
      <c r="M209" s="96">
        <v>2.75E-2</v>
      </c>
      <c r="N209" s="96">
        <v>2.0899999999935144E-2</v>
      </c>
      <c r="O209" s="89">
        <v>3002.8316070000001</v>
      </c>
      <c r="P209" s="91">
        <v>102.69</v>
      </c>
      <c r="Q209" s="82"/>
      <c r="R209" s="89">
        <v>3.0836076779999999</v>
      </c>
      <c r="S209" s="90">
        <v>6.4471597908471311E-6</v>
      </c>
      <c r="T209" s="90">
        <f t="shared" si="3"/>
        <v>1.5470552987682782E-3</v>
      </c>
      <c r="U209" s="90">
        <f>R209/'סכום נכסי הקרן'!$C$42</f>
        <v>3.7448254180290054E-5</v>
      </c>
    </row>
    <row r="210" spans="2:21" s="139" customFormat="1">
      <c r="B210" s="88" t="s">
        <v>757</v>
      </c>
      <c r="C210" s="82" t="s">
        <v>758</v>
      </c>
      <c r="D210" s="95" t="s">
        <v>125</v>
      </c>
      <c r="E210" s="95" t="s">
        <v>283</v>
      </c>
      <c r="F210" s="82" t="s">
        <v>756</v>
      </c>
      <c r="G210" s="95" t="s">
        <v>156</v>
      </c>
      <c r="H210" s="82" t="s">
        <v>460</v>
      </c>
      <c r="I210" s="82" t="s">
        <v>165</v>
      </c>
      <c r="J210" s="82"/>
      <c r="K210" s="89">
        <v>4.7600000001173086</v>
      </c>
      <c r="L210" s="95" t="s">
        <v>169</v>
      </c>
      <c r="M210" s="96">
        <v>2.3E-2</v>
      </c>
      <c r="N210" s="96">
        <v>2.600000000073318E-2</v>
      </c>
      <c r="O210" s="89">
        <v>5520.2962500000003</v>
      </c>
      <c r="P210" s="91">
        <v>98.83</v>
      </c>
      <c r="Q210" s="82"/>
      <c r="R210" s="89">
        <v>5.4557086610000001</v>
      </c>
      <c r="S210" s="90">
        <v>1.7522013228410039E-5</v>
      </c>
      <c r="T210" s="90">
        <f t="shared" si="3"/>
        <v>2.7371455366236243E-3</v>
      </c>
      <c r="U210" s="90">
        <f>R210/'סכום נכסי הקרן'!$C$42</f>
        <v>6.6255758191408265E-5</v>
      </c>
    </row>
    <row r="211" spans="2:21" s="139" customFormat="1">
      <c r="B211" s="88" t="s">
        <v>759</v>
      </c>
      <c r="C211" s="82" t="s">
        <v>760</v>
      </c>
      <c r="D211" s="95" t="s">
        <v>125</v>
      </c>
      <c r="E211" s="95" t="s">
        <v>283</v>
      </c>
      <c r="F211" s="82" t="s">
        <v>553</v>
      </c>
      <c r="G211" s="95" t="s">
        <v>337</v>
      </c>
      <c r="H211" s="82" t="s">
        <v>550</v>
      </c>
      <c r="I211" s="82" t="s">
        <v>287</v>
      </c>
      <c r="J211" s="82"/>
      <c r="K211" s="89">
        <v>1.1400000003161648</v>
      </c>
      <c r="L211" s="95" t="s">
        <v>169</v>
      </c>
      <c r="M211" s="96">
        <v>4.2999999999999997E-2</v>
      </c>
      <c r="N211" s="96">
        <v>2.0100000000225837E-2</v>
      </c>
      <c r="O211" s="89">
        <v>2149.550217</v>
      </c>
      <c r="P211" s="91">
        <v>103</v>
      </c>
      <c r="Q211" s="82"/>
      <c r="R211" s="89">
        <v>2.2140367950000002</v>
      </c>
      <c r="S211" s="90">
        <v>7.4445866230875351E-6</v>
      </c>
      <c r="T211" s="90">
        <f t="shared" si="3"/>
        <v>1.1107889566529631E-3</v>
      </c>
      <c r="U211" s="90">
        <f>R211/'סכום נכסי הקרן'!$C$42</f>
        <v>2.6887925223175796E-5</v>
      </c>
    </row>
    <row r="212" spans="2:21" s="139" customFormat="1">
      <c r="B212" s="88" t="s">
        <v>761</v>
      </c>
      <c r="C212" s="82" t="s">
        <v>762</v>
      </c>
      <c r="D212" s="95" t="s">
        <v>125</v>
      </c>
      <c r="E212" s="95" t="s">
        <v>283</v>
      </c>
      <c r="F212" s="82" t="s">
        <v>553</v>
      </c>
      <c r="G212" s="95" t="s">
        <v>337</v>
      </c>
      <c r="H212" s="82" t="s">
        <v>550</v>
      </c>
      <c r="I212" s="82" t="s">
        <v>287</v>
      </c>
      <c r="J212" s="82"/>
      <c r="K212" s="89">
        <v>1.610000000318238</v>
      </c>
      <c r="L212" s="95" t="s">
        <v>169</v>
      </c>
      <c r="M212" s="96">
        <v>4.2500000000000003E-2</v>
      </c>
      <c r="N212" s="96">
        <v>2.5900000002121587E-2</v>
      </c>
      <c r="O212" s="89">
        <v>1805.2292420000001</v>
      </c>
      <c r="P212" s="91">
        <v>104.44</v>
      </c>
      <c r="Q212" s="82"/>
      <c r="R212" s="89">
        <v>1.8853814400000002</v>
      </c>
      <c r="S212" s="90">
        <v>3.6746726536886792E-6</v>
      </c>
      <c r="T212" s="90">
        <f t="shared" si="3"/>
        <v>9.4590157099465073E-4</v>
      </c>
      <c r="U212" s="90">
        <f>R212/'סכום נכסי הקרן'!$C$42</f>
        <v>2.2896636266554687E-5</v>
      </c>
    </row>
    <row r="213" spans="2:21" s="139" customFormat="1">
      <c r="B213" s="88" t="s">
        <v>763</v>
      </c>
      <c r="C213" s="82" t="s">
        <v>764</v>
      </c>
      <c r="D213" s="95" t="s">
        <v>125</v>
      </c>
      <c r="E213" s="95" t="s">
        <v>283</v>
      </c>
      <c r="F213" s="82" t="s">
        <v>553</v>
      </c>
      <c r="G213" s="95" t="s">
        <v>337</v>
      </c>
      <c r="H213" s="82" t="s">
        <v>550</v>
      </c>
      <c r="I213" s="82" t="s">
        <v>287</v>
      </c>
      <c r="J213" s="82"/>
      <c r="K213" s="89">
        <v>1.9899999999971054</v>
      </c>
      <c r="L213" s="95" t="s">
        <v>169</v>
      </c>
      <c r="M213" s="96">
        <v>3.7000000000000005E-2</v>
      </c>
      <c r="N213" s="96">
        <v>2.7699999999334257E-2</v>
      </c>
      <c r="O213" s="89">
        <v>3340.5396930000002</v>
      </c>
      <c r="P213" s="91">
        <v>103.42</v>
      </c>
      <c r="Q213" s="82"/>
      <c r="R213" s="89">
        <v>3.4547862989999998</v>
      </c>
      <c r="S213" s="90">
        <v>1.2664375971568444E-5</v>
      </c>
      <c r="T213" s="90">
        <f t="shared" si="3"/>
        <v>1.7332767355951561E-3</v>
      </c>
      <c r="U213" s="90">
        <f>R213/'סכום נכסי הקרן'!$C$42</f>
        <v>4.1955958401117827E-5</v>
      </c>
    </row>
    <row r="214" spans="2:21" s="139" customFormat="1">
      <c r="B214" s="88" t="s">
        <v>765</v>
      </c>
      <c r="C214" s="82" t="s">
        <v>766</v>
      </c>
      <c r="D214" s="95" t="s">
        <v>125</v>
      </c>
      <c r="E214" s="95" t="s">
        <v>283</v>
      </c>
      <c r="F214" s="82" t="s">
        <v>724</v>
      </c>
      <c r="G214" s="95" t="s">
        <v>536</v>
      </c>
      <c r="H214" s="82" t="s">
        <v>550</v>
      </c>
      <c r="I214" s="82" t="s">
        <v>165</v>
      </c>
      <c r="J214" s="82"/>
      <c r="K214" s="89">
        <v>3.5099999865072724</v>
      </c>
      <c r="L214" s="95" t="s">
        <v>169</v>
      </c>
      <c r="M214" s="96">
        <v>3.7499999999999999E-2</v>
      </c>
      <c r="N214" s="96">
        <v>1.8599999985100056E-2</v>
      </c>
      <c r="O214" s="89">
        <v>112.1584</v>
      </c>
      <c r="P214" s="91">
        <v>107.71</v>
      </c>
      <c r="Q214" s="82"/>
      <c r="R214" s="89">
        <v>0.120805813</v>
      </c>
      <c r="S214" s="90">
        <v>2.1281214076884515E-7</v>
      </c>
      <c r="T214" s="90">
        <f t="shared" si="3"/>
        <v>6.0608641772768263E-5</v>
      </c>
      <c r="U214" s="90">
        <f>R214/'סכום נכסי הקרן'!$C$42</f>
        <v>1.4671019351640714E-6</v>
      </c>
    </row>
    <row r="215" spans="2:21" s="139" customFormat="1">
      <c r="B215" s="88" t="s">
        <v>767</v>
      </c>
      <c r="C215" s="82" t="s">
        <v>768</v>
      </c>
      <c r="D215" s="95" t="s">
        <v>125</v>
      </c>
      <c r="E215" s="95" t="s">
        <v>283</v>
      </c>
      <c r="F215" s="82" t="s">
        <v>395</v>
      </c>
      <c r="G215" s="95" t="s">
        <v>291</v>
      </c>
      <c r="H215" s="82" t="s">
        <v>550</v>
      </c>
      <c r="I215" s="82" t="s">
        <v>165</v>
      </c>
      <c r="J215" s="82"/>
      <c r="K215" s="89">
        <v>2.6799999999584059</v>
      </c>
      <c r="L215" s="95" t="s">
        <v>169</v>
      </c>
      <c r="M215" s="96">
        <v>3.6000000000000004E-2</v>
      </c>
      <c r="N215" s="96">
        <v>2.319999999967319E-2</v>
      </c>
      <c r="O215" s="89">
        <f>12922.70595/50000</f>
        <v>0.25845411899999998</v>
      </c>
      <c r="P215" s="91">
        <v>5209200</v>
      </c>
      <c r="Q215" s="82"/>
      <c r="R215" s="89">
        <v>13.463391967</v>
      </c>
      <c r="S215" s="90">
        <f>82.4099607805625%/50000</f>
        <v>1.6481992156112499E-5</v>
      </c>
      <c r="T215" s="90">
        <f t="shared" si="3"/>
        <v>6.7546244713759668E-3</v>
      </c>
      <c r="U215" s="90">
        <f>R215/'סכום נכסי הקרן'!$C$42</f>
        <v>1.6350345995898486E-4</v>
      </c>
    </row>
    <row r="216" spans="2:21" s="139" customFormat="1">
      <c r="B216" s="88" t="s">
        <v>769</v>
      </c>
      <c r="C216" s="82" t="s">
        <v>770</v>
      </c>
      <c r="D216" s="95" t="s">
        <v>125</v>
      </c>
      <c r="E216" s="95" t="s">
        <v>283</v>
      </c>
      <c r="F216" s="82" t="s">
        <v>771</v>
      </c>
      <c r="G216" s="95" t="s">
        <v>716</v>
      </c>
      <c r="H216" s="82" t="s">
        <v>550</v>
      </c>
      <c r="I216" s="82" t="s">
        <v>165</v>
      </c>
      <c r="J216" s="82"/>
      <c r="K216" s="89">
        <v>0.90000000934356694</v>
      </c>
      <c r="L216" s="95" t="s">
        <v>169</v>
      </c>
      <c r="M216" s="96">
        <v>5.5500000000000001E-2</v>
      </c>
      <c r="N216" s="96">
        <v>9.2000000747485336E-3</v>
      </c>
      <c r="O216" s="89">
        <v>51.120325000000001</v>
      </c>
      <c r="P216" s="91">
        <v>104.68</v>
      </c>
      <c r="Q216" s="82"/>
      <c r="R216" s="89">
        <v>5.3512754999999995E-2</v>
      </c>
      <c r="S216" s="90">
        <v>4.2600270833333337E-6</v>
      </c>
      <c r="T216" s="90">
        <f t="shared" si="3"/>
        <v>2.6847511038801699E-5</v>
      </c>
      <c r="U216" s="90">
        <f>R216/'סכום נכסי הקרן'!$C$42</f>
        <v>6.49874906404221E-7</v>
      </c>
    </row>
    <row r="217" spans="2:21" s="139" customFormat="1">
      <c r="B217" s="88" t="s">
        <v>772</v>
      </c>
      <c r="C217" s="82" t="s">
        <v>773</v>
      </c>
      <c r="D217" s="95" t="s">
        <v>125</v>
      </c>
      <c r="E217" s="95" t="s">
        <v>283</v>
      </c>
      <c r="F217" s="82" t="s">
        <v>774</v>
      </c>
      <c r="G217" s="95" t="s">
        <v>156</v>
      </c>
      <c r="H217" s="82" t="s">
        <v>550</v>
      </c>
      <c r="I217" s="82" t="s">
        <v>287</v>
      </c>
      <c r="J217" s="82"/>
      <c r="K217" s="89">
        <v>2.1499999964822627</v>
      </c>
      <c r="L217" s="95" t="s">
        <v>169</v>
      </c>
      <c r="M217" s="96">
        <v>3.4000000000000002E-2</v>
      </c>
      <c r="N217" s="96">
        <v>2.2799999981238734E-2</v>
      </c>
      <c r="O217" s="89">
        <v>290.01878799999997</v>
      </c>
      <c r="P217" s="91">
        <v>102.92</v>
      </c>
      <c r="Q217" s="82"/>
      <c r="R217" s="89">
        <v>0.29848732699999997</v>
      </c>
      <c r="S217" s="90">
        <v>4.5723790583539642E-7</v>
      </c>
      <c r="T217" s="90">
        <f t="shared" si="3"/>
        <v>1.4975199476414383E-4</v>
      </c>
      <c r="U217" s="90">
        <f>R217/'סכום נכסי הקרן'!$C$42</f>
        <v>3.624919399066094E-6</v>
      </c>
    </row>
    <row r="218" spans="2:21" s="139" customFormat="1">
      <c r="B218" s="88" t="s">
        <v>775</v>
      </c>
      <c r="C218" s="82" t="s">
        <v>776</v>
      </c>
      <c r="D218" s="95" t="s">
        <v>125</v>
      </c>
      <c r="E218" s="95" t="s">
        <v>283</v>
      </c>
      <c r="F218" s="82" t="s">
        <v>549</v>
      </c>
      <c r="G218" s="95" t="s">
        <v>291</v>
      </c>
      <c r="H218" s="82" t="s">
        <v>550</v>
      </c>
      <c r="I218" s="82" t="s">
        <v>165</v>
      </c>
      <c r="J218" s="82"/>
      <c r="K218" s="89">
        <v>0.67000000016155947</v>
      </c>
      <c r="L218" s="95" t="s">
        <v>169</v>
      </c>
      <c r="M218" s="96">
        <v>1.6899999999999998E-2</v>
      </c>
      <c r="N218" s="96">
        <v>9.8000000005641769E-3</v>
      </c>
      <c r="O218" s="89">
        <v>3875.853932</v>
      </c>
      <c r="P218" s="91">
        <v>100.61</v>
      </c>
      <c r="Q218" s="82"/>
      <c r="R218" s="89">
        <v>3.8994965109999993</v>
      </c>
      <c r="S218" s="90">
        <v>7.5309018225624682E-6</v>
      </c>
      <c r="T218" s="90">
        <f t="shared" si="3"/>
        <v>1.9563891940312396E-3</v>
      </c>
      <c r="U218" s="90">
        <f>R218/'סכום נכסי הקרן'!$C$42</f>
        <v>4.7356652261871236E-5</v>
      </c>
    </row>
    <row r="219" spans="2:21" s="139" customFormat="1">
      <c r="B219" s="88" t="s">
        <v>777</v>
      </c>
      <c r="C219" s="82" t="s">
        <v>778</v>
      </c>
      <c r="D219" s="95" t="s">
        <v>125</v>
      </c>
      <c r="E219" s="95" t="s">
        <v>283</v>
      </c>
      <c r="F219" s="82" t="s">
        <v>779</v>
      </c>
      <c r="G219" s="95" t="s">
        <v>341</v>
      </c>
      <c r="H219" s="82" t="s">
        <v>550</v>
      </c>
      <c r="I219" s="82" t="s">
        <v>165</v>
      </c>
      <c r="J219" s="82"/>
      <c r="K219" s="89">
        <v>2.43000000062271</v>
      </c>
      <c r="L219" s="95" t="s">
        <v>169</v>
      </c>
      <c r="M219" s="96">
        <v>6.7500000000000004E-2</v>
      </c>
      <c r="N219" s="96">
        <v>3.95000000084915E-2</v>
      </c>
      <c r="O219" s="89">
        <v>1634.259812</v>
      </c>
      <c r="P219" s="91">
        <v>108.09</v>
      </c>
      <c r="Q219" s="82"/>
      <c r="R219" s="89">
        <v>1.76647143</v>
      </c>
      <c r="S219" s="90">
        <v>2.0434531012854815E-6</v>
      </c>
      <c r="T219" s="90">
        <f t="shared" si="3"/>
        <v>8.8624405932105014E-4</v>
      </c>
      <c r="U219" s="90">
        <f>R219/'סכום נכסי הקרן'!$C$42</f>
        <v>2.1452557530199678E-5</v>
      </c>
    </row>
    <row r="220" spans="2:21" s="139" customFormat="1">
      <c r="B220" s="88" t="s">
        <v>780</v>
      </c>
      <c r="C220" s="82" t="s">
        <v>781</v>
      </c>
      <c r="D220" s="95" t="s">
        <v>125</v>
      </c>
      <c r="E220" s="95" t="s">
        <v>283</v>
      </c>
      <c r="F220" s="82" t="s">
        <v>508</v>
      </c>
      <c r="G220" s="95" t="s">
        <v>341</v>
      </c>
      <c r="H220" s="82" t="s">
        <v>550</v>
      </c>
      <c r="I220" s="82" t="s">
        <v>287</v>
      </c>
      <c r="J220" s="82"/>
      <c r="K220" s="89">
        <v>2.8299998241425586</v>
      </c>
      <c r="L220" s="95" t="s">
        <v>169</v>
      </c>
      <c r="M220" s="96">
        <v>5.74E-2</v>
      </c>
      <c r="N220" s="96">
        <v>1.7399996240289182E-2</v>
      </c>
      <c r="O220" s="89">
        <v>1.2005059999999999</v>
      </c>
      <c r="P220" s="91">
        <v>111.6</v>
      </c>
      <c r="Q220" s="89">
        <v>2.8144600000000003E-4</v>
      </c>
      <c r="R220" s="89">
        <v>1.6490629999999999E-3</v>
      </c>
      <c r="S220" s="90">
        <v>9.3338243620702845E-9</v>
      </c>
      <c r="T220" s="90">
        <f t="shared" si="3"/>
        <v>8.2733989487514606E-7</v>
      </c>
      <c r="U220" s="90">
        <f>R220/'סכום נכסי הקרן'!$C$42</f>
        <v>2.0026714430600031E-8</v>
      </c>
    </row>
    <row r="221" spans="2:21" s="139" customFormat="1">
      <c r="B221" s="88" t="s">
        <v>782</v>
      </c>
      <c r="C221" s="82" t="s">
        <v>783</v>
      </c>
      <c r="D221" s="95" t="s">
        <v>125</v>
      </c>
      <c r="E221" s="95" t="s">
        <v>283</v>
      </c>
      <c r="F221" s="82" t="s">
        <v>508</v>
      </c>
      <c r="G221" s="95" t="s">
        <v>341</v>
      </c>
      <c r="H221" s="82" t="s">
        <v>550</v>
      </c>
      <c r="I221" s="82" t="s">
        <v>287</v>
      </c>
      <c r="J221" s="82"/>
      <c r="K221" s="89">
        <v>4.5799999952715993</v>
      </c>
      <c r="L221" s="95" t="s">
        <v>169</v>
      </c>
      <c r="M221" s="96">
        <v>5.6500000000000002E-2</v>
      </c>
      <c r="N221" s="96">
        <v>2.5599999987269691E-2</v>
      </c>
      <c r="O221" s="89">
        <v>189.26730000000001</v>
      </c>
      <c r="P221" s="91">
        <v>116.21</v>
      </c>
      <c r="Q221" s="82"/>
      <c r="R221" s="89">
        <v>0.219947538</v>
      </c>
      <c r="S221" s="90">
        <v>2.0374260054060862E-6</v>
      </c>
      <c r="T221" s="90">
        <f t="shared" si="3"/>
        <v>1.1034834507048378E-4</v>
      </c>
      <c r="U221" s="90">
        <f>R221/'סכום נכסי הקרן'!$C$42</f>
        <v>2.6711087043002896E-6</v>
      </c>
    </row>
    <row r="222" spans="2:21" s="139" customFormat="1">
      <c r="B222" s="88" t="s">
        <v>784</v>
      </c>
      <c r="C222" s="82" t="s">
        <v>785</v>
      </c>
      <c r="D222" s="95" t="s">
        <v>125</v>
      </c>
      <c r="E222" s="95" t="s">
        <v>283</v>
      </c>
      <c r="F222" s="82" t="s">
        <v>511</v>
      </c>
      <c r="G222" s="95" t="s">
        <v>341</v>
      </c>
      <c r="H222" s="82" t="s">
        <v>550</v>
      </c>
      <c r="I222" s="82" t="s">
        <v>287</v>
      </c>
      <c r="J222" s="82"/>
      <c r="K222" s="89">
        <v>3.299999999204958</v>
      </c>
      <c r="L222" s="95" t="s">
        <v>169</v>
      </c>
      <c r="M222" s="96">
        <v>3.7000000000000005E-2</v>
      </c>
      <c r="N222" s="96">
        <v>1.7699999990857015E-2</v>
      </c>
      <c r="O222" s="89">
        <v>936.46895700000005</v>
      </c>
      <c r="P222" s="91">
        <v>107.45</v>
      </c>
      <c r="Q222" s="82"/>
      <c r="R222" s="89">
        <v>1.006235896</v>
      </c>
      <c r="S222" s="90">
        <v>4.1422377979064918E-6</v>
      </c>
      <c r="T222" s="90">
        <f t="shared" si="3"/>
        <v>5.0483159249600437E-4</v>
      </c>
      <c r="U222" s="90">
        <f>R222/'סכום נכסי הקרן'!$C$42</f>
        <v>1.2220029761756192E-5</v>
      </c>
    </row>
    <row r="223" spans="2:21" s="139" customFormat="1">
      <c r="B223" s="88" t="s">
        <v>786</v>
      </c>
      <c r="C223" s="82" t="s">
        <v>787</v>
      </c>
      <c r="D223" s="95" t="s">
        <v>125</v>
      </c>
      <c r="E223" s="95" t="s">
        <v>283</v>
      </c>
      <c r="F223" s="82" t="s">
        <v>788</v>
      </c>
      <c r="G223" s="95" t="s">
        <v>341</v>
      </c>
      <c r="H223" s="82" t="s">
        <v>550</v>
      </c>
      <c r="I223" s="82" t="s">
        <v>165</v>
      </c>
      <c r="J223" s="82"/>
      <c r="K223" s="89">
        <v>1.82</v>
      </c>
      <c r="L223" s="95" t="s">
        <v>169</v>
      </c>
      <c r="M223" s="96">
        <v>4.4500000000000005E-2</v>
      </c>
      <c r="N223" s="96">
        <v>4.4499999999999991E-2</v>
      </c>
      <c r="O223" s="89">
        <v>0.6</v>
      </c>
      <c r="P223" s="91">
        <v>101.19</v>
      </c>
      <c r="Q223" s="82"/>
      <c r="R223" s="89">
        <v>6.0999999999999997E-4</v>
      </c>
      <c r="S223" s="90">
        <v>5.3591235269943216E-10</v>
      </c>
      <c r="T223" s="90">
        <f t="shared" si="3"/>
        <v>3.0603884501310085E-7</v>
      </c>
      <c r="U223" s="90">
        <f>R223/'סכום נכסי הקרן'!$C$42</f>
        <v>7.408022496815476E-9</v>
      </c>
    </row>
    <row r="224" spans="2:21" s="139" customFormat="1">
      <c r="B224" s="88" t="s">
        <v>789</v>
      </c>
      <c r="C224" s="82" t="s">
        <v>790</v>
      </c>
      <c r="D224" s="95" t="s">
        <v>125</v>
      </c>
      <c r="E224" s="95" t="s">
        <v>283</v>
      </c>
      <c r="F224" s="82" t="s">
        <v>791</v>
      </c>
      <c r="G224" s="95" t="s">
        <v>337</v>
      </c>
      <c r="H224" s="82" t="s">
        <v>550</v>
      </c>
      <c r="I224" s="82" t="s">
        <v>287</v>
      </c>
      <c r="J224" s="82"/>
      <c r="K224" s="89">
        <v>2.8700000002789396</v>
      </c>
      <c r="L224" s="95" t="s">
        <v>169</v>
      </c>
      <c r="M224" s="96">
        <v>2.9500000000000002E-2</v>
      </c>
      <c r="N224" s="96">
        <v>1.860000000172677E-2</v>
      </c>
      <c r="O224" s="89">
        <v>2898.0908169999998</v>
      </c>
      <c r="P224" s="91">
        <v>103.91</v>
      </c>
      <c r="Q224" s="82"/>
      <c r="R224" s="89">
        <v>3.0114061680000002</v>
      </c>
      <c r="S224" s="90">
        <v>1.3507195178106664E-5</v>
      </c>
      <c r="T224" s="90">
        <f t="shared" si="3"/>
        <v>1.5108315828197508E-3</v>
      </c>
      <c r="U224" s="90">
        <f>R224/'סכום נכסי הקרן'!$C$42</f>
        <v>3.6571417441955547E-5</v>
      </c>
    </row>
    <row r="225" spans="2:21" s="139" customFormat="1">
      <c r="B225" s="88" t="s">
        <v>792</v>
      </c>
      <c r="C225" s="82" t="s">
        <v>793</v>
      </c>
      <c r="D225" s="95" t="s">
        <v>125</v>
      </c>
      <c r="E225" s="95" t="s">
        <v>283</v>
      </c>
      <c r="F225" s="82" t="s">
        <v>444</v>
      </c>
      <c r="G225" s="95" t="s">
        <v>408</v>
      </c>
      <c r="H225" s="82" t="s">
        <v>550</v>
      </c>
      <c r="I225" s="82" t="s">
        <v>165</v>
      </c>
      <c r="J225" s="82"/>
      <c r="K225" s="89">
        <v>8.6700000003199431</v>
      </c>
      <c r="L225" s="95" t="s">
        <v>169</v>
      </c>
      <c r="M225" s="96">
        <v>3.4300000000000004E-2</v>
      </c>
      <c r="N225" s="96">
        <v>3.3100000002564071E-2</v>
      </c>
      <c r="O225" s="89">
        <v>4316.4029149999997</v>
      </c>
      <c r="P225" s="91">
        <v>102.1</v>
      </c>
      <c r="Q225" s="82"/>
      <c r="R225" s="89">
        <v>4.4070473769999996</v>
      </c>
      <c r="S225" s="90">
        <v>1.7001744584055459E-5</v>
      </c>
      <c r="T225" s="90">
        <f t="shared" si="3"/>
        <v>2.2110289986476974E-3</v>
      </c>
      <c r="U225" s="90">
        <f>R225/'סכום נכסי הקרן'!$C$42</f>
        <v>5.3520501825160049E-5</v>
      </c>
    </row>
    <row r="226" spans="2:21" s="139" customFormat="1">
      <c r="B226" s="88" t="s">
        <v>794</v>
      </c>
      <c r="C226" s="82" t="s">
        <v>795</v>
      </c>
      <c r="D226" s="95" t="s">
        <v>125</v>
      </c>
      <c r="E226" s="95" t="s">
        <v>283</v>
      </c>
      <c r="F226" s="82" t="s">
        <v>579</v>
      </c>
      <c r="G226" s="95" t="s">
        <v>341</v>
      </c>
      <c r="H226" s="82" t="s">
        <v>550</v>
      </c>
      <c r="I226" s="82" t="s">
        <v>165</v>
      </c>
      <c r="J226" s="82"/>
      <c r="K226" s="89">
        <v>3.3699997718852353</v>
      </c>
      <c r="L226" s="95" t="s">
        <v>169</v>
      </c>
      <c r="M226" s="96">
        <v>7.0499999999999993E-2</v>
      </c>
      <c r="N226" s="96">
        <v>2.599999809904362E-2</v>
      </c>
      <c r="O226" s="89">
        <v>1.7924899999999999</v>
      </c>
      <c r="P226" s="91">
        <v>117.39</v>
      </c>
      <c r="Q226" s="82"/>
      <c r="R226" s="89">
        <v>2.1042040000000001E-3</v>
      </c>
      <c r="S226" s="90">
        <v>3.8764787759613363E-9</v>
      </c>
      <c r="T226" s="90">
        <f t="shared" si="3"/>
        <v>1.0556855111999129E-6</v>
      </c>
      <c r="U226" s="90">
        <f>R226/'סכום נכסי הקרן'!$C$42</f>
        <v>2.5554082901457562E-8</v>
      </c>
    </row>
    <row r="227" spans="2:21" s="139" customFormat="1">
      <c r="B227" s="88" t="s">
        <v>796</v>
      </c>
      <c r="C227" s="82" t="s">
        <v>797</v>
      </c>
      <c r="D227" s="95" t="s">
        <v>125</v>
      </c>
      <c r="E227" s="95" t="s">
        <v>283</v>
      </c>
      <c r="F227" s="82" t="s">
        <v>582</v>
      </c>
      <c r="G227" s="95" t="s">
        <v>376</v>
      </c>
      <c r="H227" s="82" t="s">
        <v>550</v>
      </c>
      <c r="I227" s="82" t="s">
        <v>287</v>
      </c>
      <c r="J227" s="82"/>
      <c r="K227" s="89">
        <v>3.210000000013407</v>
      </c>
      <c r="L227" s="95" t="s">
        <v>169</v>
      </c>
      <c r="M227" s="96">
        <v>4.1399999999999999E-2</v>
      </c>
      <c r="N227" s="96">
        <v>3.4900000000312834E-2</v>
      </c>
      <c r="O227" s="89">
        <v>2169.52187</v>
      </c>
      <c r="P227" s="91">
        <v>103.14</v>
      </c>
      <c r="Q227" s="82"/>
      <c r="R227" s="89">
        <v>2.2376448569999998</v>
      </c>
      <c r="S227" s="90">
        <v>2.9981966543699186E-6</v>
      </c>
      <c r="T227" s="90">
        <f t="shared" si="3"/>
        <v>1.1226331927635823E-3</v>
      </c>
      <c r="U227" s="90">
        <f>R227/'סכום נכסי הקרן'!$C$42</f>
        <v>2.7174628591048273E-5</v>
      </c>
    </row>
    <row r="228" spans="2:21" s="139" customFormat="1">
      <c r="B228" s="88" t="s">
        <v>798</v>
      </c>
      <c r="C228" s="82" t="s">
        <v>799</v>
      </c>
      <c r="D228" s="95" t="s">
        <v>125</v>
      </c>
      <c r="E228" s="95" t="s">
        <v>283</v>
      </c>
      <c r="F228" s="82" t="s">
        <v>582</v>
      </c>
      <c r="G228" s="95" t="s">
        <v>376</v>
      </c>
      <c r="H228" s="82" t="s">
        <v>550</v>
      </c>
      <c r="I228" s="82" t="s">
        <v>287</v>
      </c>
      <c r="J228" s="82"/>
      <c r="K228" s="89">
        <v>5.8799999994724379</v>
      </c>
      <c r="L228" s="95" t="s">
        <v>169</v>
      </c>
      <c r="M228" s="96">
        <v>2.5000000000000001E-2</v>
      </c>
      <c r="N228" s="96">
        <v>5.0499999995917672E-2</v>
      </c>
      <c r="O228" s="89">
        <v>5494.8655239999989</v>
      </c>
      <c r="P228" s="91">
        <v>86.93</v>
      </c>
      <c r="Q228" s="82"/>
      <c r="R228" s="89">
        <v>4.7766864790000003</v>
      </c>
      <c r="S228" s="90">
        <v>8.950210728462365E-6</v>
      </c>
      <c r="T228" s="90">
        <f t="shared" si="3"/>
        <v>2.3964780541358287E-3</v>
      </c>
      <c r="U228" s="90">
        <f>R228/'סכום נכסי הקרן'!$C$42</f>
        <v>5.8009509666666075E-5</v>
      </c>
    </row>
    <row r="229" spans="2:21" s="139" customFormat="1">
      <c r="B229" s="88" t="s">
        <v>800</v>
      </c>
      <c r="C229" s="82" t="s">
        <v>801</v>
      </c>
      <c r="D229" s="95" t="s">
        <v>125</v>
      </c>
      <c r="E229" s="95" t="s">
        <v>283</v>
      </c>
      <c r="F229" s="82" t="s">
        <v>582</v>
      </c>
      <c r="G229" s="95" t="s">
        <v>376</v>
      </c>
      <c r="H229" s="82" t="s">
        <v>550</v>
      </c>
      <c r="I229" s="82" t="s">
        <v>287</v>
      </c>
      <c r="J229" s="82"/>
      <c r="K229" s="89">
        <v>4.4799999993756696</v>
      </c>
      <c r="L229" s="95" t="s">
        <v>169</v>
      </c>
      <c r="M229" s="96">
        <v>3.5499999999999997E-2</v>
      </c>
      <c r="N229" s="96">
        <v>4.4899999993951799E-2</v>
      </c>
      <c r="O229" s="89">
        <v>2643.095413</v>
      </c>
      <c r="P229" s="91">
        <v>96.96</v>
      </c>
      <c r="Q229" s="82"/>
      <c r="R229" s="89">
        <v>2.5627451949999998</v>
      </c>
      <c r="S229" s="90">
        <v>3.7193483748314887E-6</v>
      </c>
      <c r="T229" s="90">
        <f t="shared" si="3"/>
        <v>1.2857370156404489E-3</v>
      </c>
      <c r="U229" s="90">
        <f>R229/'סכום נכסי הקרן'!$C$42</f>
        <v>3.1122744357648793E-5</v>
      </c>
    </row>
    <row r="230" spans="2:21" s="139" customFormat="1">
      <c r="B230" s="88" t="s">
        <v>802</v>
      </c>
      <c r="C230" s="82" t="s">
        <v>803</v>
      </c>
      <c r="D230" s="95" t="s">
        <v>125</v>
      </c>
      <c r="E230" s="95" t="s">
        <v>283</v>
      </c>
      <c r="F230" s="82" t="s">
        <v>804</v>
      </c>
      <c r="G230" s="95" t="s">
        <v>341</v>
      </c>
      <c r="H230" s="82" t="s">
        <v>550</v>
      </c>
      <c r="I230" s="82" t="s">
        <v>287</v>
      </c>
      <c r="J230" s="82"/>
      <c r="K230" s="89">
        <v>4.9299999999023871</v>
      </c>
      <c r="L230" s="95" t="s">
        <v>169</v>
      </c>
      <c r="M230" s="96">
        <v>3.9E-2</v>
      </c>
      <c r="N230" s="96">
        <v>4.7800000000150167E-2</v>
      </c>
      <c r="O230" s="89">
        <v>4106.2592219999997</v>
      </c>
      <c r="P230" s="91">
        <v>97.3</v>
      </c>
      <c r="Q230" s="82"/>
      <c r="R230" s="89">
        <v>3.9953902230000002</v>
      </c>
      <c r="S230" s="90">
        <v>9.7561339589916598E-6</v>
      </c>
      <c r="T230" s="90">
        <f t="shared" si="3"/>
        <v>2.0044993593828779E-3</v>
      </c>
      <c r="U230" s="90">
        <f>R230/'סכום נכסי הקרן'!$C$42</f>
        <v>4.8521214189410828E-5</v>
      </c>
    </row>
    <row r="231" spans="2:21" s="139" customFormat="1">
      <c r="B231" s="88" t="s">
        <v>805</v>
      </c>
      <c r="C231" s="82" t="s">
        <v>806</v>
      </c>
      <c r="D231" s="95" t="s">
        <v>125</v>
      </c>
      <c r="E231" s="95" t="s">
        <v>283</v>
      </c>
      <c r="F231" s="82" t="s">
        <v>807</v>
      </c>
      <c r="G231" s="95" t="s">
        <v>376</v>
      </c>
      <c r="H231" s="82" t="s">
        <v>550</v>
      </c>
      <c r="I231" s="82" t="s">
        <v>287</v>
      </c>
      <c r="J231" s="82"/>
      <c r="K231" s="89">
        <v>1.7300000002053546</v>
      </c>
      <c r="L231" s="95" t="s">
        <v>169</v>
      </c>
      <c r="M231" s="96">
        <v>1.47E-2</v>
      </c>
      <c r="N231" s="96">
        <v>1.3800000001120116E-2</v>
      </c>
      <c r="O231" s="89">
        <v>2672.9443770000003</v>
      </c>
      <c r="P231" s="91">
        <v>100.2</v>
      </c>
      <c r="Q231" s="82"/>
      <c r="R231" s="89">
        <v>2.6782902650000007</v>
      </c>
      <c r="S231" s="90">
        <v>8.1570494395230558E-6</v>
      </c>
      <c r="T231" s="90">
        <f t="shared" si="3"/>
        <v>1.3437063267384131E-3</v>
      </c>
      <c r="U231" s="90">
        <f>R231/'סכום נכסי הקרן'!$C$42</f>
        <v>3.2525958255937522E-5</v>
      </c>
    </row>
    <row r="232" spans="2:21" s="139" customFormat="1">
      <c r="B232" s="88" t="s">
        <v>808</v>
      </c>
      <c r="C232" s="82" t="s">
        <v>809</v>
      </c>
      <c r="D232" s="95" t="s">
        <v>125</v>
      </c>
      <c r="E232" s="95" t="s">
        <v>283</v>
      </c>
      <c r="F232" s="82" t="s">
        <v>807</v>
      </c>
      <c r="G232" s="95" t="s">
        <v>376</v>
      </c>
      <c r="H232" s="82" t="s">
        <v>550</v>
      </c>
      <c r="I232" s="82" t="s">
        <v>287</v>
      </c>
      <c r="J232" s="82"/>
      <c r="K232" s="89">
        <v>3.100000000640847</v>
      </c>
      <c r="L232" s="95" t="s">
        <v>169</v>
      </c>
      <c r="M232" s="96">
        <v>2.1600000000000001E-2</v>
      </c>
      <c r="N232" s="96">
        <v>2.440000000427231E-2</v>
      </c>
      <c r="O232" s="89">
        <v>2346.5169179999998</v>
      </c>
      <c r="P232" s="91">
        <v>99.75</v>
      </c>
      <c r="Q232" s="82"/>
      <c r="R232" s="89">
        <v>2.3406506250000003</v>
      </c>
      <c r="S232" s="90">
        <v>2.955188157167271E-6</v>
      </c>
      <c r="T232" s="90">
        <f t="shared" si="3"/>
        <v>1.1743114981216274E-3</v>
      </c>
      <c r="U232" s="90">
        <f>R232/'סכום נכסי הקרן'!$C$42</f>
        <v>2.8425561454401979E-5</v>
      </c>
    </row>
    <row r="233" spans="2:21" s="139" customFormat="1">
      <c r="B233" s="88" t="s">
        <v>810</v>
      </c>
      <c r="C233" s="82" t="s">
        <v>811</v>
      </c>
      <c r="D233" s="95" t="s">
        <v>125</v>
      </c>
      <c r="E233" s="95" t="s">
        <v>283</v>
      </c>
      <c r="F233" s="82" t="s">
        <v>756</v>
      </c>
      <c r="G233" s="95" t="s">
        <v>156</v>
      </c>
      <c r="H233" s="82" t="s">
        <v>550</v>
      </c>
      <c r="I233" s="82" t="s">
        <v>165</v>
      </c>
      <c r="J233" s="82"/>
      <c r="K233" s="89">
        <v>2.5800000001540142</v>
      </c>
      <c r="L233" s="95" t="s">
        <v>169</v>
      </c>
      <c r="M233" s="96">
        <v>2.4E-2</v>
      </c>
      <c r="N233" s="96">
        <v>1.7900000000770071E-2</v>
      </c>
      <c r="O233" s="89">
        <v>1785.6934819999997</v>
      </c>
      <c r="P233" s="91">
        <v>101.81</v>
      </c>
      <c r="Q233" s="82"/>
      <c r="R233" s="89">
        <v>1.818014534</v>
      </c>
      <c r="S233" s="90">
        <v>4.8348293976959973E-6</v>
      </c>
      <c r="T233" s="90">
        <f t="shared" si="3"/>
        <v>9.121033904957225E-4</v>
      </c>
      <c r="U233" s="90">
        <f>R233/'סכום נכסי הקרן'!$C$42</f>
        <v>2.2078512405589352E-5</v>
      </c>
    </row>
    <row r="234" spans="2:21" s="139" customFormat="1">
      <c r="B234" s="88" t="s">
        <v>812</v>
      </c>
      <c r="C234" s="82" t="s">
        <v>813</v>
      </c>
      <c r="D234" s="95" t="s">
        <v>125</v>
      </c>
      <c r="E234" s="95" t="s">
        <v>283</v>
      </c>
      <c r="F234" s="82" t="s">
        <v>814</v>
      </c>
      <c r="G234" s="95" t="s">
        <v>341</v>
      </c>
      <c r="H234" s="82" t="s">
        <v>550</v>
      </c>
      <c r="I234" s="82" t="s">
        <v>287</v>
      </c>
      <c r="J234" s="82"/>
      <c r="K234" s="89">
        <v>1.3900000000613884</v>
      </c>
      <c r="L234" s="95" t="s">
        <v>169</v>
      </c>
      <c r="M234" s="96">
        <v>5.0999999999999997E-2</v>
      </c>
      <c r="N234" s="96">
        <v>2.5100000000613885E-2</v>
      </c>
      <c r="O234" s="89">
        <v>7861.8454750000001</v>
      </c>
      <c r="P234" s="91">
        <v>103.6</v>
      </c>
      <c r="Q234" s="82"/>
      <c r="R234" s="89">
        <v>8.1448716500000007</v>
      </c>
      <c r="S234" s="90">
        <v>1.031332215007215E-5</v>
      </c>
      <c r="T234" s="90">
        <f t="shared" si="3"/>
        <v>4.086306741878605E-3</v>
      </c>
      <c r="U234" s="90">
        <f>R234/'סכום נכסי הקרן'!$C$42</f>
        <v>9.8913758060450153E-5</v>
      </c>
    </row>
    <row r="235" spans="2:21" s="139" customFormat="1">
      <c r="B235" s="88" t="s">
        <v>815</v>
      </c>
      <c r="C235" s="82" t="s">
        <v>816</v>
      </c>
      <c r="D235" s="95" t="s">
        <v>125</v>
      </c>
      <c r="E235" s="95" t="s">
        <v>283</v>
      </c>
      <c r="F235" s="82" t="s">
        <v>817</v>
      </c>
      <c r="G235" s="95" t="s">
        <v>341</v>
      </c>
      <c r="H235" s="82" t="s">
        <v>550</v>
      </c>
      <c r="I235" s="82" t="s">
        <v>287</v>
      </c>
      <c r="J235" s="82"/>
      <c r="K235" s="89">
        <v>5.2100000160458526</v>
      </c>
      <c r="L235" s="95" t="s">
        <v>169</v>
      </c>
      <c r="M235" s="96">
        <v>2.6200000000000001E-2</v>
      </c>
      <c r="N235" s="96">
        <v>2.870000032091705E-2</v>
      </c>
      <c r="O235" s="89">
        <v>12.535734</v>
      </c>
      <c r="P235" s="91">
        <v>99.43</v>
      </c>
      <c r="Q235" s="82"/>
      <c r="R235" s="89">
        <v>1.2464280000000001E-2</v>
      </c>
      <c r="S235" s="90">
        <v>4.9529170518929422E-8</v>
      </c>
      <c r="T235" s="90">
        <f t="shared" si="3"/>
        <v>6.2533669756063819E-6</v>
      </c>
      <c r="U235" s="90">
        <f>R235/'סכום נכסי הקרן'!$C$42</f>
        <v>1.5136994532230691E-7</v>
      </c>
    </row>
    <row r="236" spans="2:21" s="139" customFormat="1">
      <c r="B236" s="88" t="s">
        <v>818</v>
      </c>
      <c r="C236" s="82" t="s">
        <v>819</v>
      </c>
      <c r="D236" s="95" t="s">
        <v>125</v>
      </c>
      <c r="E236" s="95" t="s">
        <v>283</v>
      </c>
      <c r="F236" s="82" t="s">
        <v>817</v>
      </c>
      <c r="G236" s="95" t="s">
        <v>341</v>
      </c>
      <c r="H236" s="82" t="s">
        <v>550</v>
      </c>
      <c r="I236" s="82" t="s">
        <v>287</v>
      </c>
      <c r="J236" s="82"/>
      <c r="K236" s="89">
        <v>3.3300000002037589</v>
      </c>
      <c r="L236" s="95" t="s">
        <v>169</v>
      </c>
      <c r="M236" s="96">
        <v>3.3500000000000002E-2</v>
      </c>
      <c r="N236" s="96">
        <v>1.8799999999653177E-2</v>
      </c>
      <c r="O236" s="89">
        <v>2163.9352140000001</v>
      </c>
      <c r="P236" s="91">
        <v>104.92</v>
      </c>
      <c r="Q236" s="89">
        <v>3.6245914999999997E-2</v>
      </c>
      <c r="R236" s="89">
        <v>2.3066467410000002</v>
      </c>
      <c r="S236" s="90">
        <v>4.4986350142322452E-6</v>
      </c>
      <c r="T236" s="90">
        <f t="shared" si="3"/>
        <v>1.1572516466702839E-3</v>
      </c>
      <c r="U236" s="90">
        <f>R236/'סכום נכסי הקרן'!$C$42</f>
        <v>2.8012608113990332E-5</v>
      </c>
    </row>
    <row r="237" spans="2:21" s="139" customFormat="1">
      <c r="B237" s="88" t="s">
        <v>820</v>
      </c>
      <c r="C237" s="82" t="s">
        <v>821</v>
      </c>
      <c r="D237" s="95" t="s">
        <v>125</v>
      </c>
      <c r="E237" s="95" t="s">
        <v>283</v>
      </c>
      <c r="F237" s="82" t="s">
        <v>549</v>
      </c>
      <c r="G237" s="95" t="s">
        <v>291</v>
      </c>
      <c r="H237" s="82" t="s">
        <v>594</v>
      </c>
      <c r="I237" s="82" t="s">
        <v>165</v>
      </c>
      <c r="J237" s="82"/>
      <c r="K237" s="89">
        <v>1.4199999994195538</v>
      </c>
      <c r="L237" s="95" t="s">
        <v>169</v>
      </c>
      <c r="M237" s="96">
        <v>2.81E-2</v>
      </c>
      <c r="N237" s="96">
        <v>1.2099999997097767E-2</v>
      </c>
      <c r="O237" s="89">
        <v>504.63184100000001</v>
      </c>
      <c r="P237" s="91">
        <v>102.42</v>
      </c>
      <c r="Q237" s="82"/>
      <c r="R237" s="89">
        <v>0.51684391500000004</v>
      </c>
      <c r="S237" s="90">
        <v>5.2278286196751199E-6</v>
      </c>
      <c r="T237" s="90">
        <f t="shared" si="3"/>
        <v>2.5930215540762177E-4</v>
      </c>
      <c r="U237" s="90">
        <f>R237/'סכום נכסי הקרן'!$C$42</f>
        <v>6.2767071305937479E-6</v>
      </c>
    </row>
    <row r="238" spans="2:21" s="139" customFormat="1">
      <c r="B238" s="88" t="s">
        <v>822</v>
      </c>
      <c r="C238" s="82" t="s">
        <v>823</v>
      </c>
      <c r="D238" s="95" t="s">
        <v>125</v>
      </c>
      <c r="E238" s="95" t="s">
        <v>283</v>
      </c>
      <c r="F238" s="82" t="s">
        <v>597</v>
      </c>
      <c r="G238" s="95" t="s">
        <v>341</v>
      </c>
      <c r="H238" s="82" t="s">
        <v>594</v>
      </c>
      <c r="I238" s="82" t="s">
        <v>165</v>
      </c>
      <c r="J238" s="82"/>
      <c r="K238" s="89">
        <v>2.0999990772074182</v>
      </c>
      <c r="L238" s="95" t="s">
        <v>169</v>
      </c>
      <c r="M238" s="96">
        <v>4.6500000000000007E-2</v>
      </c>
      <c r="N238" s="96">
        <v>2.3499980885010818E-2</v>
      </c>
      <c r="O238" s="89">
        <v>0.71529200000000004</v>
      </c>
      <c r="P238" s="91">
        <v>106.05</v>
      </c>
      <c r="Q238" s="82"/>
      <c r="R238" s="89">
        <v>7.5856700000000003E-4</v>
      </c>
      <c r="S238" s="90">
        <v>4.4430594935549979E-9</v>
      </c>
      <c r="T238" s="90">
        <f t="shared" si="3"/>
        <v>3.8057535827057846E-7</v>
      </c>
      <c r="U238" s="90">
        <f>R238/'סכום נכסי הקרן'!$C$42</f>
        <v>9.2122645923636489E-9</v>
      </c>
    </row>
    <row r="239" spans="2:21" s="139" customFormat="1">
      <c r="B239" s="88" t="s">
        <v>824</v>
      </c>
      <c r="C239" s="82" t="s">
        <v>825</v>
      </c>
      <c r="D239" s="95" t="s">
        <v>125</v>
      </c>
      <c r="E239" s="95" t="s">
        <v>283</v>
      </c>
      <c r="F239" s="82" t="s">
        <v>826</v>
      </c>
      <c r="G239" s="95" t="s">
        <v>408</v>
      </c>
      <c r="H239" s="82" t="s">
        <v>594</v>
      </c>
      <c r="I239" s="82" t="s">
        <v>165</v>
      </c>
      <c r="J239" s="82"/>
      <c r="K239" s="89">
        <v>5.9699999985988423</v>
      </c>
      <c r="L239" s="95" t="s">
        <v>169</v>
      </c>
      <c r="M239" s="96">
        <v>3.27E-2</v>
      </c>
      <c r="N239" s="96">
        <v>2.6999999992068913E-2</v>
      </c>
      <c r="O239" s="89">
        <v>1807.7736480000001</v>
      </c>
      <c r="P239" s="91">
        <v>104.62</v>
      </c>
      <c r="Q239" s="82"/>
      <c r="R239" s="89">
        <v>1.8912928450000002</v>
      </c>
      <c r="S239" s="90">
        <v>8.1066082869955164E-6</v>
      </c>
      <c r="T239" s="90">
        <f t="shared" si="3"/>
        <v>9.4886734076285505E-4</v>
      </c>
      <c r="U239" s="90">
        <f>R239/'סכום נכסי הקרן'!$C$42</f>
        <v>2.2968426137419911E-5</v>
      </c>
    </row>
    <row r="240" spans="2:21" s="139" customFormat="1">
      <c r="B240" s="88" t="s">
        <v>827</v>
      </c>
      <c r="C240" s="82" t="s">
        <v>828</v>
      </c>
      <c r="D240" s="95" t="s">
        <v>125</v>
      </c>
      <c r="E240" s="95" t="s">
        <v>283</v>
      </c>
      <c r="F240" s="82" t="s">
        <v>829</v>
      </c>
      <c r="G240" s="95" t="s">
        <v>830</v>
      </c>
      <c r="H240" s="82" t="s">
        <v>624</v>
      </c>
      <c r="I240" s="82" t="s">
        <v>165</v>
      </c>
      <c r="J240" s="82"/>
      <c r="K240" s="89">
        <v>5.6500000004808699</v>
      </c>
      <c r="L240" s="95" t="s">
        <v>169</v>
      </c>
      <c r="M240" s="96">
        <v>4.4500000000000005E-2</v>
      </c>
      <c r="N240" s="96">
        <v>3.260000000283942E-2</v>
      </c>
      <c r="O240" s="89">
        <v>4041.3602460000002</v>
      </c>
      <c r="P240" s="91">
        <v>108.06</v>
      </c>
      <c r="Q240" s="82"/>
      <c r="R240" s="89">
        <v>4.3670939259999999</v>
      </c>
      <c r="S240" s="90">
        <v>1.3579839536290323E-5</v>
      </c>
      <c r="T240" s="90">
        <f t="shared" si="3"/>
        <v>2.1909842314373246E-3</v>
      </c>
      <c r="U240" s="90">
        <f>R240/'סכום נכסי הקרן'!$C$42</f>
        <v>5.3035295163138061E-5</v>
      </c>
    </row>
    <row r="241" spans="2:21" s="139" customFormat="1">
      <c r="B241" s="88" t="s">
        <v>831</v>
      </c>
      <c r="C241" s="82" t="s">
        <v>832</v>
      </c>
      <c r="D241" s="95" t="s">
        <v>125</v>
      </c>
      <c r="E241" s="95" t="s">
        <v>283</v>
      </c>
      <c r="F241" s="82" t="s">
        <v>833</v>
      </c>
      <c r="G241" s="95" t="s">
        <v>341</v>
      </c>
      <c r="H241" s="82" t="s">
        <v>624</v>
      </c>
      <c r="I241" s="82" t="s">
        <v>165</v>
      </c>
      <c r="J241" s="82"/>
      <c r="K241" s="89">
        <v>4.1500000005095927</v>
      </c>
      <c r="L241" s="95" t="s">
        <v>169</v>
      </c>
      <c r="M241" s="96">
        <v>4.2000000000000003E-2</v>
      </c>
      <c r="N241" s="96">
        <v>8.5300000008493193E-2</v>
      </c>
      <c r="O241" s="89">
        <v>3472.784392</v>
      </c>
      <c r="P241" s="91">
        <v>84.76</v>
      </c>
      <c r="Q241" s="82"/>
      <c r="R241" s="89">
        <v>2.94353205</v>
      </c>
      <c r="S241" s="90">
        <v>5.7637589941923162E-6</v>
      </c>
      <c r="T241" s="90">
        <f t="shared" si="3"/>
        <v>1.4767789325263031E-3</v>
      </c>
      <c r="U241" s="90">
        <f>R241/'סכום נכסי הקרן'!$C$42</f>
        <v>3.574713384671701E-5</v>
      </c>
    </row>
    <row r="242" spans="2:21" s="139" customFormat="1">
      <c r="B242" s="88" t="s">
        <v>834</v>
      </c>
      <c r="C242" s="82" t="s">
        <v>835</v>
      </c>
      <c r="D242" s="95" t="s">
        <v>125</v>
      </c>
      <c r="E242" s="95" t="s">
        <v>283</v>
      </c>
      <c r="F242" s="82" t="s">
        <v>833</v>
      </c>
      <c r="G242" s="95" t="s">
        <v>341</v>
      </c>
      <c r="H242" s="82" t="s">
        <v>624</v>
      </c>
      <c r="I242" s="82" t="s">
        <v>165</v>
      </c>
      <c r="J242" s="82"/>
      <c r="K242" s="89">
        <v>4.7499999996689297</v>
      </c>
      <c r="L242" s="95" t="s">
        <v>169</v>
      </c>
      <c r="M242" s="96">
        <v>3.2500000000000001E-2</v>
      </c>
      <c r="N242" s="96">
        <v>5.1399999995875821E-2</v>
      </c>
      <c r="O242" s="89">
        <v>5726.2405230000013</v>
      </c>
      <c r="P242" s="91">
        <v>92.31</v>
      </c>
      <c r="Q242" s="82"/>
      <c r="R242" s="89">
        <v>5.2858924369999993</v>
      </c>
      <c r="S242" s="90">
        <v>7.6325551231007744E-6</v>
      </c>
      <c r="T242" s="90">
        <f t="shared" si="3"/>
        <v>2.6519482234146964E-3</v>
      </c>
      <c r="U242" s="90">
        <f>R242/'סכום נכסי הקרן'!$C$42</f>
        <v>6.4193459162365207E-5</v>
      </c>
    </row>
    <row r="243" spans="2:21" s="139" customFormat="1">
      <c r="B243" s="88" t="s">
        <v>836</v>
      </c>
      <c r="C243" s="82" t="s">
        <v>837</v>
      </c>
      <c r="D243" s="95" t="s">
        <v>125</v>
      </c>
      <c r="E243" s="95" t="s">
        <v>283</v>
      </c>
      <c r="F243" s="82" t="s">
        <v>629</v>
      </c>
      <c r="G243" s="95" t="s">
        <v>337</v>
      </c>
      <c r="H243" s="82" t="s">
        <v>624</v>
      </c>
      <c r="I243" s="82" t="s">
        <v>165</v>
      </c>
      <c r="J243" s="82"/>
      <c r="K243" s="89">
        <v>1.3399999998546652</v>
      </c>
      <c r="L243" s="95" t="s">
        <v>169</v>
      </c>
      <c r="M243" s="96">
        <v>3.3000000000000002E-2</v>
      </c>
      <c r="N243" s="96">
        <v>2.6300000003956329E-2</v>
      </c>
      <c r="O243" s="89">
        <v>1222.1444819999999</v>
      </c>
      <c r="P243" s="91">
        <v>101.34</v>
      </c>
      <c r="Q243" s="82"/>
      <c r="R243" s="89">
        <v>1.238521177</v>
      </c>
      <c r="S243" s="90">
        <v>2.9254477669780315E-6</v>
      </c>
      <c r="T243" s="90">
        <f t="shared" si="3"/>
        <v>6.2136982054646918E-4</v>
      </c>
      <c r="U243" s="90">
        <f>R243/'סכום נכסי הקרן'!$C$42</f>
        <v>1.5040971708194069E-5</v>
      </c>
    </row>
    <row r="244" spans="2:21" s="139" customFormat="1">
      <c r="B244" s="88" t="s">
        <v>838</v>
      </c>
      <c r="C244" s="82" t="s">
        <v>839</v>
      </c>
      <c r="D244" s="95" t="s">
        <v>125</v>
      </c>
      <c r="E244" s="95" t="s">
        <v>283</v>
      </c>
      <c r="F244" s="82" t="s">
        <v>635</v>
      </c>
      <c r="G244" s="95" t="s">
        <v>459</v>
      </c>
      <c r="H244" s="82" t="s">
        <v>624</v>
      </c>
      <c r="I244" s="82" t="s">
        <v>287</v>
      </c>
      <c r="J244" s="82"/>
      <c r="K244" s="89">
        <v>1.679999999909102</v>
      </c>
      <c r="L244" s="95" t="s">
        <v>169</v>
      </c>
      <c r="M244" s="96">
        <v>0.06</v>
      </c>
      <c r="N244" s="96">
        <v>1.6299999999659129E-2</v>
      </c>
      <c r="O244" s="89">
        <v>3229.7499360000006</v>
      </c>
      <c r="P244" s="91">
        <v>109</v>
      </c>
      <c r="Q244" s="82"/>
      <c r="R244" s="89">
        <v>3.5204273240000004</v>
      </c>
      <c r="S244" s="90">
        <v>7.8712271262220485E-6</v>
      </c>
      <c r="T244" s="90">
        <f t="shared" si="3"/>
        <v>1.7662090363762646E-3</v>
      </c>
      <c r="U244" s="90">
        <f>R244/'סכום נכסי הקרן'!$C$42</f>
        <v>4.2753122646878536E-5</v>
      </c>
    </row>
    <row r="245" spans="2:21" s="139" customFormat="1">
      <c r="B245" s="88" t="s">
        <v>840</v>
      </c>
      <c r="C245" s="82" t="s">
        <v>841</v>
      </c>
      <c r="D245" s="95" t="s">
        <v>125</v>
      </c>
      <c r="E245" s="95" t="s">
        <v>283</v>
      </c>
      <c r="F245" s="82" t="s">
        <v>635</v>
      </c>
      <c r="G245" s="95" t="s">
        <v>459</v>
      </c>
      <c r="H245" s="82" t="s">
        <v>624</v>
      </c>
      <c r="I245" s="82" t="s">
        <v>287</v>
      </c>
      <c r="J245" s="82"/>
      <c r="K245" s="89">
        <v>3.2400000224977696</v>
      </c>
      <c r="L245" s="95" t="s">
        <v>169</v>
      </c>
      <c r="M245" s="96">
        <v>5.9000000000000004E-2</v>
      </c>
      <c r="N245" s="96">
        <v>2.4400000156802638E-2</v>
      </c>
      <c r="O245" s="89">
        <v>51.862884999999999</v>
      </c>
      <c r="P245" s="91">
        <v>113.13</v>
      </c>
      <c r="Q245" s="82"/>
      <c r="R245" s="89">
        <v>5.8672482000000005E-2</v>
      </c>
      <c r="S245" s="90">
        <v>5.8315560033237794E-8</v>
      </c>
      <c r="T245" s="90">
        <f t="shared" si="3"/>
        <v>2.943616168087205E-5</v>
      </c>
      <c r="U245" s="90">
        <f>R245/'סכום נכסי הקרן'!$C$42</f>
        <v>7.1253617475410019E-7</v>
      </c>
    </row>
    <row r="246" spans="2:21" s="139" customFormat="1">
      <c r="B246" s="88" t="s">
        <v>842</v>
      </c>
      <c r="C246" s="82" t="s">
        <v>843</v>
      </c>
      <c r="D246" s="95" t="s">
        <v>125</v>
      </c>
      <c r="E246" s="95" t="s">
        <v>283</v>
      </c>
      <c r="F246" s="82" t="s">
        <v>638</v>
      </c>
      <c r="G246" s="95" t="s">
        <v>341</v>
      </c>
      <c r="H246" s="82" t="s">
        <v>624</v>
      </c>
      <c r="I246" s="82" t="s">
        <v>287</v>
      </c>
      <c r="J246" s="82"/>
      <c r="K246" s="89">
        <v>3.6700169779286931</v>
      </c>
      <c r="L246" s="95" t="s">
        <v>169</v>
      </c>
      <c r="M246" s="96">
        <v>6.9000000000000006E-2</v>
      </c>
      <c r="N246" s="96">
        <v>0.10419966044142616</v>
      </c>
      <c r="O246" s="89">
        <v>1.6129999999999999E-2</v>
      </c>
      <c r="P246" s="91">
        <v>91.29</v>
      </c>
      <c r="Q246" s="82"/>
      <c r="R246" s="89">
        <v>1.4724999999999999E-5</v>
      </c>
      <c r="S246" s="90">
        <v>2.4381727459750496E-11</v>
      </c>
      <c r="T246" s="90">
        <f t="shared" si="3"/>
        <v>7.387577037406409E-9</v>
      </c>
      <c r="U246" s="90">
        <f>R246/'סכום נכסי הקרן'!$C$42</f>
        <v>1.7882480535345553E-10</v>
      </c>
    </row>
    <row r="247" spans="2:21" s="139" customFormat="1">
      <c r="B247" s="88" t="s">
        <v>844</v>
      </c>
      <c r="C247" s="82" t="s">
        <v>845</v>
      </c>
      <c r="D247" s="95" t="s">
        <v>125</v>
      </c>
      <c r="E247" s="95" t="s">
        <v>283</v>
      </c>
      <c r="F247" s="82" t="s">
        <v>846</v>
      </c>
      <c r="G247" s="95" t="s">
        <v>341</v>
      </c>
      <c r="H247" s="82" t="s">
        <v>624</v>
      </c>
      <c r="I247" s="82" t="s">
        <v>165</v>
      </c>
      <c r="J247" s="82"/>
      <c r="K247" s="89">
        <v>3.5700000000379224</v>
      </c>
      <c r="L247" s="95" t="s">
        <v>169</v>
      </c>
      <c r="M247" s="96">
        <v>4.5999999999999999E-2</v>
      </c>
      <c r="N247" s="96">
        <v>8.08000000004334E-2</v>
      </c>
      <c r="O247" s="89">
        <v>2072.8721500000001</v>
      </c>
      <c r="P247" s="91">
        <v>89.05</v>
      </c>
      <c r="Q247" s="82"/>
      <c r="R247" s="89">
        <v>1.8458926489999998</v>
      </c>
      <c r="S247" s="90">
        <v>8.1931705533596849E-6</v>
      </c>
      <c r="T247" s="90">
        <f t="shared" si="3"/>
        <v>9.2608992511169358E-4</v>
      </c>
      <c r="U247" s="90">
        <f>R247/'סכום נכסי הקרן'!$C$42</f>
        <v>2.2417072574587398E-5</v>
      </c>
    </row>
    <row r="248" spans="2:21" s="139" customFormat="1">
      <c r="B248" s="88" t="s">
        <v>847</v>
      </c>
      <c r="C248" s="82" t="s">
        <v>848</v>
      </c>
      <c r="D248" s="95" t="s">
        <v>125</v>
      </c>
      <c r="E248" s="95" t="s">
        <v>283</v>
      </c>
      <c r="F248" s="82" t="s">
        <v>849</v>
      </c>
      <c r="G248" s="95" t="s">
        <v>337</v>
      </c>
      <c r="H248" s="82" t="s">
        <v>648</v>
      </c>
      <c r="I248" s="82" t="s">
        <v>287</v>
      </c>
      <c r="J248" s="82"/>
      <c r="K248" s="89">
        <v>0.98000000014189292</v>
      </c>
      <c r="L248" s="95" t="s">
        <v>169</v>
      </c>
      <c r="M248" s="96">
        <v>4.7E-2</v>
      </c>
      <c r="N248" s="96">
        <v>1.5199999998581071E-2</v>
      </c>
      <c r="O248" s="89">
        <v>538.44443899999999</v>
      </c>
      <c r="P248" s="91">
        <v>104.71</v>
      </c>
      <c r="Q248" s="82"/>
      <c r="R248" s="89">
        <v>0.56380515399999998</v>
      </c>
      <c r="S248" s="90">
        <v>8.1475831487265154E-6</v>
      </c>
      <c r="T248" s="90">
        <f t="shared" si="3"/>
        <v>2.8286275105343189E-4</v>
      </c>
      <c r="U248" s="90">
        <f>R248/'סכום נכסי הקרן'!$C$42</f>
        <v>6.8470184666434652E-6</v>
      </c>
    </row>
    <row r="249" spans="2:21" s="139" customFormat="1">
      <c r="B249" s="85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9"/>
      <c r="P249" s="91"/>
      <c r="Q249" s="82"/>
      <c r="R249" s="82"/>
      <c r="S249" s="82"/>
      <c r="T249" s="90"/>
      <c r="U249" s="82"/>
    </row>
    <row r="250" spans="2:21" s="139" customFormat="1">
      <c r="B250" s="101" t="s">
        <v>45</v>
      </c>
      <c r="C250" s="84"/>
      <c r="D250" s="84"/>
      <c r="E250" s="84"/>
      <c r="F250" s="84"/>
      <c r="G250" s="84"/>
      <c r="H250" s="84"/>
      <c r="I250" s="84"/>
      <c r="J250" s="84"/>
      <c r="K250" s="92">
        <v>4.5151073324051127</v>
      </c>
      <c r="L250" s="84"/>
      <c r="M250" s="84"/>
      <c r="N250" s="106">
        <v>5.0214697994728608E-2</v>
      </c>
      <c r="O250" s="92"/>
      <c r="P250" s="94"/>
      <c r="Q250" s="84"/>
      <c r="R250" s="92">
        <v>47.929604154000003</v>
      </c>
      <c r="S250" s="84"/>
      <c r="T250" s="93">
        <f t="shared" ref="T250:T254" si="4">R250/$R$11</f>
        <v>2.404642737250046E-2</v>
      </c>
      <c r="U250" s="93">
        <f>R250/'סכום נכסי הקרן'!$C$42</f>
        <v>5.8207145219064341E-4</v>
      </c>
    </row>
    <row r="251" spans="2:21" s="139" customFormat="1">
      <c r="B251" s="88" t="s">
        <v>850</v>
      </c>
      <c r="C251" s="82" t="s">
        <v>851</v>
      </c>
      <c r="D251" s="95" t="s">
        <v>125</v>
      </c>
      <c r="E251" s="95" t="s">
        <v>283</v>
      </c>
      <c r="F251" s="82" t="s">
        <v>852</v>
      </c>
      <c r="G251" s="95" t="s">
        <v>830</v>
      </c>
      <c r="H251" s="82" t="s">
        <v>359</v>
      </c>
      <c r="I251" s="82" t="s">
        <v>287</v>
      </c>
      <c r="J251" s="82"/>
      <c r="K251" s="89">
        <v>3.2899999999240008</v>
      </c>
      <c r="L251" s="95" t="s">
        <v>169</v>
      </c>
      <c r="M251" s="96">
        <v>3.49E-2</v>
      </c>
      <c r="N251" s="96">
        <v>3.8899999999347054E-2</v>
      </c>
      <c r="O251" s="89">
        <v>18475.637415000001</v>
      </c>
      <c r="P251" s="91">
        <v>101.13</v>
      </c>
      <c r="Q251" s="82"/>
      <c r="R251" s="89">
        <v>18.684412597999998</v>
      </c>
      <c r="S251" s="90">
        <v>8.686570045221636E-6</v>
      </c>
      <c r="T251" s="90">
        <f t="shared" si="4"/>
        <v>9.374026313508442E-3</v>
      </c>
      <c r="U251" s="90">
        <f>R251/'סכום נכסי הקרן'!$C$42</f>
        <v>2.2690909650125652E-4</v>
      </c>
    </row>
    <row r="252" spans="2:21" s="139" customFormat="1">
      <c r="B252" s="88" t="s">
        <v>853</v>
      </c>
      <c r="C252" s="82" t="s">
        <v>854</v>
      </c>
      <c r="D252" s="95" t="s">
        <v>125</v>
      </c>
      <c r="E252" s="95" t="s">
        <v>283</v>
      </c>
      <c r="F252" s="82" t="s">
        <v>855</v>
      </c>
      <c r="G252" s="95" t="s">
        <v>830</v>
      </c>
      <c r="H252" s="82" t="s">
        <v>550</v>
      </c>
      <c r="I252" s="82" t="s">
        <v>165</v>
      </c>
      <c r="J252" s="82"/>
      <c r="K252" s="89">
        <v>5.3799999996677572</v>
      </c>
      <c r="L252" s="95" t="s">
        <v>169</v>
      </c>
      <c r="M252" s="96">
        <v>4.6900000000000004E-2</v>
      </c>
      <c r="N252" s="96">
        <v>5.7499999997520576E-2</v>
      </c>
      <c r="O252" s="89">
        <v>8202.5515469999991</v>
      </c>
      <c r="P252" s="91">
        <v>98.34</v>
      </c>
      <c r="Q252" s="82"/>
      <c r="R252" s="89">
        <v>8.0663891359999997</v>
      </c>
      <c r="S252" s="90">
        <v>3.8070802193689835E-6</v>
      </c>
      <c r="T252" s="90">
        <f t="shared" si="4"/>
        <v>4.0469318272256796E-3</v>
      </c>
      <c r="U252" s="90">
        <f>R252/'סכום נכסי הקרן'!$C$42</f>
        <v>9.7960642930419587E-5</v>
      </c>
    </row>
    <row r="253" spans="2:21" s="139" customFormat="1">
      <c r="B253" s="88" t="s">
        <v>856</v>
      </c>
      <c r="C253" s="82" t="s">
        <v>857</v>
      </c>
      <c r="D253" s="95" t="s">
        <v>125</v>
      </c>
      <c r="E253" s="95" t="s">
        <v>283</v>
      </c>
      <c r="F253" s="82" t="s">
        <v>855</v>
      </c>
      <c r="G253" s="95" t="s">
        <v>830</v>
      </c>
      <c r="H253" s="82" t="s">
        <v>550</v>
      </c>
      <c r="I253" s="82" t="s">
        <v>165</v>
      </c>
      <c r="J253" s="82"/>
      <c r="K253" s="89">
        <v>5.5399999999202727</v>
      </c>
      <c r="L253" s="95" t="s">
        <v>169</v>
      </c>
      <c r="M253" s="96">
        <v>4.6900000000000004E-2</v>
      </c>
      <c r="N253" s="96">
        <v>5.8499999999318118E-2</v>
      </c>
      <c r="O253" s="89">
        <v>19164.534823999998</v>
      </c>
      <c r="P253" s="91">
        <v>99.48</v>
      </c>
      <c r="Q253" s="82"/>
      <c r="R253" s="89">
        <v>19.064879337999997</v>
      </c>
      <c r="S253" s="90">
        <v>1.0738288135266182E-5</v>
      </c>
      <c r="T253" s="90">
        <f t="shared" si="4"/>
        <v>9.5649076277305733E-3</v>
      </c>
      <c r="U253" s="90">
        <f>R253/'סכום נכסי הקרן'!$C$42</f>
        <v>2.3152959841799429E-4</v>
      </c>
    </row>
    <row r="254" spans="2:21" s="139" customFormat="1">
      <c r="B254" s="88" t="s">
        <v>858</v>
      </c>
      <c r="C254" s="82" t="s">
        <v>859</v>
      </c>
      <c r="D254" s="95" t="s">
        <v>125</v>
      </c>
      <c r="E254" s="95" t="s">
        <v>283</v>
      </c>
      <c r="F254" s="82" t="s">
        <v>635</v>
      </c>
      <c r="G254" s="95" t="s">
        <v>459</v>
      </c>
      <c r="H254" s="82" t="s">
        <v>624</v>
      </c>
      <c r="I254" s="82" t="s">
        <v>287</v>
      </c>
      <c r="J254" s="82"/>
      <c r="K254" s="89">
        <v>2.7999999997161678</v>
      </c>
      <c r="L254" s="95" t="s">
        <v>169</v>
      </c>
      <c r="M254" s="96">
        <v>6.7000000000000004E-2</v>
      </c>
      <c r="N254" s="96">
        <v>4.7699999989876646E-2</v>
      </c>
      <c r="O254" s="89">
        <v>2101.1062780000002</v>
      </c>
      <c r="P254" s="91">
        <v>100.61</v>
      </c>
      <c r="Q254" s="82"/>
      <c r="R254" s="89">
        <v>2.1139230819999999</v>
      </c>
      <c r="S254" s="90">
        <v>1.7446745096932071E-6</v>
      </c>
      <c r="T254" s="90">
        <f t="shared" si="4"/>
        <v>1.0605616040357613E-3</v>
      </c>
      <c r="U254" s="90">
        <f>R254/'סכום נכסי הקרן'!$C$42</f>
        <v>2.567211434097296E-5</v>
      </c>
    </row>
    <row r="255" spans="2:21" s="139" customFormat="1">
      <c r="B255" s="141"/>
    </row>
    <row r="256" spans="2:21" s="139" customFormat="1">
      <c r="B256" s="141"/>
    </row>
    <row r="257" spans="2:11" s="139" customFormat="1">
      <c r="B257" s="141"/>
    </row>
    <row r="258" spans="2:11" s="139" customFormat="1">
      <c r="B258" s="142" t="s">
        <v>252</v>
      </c>
      <c r="C258" s="143"/>
      <c r="D258" s="143"/>
      <c r="E258" s="143"/>
      <c r="F258" s="143"/>
      <c r="G258" s="143"/>
      <c r="H258" s="143"/>
      <c r="I258" s="143"/>
      <c r="J258" s="143"/>
      <c r="K258" s="143"/>
    </row>
    <row r="259" spans="2:11" s="139" customFormat="1">
      <c r="B259" s="142" t="s">
        <v>116</v>
      </c>
      <c r="C259" s="143"/>
      <c r="D259" s="143"/>
      <c r="E259" s="143"/>
      <c r="F259" s="143"/>
      <c r="G259" s="143"/>
      <c r="H259" s="143"/>
      <c r="I259" s="143"/>
      <c r="J259" s="143"/>
      <c r="K259" s="143"/>
    </row>
    <row r="260" spans="2:11" s="139" customFormat="1">
      <c r="B260" s="142" t="s">
        <v>235</v>
      </c>
      <c r="C260" s="143"/>
      <c r="D260" s="143"/>
      <c r="E260" s="143"/>
      <c r="F260" s="143"/>
      <c r="G260" s="143"/>
      <c r="H260" s="143"/>
      <c r="I260" s="143"/>
      <c r="J260" s="143"/>
      <c r="K260" s="143"/>
    </row>
    <row r="261" spans="2:11" s="139" customFormat="1">
      <c r="B261" s="142" t="s">
        <v>243</v>
      </c>
      <c r="C261" s="143"/>
      <c r="D261" s="143"/>
      <c r="E261" s="143"/>
      <c r="F261" s="143"/>
      <c r="G261" s="143"/>
      <c r="H261" s="143"/>
      <c r="I261" s="143"/>
      <c r="J261" s="143"/>
      <c r="K261" s="143"/>
    </row>
    <row r="262" spans="2:11" s="139" customFormat="1">
      <c r="B262" s="169" t="s">
        <v>248</v>
      </c>
      <c r="C262" s="169"/>
      <c r="D262" s="169"/>
      <c r="E262" s="169"/>
      <c r="F262" s="169"/>
      <c r="G262" s="169"/>
      <c r="H262" s="169"/>
      <c r="I262" s="169"/>
      <c r="J262" s="169"/>
      <c r="K262" s="169"/>
    </row>
    <row r="263" spans="2:11" s="139" customFormat="1">
      <c r="B263" s="141"/>
    </row>
    <row r="264" spans="2:11" s="139" customFormat="1">
      <c r="B264" s="141"/>
    </row>
    <row r="265" spans="2:11" s="139" customFormat="1">
      <c r="B265" s="141"/>
    </row>
    <row r="266" spans="2:11" s="139" customFormat="1">
      <c r="B266" s="141"/>
    </row>
    <row r="267" spans="2:11" s="139" customFormat="1">
      <c r="B267" s="141"/>
    </row>
    <row r="268" spans="2:11" s="139" customFormat="1">
      <c r="B268" s="141"/>
    </row>
    <row r="269" spans="2:11" s="139" customFormat="1">
      <c r="B269" s="141"/>
    </row>
    <row r="270" spans="2:11" s="139" customFormat="1">
      <c r="B270" s="141"/>
    </row>
    <row r="271" spans="2:11" s="139" customFormat="1">
      <c r="B271" s="141"/>
    </row>
    <row r="272" spans="2:11" s="139" customFormat="1">
      <c r="B272" s="141"/>
    </row>
    <row r="273" spans="2:2" s="139" customFormat="1">
      <c r="B273" s="141"/>
    </row>
    <row r="274" spans="2:2" s="139" customFormat="1">
      <c r="B274" s="141"/>
    </row>
    <row r="275" spans="2:2" s="139" customFormat="1">
      <c r="B275" s="141"/>
    </row>
    <row r="276" spans="2:2" s="139" customFormat="1">
      <c r="B276" s="141"/>
    </row>
    <row r="277" spans="2:2" s="139" customFormat="1">
      <c r="B277" s="141"/>
    </row>
    <row r="278" spans="2:2" s="139" customFormat="1">
      <c r="B278" s="141"/>
    </row>
    <row r="279" spans="2:2" s="139" customFormat="1">
      <c r="B279" s="141"/>
    </row>
    <row r="280" spans="2:2" s="139" customFormat="1">
      <c r="B280" s="141"/>
    </row>
    <row r="281" spans="2:2" s="139" customFormat="1">
      <c r="B281" s="141"/>
    </row>
    <row r="282" spans="2:2" s="139" customFormat="1">
      <c r="B282" s="141"/>
    </row>
    <row r="283" spans="2:2" s="139" customFormat="1">
      <c r="B283" s="141"/>
    </row>
    <row r="284" spans="2:2" s="139" customFormat="1">
      <c r="B284" s="141"/>
    </row>
    <row r="285" spans="2:2" s="139" customFormat="1">
      <c r="B285" s="141"/>
    </row>
    <row r="286" spans="2:2" s="139" customFormat="1">
      <c r="B286" s="141"/>
    </row>
    <row r="287" spans="2:2" s="139" customFormat="1">
      <c r="B287" s="141"/>
    </row>
    <row r="288" spans="2:2" s="139" customFormat="1">
      <c r="B288" s="141"/>
    </row>
    <row r="289" spans="2:2" s="139" customFormat="1">
      <c r="B289" s="141"/>
    </row>
    <row r="290" spans="2:2" s="139" customFormat="1">
      <c r="B290" s="141"/>
    </row>
    <row r="291" spans="2:2" s="139" customFormat="1">
      <c r="B291" s="141"/>
    </row>
    <row r="292" spans="2:2" s="139" customFormat="1">
      <c r="B292" s="141"/>
    </row>
    <row r="293" spans="2:2" s="139" customFormat="1">
      <c r="B293" s="141"/>
    </row>
    <row r="294" spans="2:2" s="139" customFormat="1">
      <c r="B294" s="141"/>
    </row>
    <row r="295" spans="2:2" s="139" customFormat="1">
      <c r="B295" s="141"/>
    </row>
    <row r="296" spans="2:2" s="139" customFormat="1">
      <c r="B296" s="141"/>
    </row>
    <row r="297" spans="2:2" s="139" customFormat="1">
      <c r="B297" s="141"/>
    </row>
    <row r="298" spans="2:2" s="139" customFormat="1">
      <c r="B298" s="141"/>
    </row>
    <row r="299" spans="2:2" s="139" customFormat="1">
      <c r="B299" s="141"/>
    </row>
    <row r="300" spans="2:2" s="139" customFormat="1">
      <c r="B300" s="141"/>
    </row>
    <row r="301" spans="2:2" s="139" customFormat="1">
      <c r="B301" s="141"/>
    </row>
    <row r="302" spans="2:2" s="139" customFormat="1">
      <c r="B302" s="141"/>
    </row>
    <row r="303" spans="2:2" s="139" customFormat="1">
      <c r="B303" s="141"/>
    </row>
    <row r="304" spans="2:2" s="139" customFormat="1">
      <c r="B304" s="141"/>
    </row>
    <row r="305" spans="2:2" s="139" customFormat="1">
      <c r="B305" s="141"/>
    </row>
    <row r="306" spans="2:2" s="139" customFormat="1">
      <c r="B306" s="141"/>
    </row>
    <row r="307" spans="2:2" s="139" customFormat="1">
      <c r="B307" s="141"/>
    </row>
    <row r="308" spans="2:2" s="139" customFormat="1">
      <c r="B308" s="141"/>
    </row>
    <row r="309" spans="2:2" s="139" customFormat="1">
      <c r="B309" s="141"/>
    </row>
    <row r="310" spans="2:2" s="139" customFormat="1">
      <c r="B310" s="141"/>
    </row>
    <row r="311" spans="2:2" s="139" customFormat="1">
      <c r="B311" s="141"/>
    </row>
    <row r="312" spans="2:2" s="139" customFormat="1">
      <c r="B312" s="141"/>
    </row>
    <row r="313" spans="2:2" s="139" customFormat="1">
      <c r="B313" s="141"/>
    </row>
    <row r="314" spans="2:2" s="139" customFormat="1">
      <c r="B314" s="141"/>
    </row>
    <row r="315" spans="2:2" s="139" customFormat="1">
      <c r="B315" s="141"/>
    </row>
    <row r="316" spans="2:2" s="139" customFormat="1">
      <c r="B316" s="141"/>
    </row>
    <row r="317" spans="2:2" s="139" customFormat="1">
      <c r="B317" s="141"/>
    </row>
    <row r="318" spans="2:2" s="139" customFormat="1">
      <c r="B318" s="141"/>
    </row>
    <row r="319" spans="2:2" s="139" customFormat="1">
      <c r="B319" s="141"/>
    </row>
    <row r="320" spans="2:2" s="139" customFormat="1">
      <c r="B320" s="141"/>
    </row>
    <row r="321" spans="2:2" s="139" customFormat="1">
      <c r="B321" s="141"/>
    </row>
    <row r="322" spans="2:2" s="139" customFormat="1">
      <c r="B322" s="141"/>
    </row>
    <row r="323" spans="2:2" s="139" customFormat="1">
      <c r="B323" s="141"/>
    </row>
    <row r="324" spans="2:2" s="139" customFormat="1">
      <c r="B324" s="141"/>
    </row>
    <row r="325" spans="2:2" s="139" customFormat="1">
      <c r="B325" s="141"/>
    </row>
    <row r="326" spans="2:2" s="139" customFormat="1">
      <c r="B326" s="141"/>
    </row>
    <row r="327" spans="2:2" s="139" customFormat="1">
      <c r="B327" s="141"/>
    </row>
    <row r="328" spans="2:2" s="139" customFormat="1">
      <c r="B328" s="141"/>
    </row>
    <row r="329" spans="2:2" s="139" customFormat="1">
      <c r="B329" s="141"/>
    </row>
    <row r="330" spans="2:2" s="139" customFormat="1">
      <c r="B330" s="141"/>
    </row>
    <row r="331" spans="2:2" s="139" customFormat="1">
      <c r="B331" s="141"/>
    </row>
    <row r="332" spans="2:2" s="139" customFormat="1">
      <c r="B332" s="141"/>
    </row>
    <row r="333" spans="2:2" s="139" customFormat="1">
      <c r="B333" s="141"/>
    </row>
    <row r="334" spans="2:2" s="139" customFormat="1">
      <c r="B334" s="141"/>
    </row>
    <row r="335" spans="2:2" s="139" customFormat="1">
      <c r="B335" s="141"/>
    </row>
    <row r="336" spans="2:2" s="139" customFormat="1">
      <c r="B336" s="141"/>
    </row>
    <row r="337" spans="2:2" s="139" customFormat="1">
      <c r="B337" s="141"/>
    </row>
    <row r="338" spans="2:2" s="139" customFormat="1">
      <c r="B338" s="141"/>
    </row>
    <row r="339" spans="2:2" s="139" customFormat="1">
      <c r="B339" s="141"/>
    </row>
    <row r="340" spans="2:2" s="139" customFormat="1">
      <c r="B340" s="141"/>
    </row>
    <row r="341" spans="2:2" s="139" customFormat="1">
      <c r="B341" s="141"/>
    </row>
    <row r="342" spans="2:2" s="139" customFormat="1">
      <c r="B342" s="141"/>
    </row>
    <row r="343" spans="2:2" s="139" customFormat="1">
      <c r="B343" s="141"/>
    </row>
    <row r="344" spans="2:2" s="139" customFormat="1">
      <c r="B344" s="141"/>
    </row>
    <row r="345" spans="2:2" s="139" customFormat="1">
      <c r="B345" s="141"/>
    </row>
    <row r="346" spans="2:2" s="139" customFormat="1">
      <c r="B346" s="141"/>
    </row>
    <row r="347" spans="2:2" s="139" customFormat="1">
      <c r="B347" s="141"/>
    </row>
    <row r="348" spans="2:2" s="139" customFormat="1">
      <c r="B348" s="141"/>
    </row>
    <row r="349" spans="2:2" s="139" customFormat="1">
      <c r="B349" s="141"/>
    </row>
    <row r="350" spans="2:2" s="139" customFormat="1">
      <c r="B350" s="141"/>
    </row>
    <row r="351" spans="2:2" s="139" customFormat="1">
      <c r="B351" s="141"/>
    </row>
    <row r="352" spans="2:2" s="139" customFormat="1">
      <c r="B352" s="141"/>
    </row>
    <row r="353" spans="2:2" s="139" customFormat="1">
      <c r="B353" s="141"/>
    </row>
    <row r="354" spans="2:2" s="139" customFormat="1">
      <c r="B354" s="141"/>
    </row>
    <row r="355" spans="2:2" s="139" customFormat="1">
      <c r="B355" s="141"/>
    </row>
    <row r="356" spans="2:2" s="139" customFormat="1">
      <c r="B356" s="141"/>
    </row>
    <row r="357" spans="2:2" s="139" customFormat="1">
      <c r="B357" s="141"/>
    </row>
    <row r="358" spans="2:2" s="139" customFormat="1">
      <c r="B358" s="141"/>
    </row>
    <row r="359" spans="2:2" s="139" customFormat="1">
      <c r="B359" s="141"/>
    </row>
    <row r="360" spans="2:2" s="139" customFormat="1">
      <c r="B360" s="141"/>
    </row>
    <row r="361" spans="2:2" s="139" customFormat="1">
      <c r="B361" s="141"/>
    </row>
    <row r="362" spans="2:2" s="139" customFormat="1">
      <c r="B362" s="141"/>
    </row>
    <row r="363" spans="2:2" s="139" customFormat="1">
      <c r="B363" s="141"/>
    </row>
    <row r="364" spans="2:2" s="139" customFormat="1">
      <c r="B364" s="141"/>
    </row>
    <row r="365" spans="2:2" s="139" customFormat="1">
      <c r="B365" s="141"/>
    </row>
    <row r="366" spans="2:2" s="139" customFormat="1">
      <c r="B366" s="141"/>
    </row>
    <row r="367" spans="2:2" s="139" customFormat="1">
      <c r="B367" s="141"/>
    </row>
    <row r="368" spans="2:2" s="139" customFormat="1">
      <c r="B368" s="141"/>
    </row>
    <row r="369" spans="2:2" s="139" customFormat="1">
      <c r="B369" s="141"/>
    </row>
    <row r="370" spans="2:2" s="139" customFormat="1">
      <c r="B370" s="141"/>
    </row>
    <row r="371" spans="2:2" s="139" customFormat="1">
      <c r="B371" s="141"/>
    </row>
    <row r="372" spans="2:2" s="139" customFormat="1">
      <c r="B372" s="141"/>
    </row>
    <row r="373" spans="2:2" s="139" customFormat="1">
      <c r="B373" s="141"/>
    </row>
    <row r="374" spans="2:2" s="139" customFormat="1">
      <c r="B374" s="141"/>
    </row>
    <row r="375" spans="2:2" s="139" customFormat="1">
      <c r="B375" s="141"/>
    </row>
    <row r="376" spans="2:2" s="139" customFormat="1">
      <c r="B376" s="141"/>
    </row>
    <row r="377" spans="2:2" s="139" customFormat="1">
      <c r="B377" s="141"/>
    </row>
    <row r="378" spans="2:2" s="139" customFormat="1">
      <c r="B378" s="141"/>
    </row>
    <row r="379" spans="2:2" s="139" customFormat="1">
      <c r="B379" s="141"/>
    </row>
    <row r="380" spans="2:2" s="139" customFormat="1">
      <c r="B380" s="141"/>
    </row>
    <row r="381" spans="2:2" s="139" customFormat="1">
      <c r="B381" s="141"/>
    </row>
    <row r="382" spans="2:2" s="139" customFormat="1">
      <c r="B382" s="141"/>
    </row>
    <row r="383" spans="2:2" s="139" customFormat="1">
      <c r="B383" s="141"/>
    </row>
    <row r="384" spans="2:2" s="139" customFormat="1">
      <c r="B384" s="141"/>
    </row>
    <row r="385" spans="2:2" s="139" customFormat="1">
      <c r="B385" s="141"/>
    </row>
    <row r="386" spans="2:2" s="139" customFormat="1">
      <c r="B386" s="141"/>
    </row>
    <row r="387" spans="2:2" s="139" customFormat="1">
      <c r="B387" s="141"/>
    </row>
    <row r="388" spans="2:2" s="139" customFormat="1">
      <c r="B388" s="141"/>
    </row>
    <row r="389" spans="2:2" s="139" customFormat="1">
      <c r="B389" s="141"/>
    </row>
    <row r="390" spans="2:2" s="139" customFormat="1">
      <c r="B390" s="141"/>
    </row>
    <row r="391" spans="2:2" s="139" customFormat="1">
      <c r="B391" s="141"/>
    </row>
    <row r="392" spans="2:2" s="139" customFormat="1">
      <c r="B392" s="141"/>
    </row>
    <row r="393" spans="2:2" s="139" customFormat="1">
      <c r="B393" s="141"/>
    </row>
    <row r="394" spans="2:2" s="139" customFormat="1">
      <c r="B394" s="141"/>
    </row>
    <row r="395" spans="2:2" s="139" customFormat="1">
      <c r="B395" s="141"/>
    </row>
    <row r="396" spans="2:2" s="139" customFormat="1">
      <c r="B396" s="141"/>
    </row>
    <row r="397" spans="2:2" s="139" customFormat="1">
      <c r="B397" s="141"/>
    </row>
    <row r="398" spans="2:2" s="139" customFormat="1">
      <c r="B398" s="141"/>
    </row>
    <row r="399" spans="2:2" s="139" customFormat="1">
      <c r="B399" s="141"/>
    </row>
    <row r="400" spans="2:2" s="139" customFormat="1">
      <c r="B400" s="141"/>
    </row>
    <row r="401" spans="2:2" s="139" customFormat="1">
      <c r="B401" s="141"/>
    </row>
    <row r="402" spans="2:2" s="139" customFormat="1">
      <c r="B402" s="141"/>
    </row>
    <row r="403" spans="2:2" s="139" customFormat="1">
      <c r="B403" s="141"/>
    </row>
    <row r="404" spans="2:2" s="139" customFormat="1">
      <c r="B404" s="141"/>
    </row>
    <row r="405" spans="2:2" s="139" customFormat="1">
      <c r="B405" s="141"/>
    </row>
    <row r="406" spans="2:2" s="139" customFormat="1">
      <c r="B406" s="141"/>
    </row>
    <row r="407" spans="2:2" s="139" customFormat="1">
      <c r="B407" s="141"/>
    </row>
    <row r="408" spans="2:2" s="139" customFormat="1">
      <c r="B408" s="141"/>
    </row>
    <row r="409" spans="2:2" s="139" customFormat="1">
      <c r="B409" s="141"/>
    </row>
    <row r="410" spans="2:2" s="139" customFormat="1">
      <c r="B410" s="141"/>
    </row>
    <row r="411" spans="2:2" s="139" customFormat="1">
      <c r="B411" s="141"/>
    </row>
    <row r="412" spans="2:2" s="139" customFormat="1">
      <c r="B412" s="141"/>
    </row>
    <row r="413" spans="2:2" s="139" customFormat="1">
      <c r="B413" s="141"/>
    </row>
    <row r="414" spans="2:2" s="139" customFormat="1">
      <c r="B414" s="141"/>
    </row>
    <row r="415" spans="2:2" s="139" customFormat="1">
      <c r="B415" s="141"/>
    </row>
    <row r="416" spans="2:2" s="139" customFormat="1">
      <c r="B416" s="141"/>
    </row>
    <row r="417" spans="2:2" s="139" customFormat="1">
      <c r="B417" s="141"/>
    </row>
    <row r="418" spans="2:2" s="139" customFormat="1">
      <c r="B418" s="141"/>
    </row>
    <row r="419" spans="2:2" s="139" customFormat="1">
      <c r="B419" s="141"/>
    </row>
    <row r="420" spans="2:2" s="139" customFormat="1">
      <c r="B420" s="141"/>
    </row>
    <row r="421" spans="2:2" s="139" customFormat="1">
      <c r="B421" s="141"/>
    </row>
    <row r="422" spans="2:2" s="139" customFormat="1">
      <c r="B422" s="141"/>
    </row>
    <row r="423" spans="2:2" s="139" customFormat="1">
      <c r="B423" s="141"/>
    </row>
    <row r="424" spans="2:2" s="139" customFormat="1">
      <c r="B424" s="141"/>
    </row>
    <row r="425" spans="2:2" s="139" customFormat="1">
      <c r="B425" s="141"/>
    </row>
    <row r="426" spans="2:2" s="139" customFormat="1">
      <c r="B426" s="141"/>
    </row>
    <row r="427" spans="2:2" s="139" customFormat="1">
      <c r="B427" s="141"/>
    </row>
    <row r="428" spans="2:2" s="139" customFormat="1">
      <c r="B428" s="141"/>
    </row>
    <row r="429" spans="2:2" s="139" customFormat="1">
      <c r="B429" s="141"/>
    </row>
    <row r="430" spans="2:2" s="139" customFormat="1">
      <c r="B430" s="141"/>
    </row>
    <row r="431" spans="2:2" s="139" customFormat="1">
      <c r="B431" s="141"/>
    </row>
    <row r="432" spans="2:2" s="139" customFormat="1">
      <c r="B432" s="141"/>
    </row>
    <row r="433" spans="2:2" s="139" customFormat="1">
      <c r="B433" s="141"/>
    </row>
    <row r="434" spans="2:2" s="139" customFormat="1">
      <c r="B434" s="141"/>
    </row>
    <row r="435" spans="2:2" s="139" customFormat="1">
      <c r="B435" s="141"/>
    </row>
    <row r="436" spans="2:2" s="139" customFormat="1">
      <c r="B436" s="141"/>
    </row>
    <row r="437" spans="2:2" s="139" customFormat="1">
      <c r="B437" s="141"/>
    </row>
    <row r="438" spans="2:2" s="139" customFormat="1">
      <c r="B438" s="141"/>
    </row>
    <row r="439" spans="2:2" s="139" customFormat="1">
      <c r="B439" s="141"/>
    </row>
    <row r="440" spans="2:2" s="139" customFormat="1">
      <c r="B440" s="141"/>
    </row>
    <row r="441" spans="2:2" s="139" customFormat="1">
      <c r="B441" s="141"/>
    </row>
    <row r="442" spans="2:2" s="139" customFormat="1">
      <c r="B442" s="141"/>
    </row>
    <row r="443" spans="2:2" s="139" customFormat="1">
      <c r="B443" s="141"/>
    </row>
    <row r="444" spans="2:2" s="139" customFormat="1">
      <c r="B444" s="141"/>
    </row>
    <row r="445" spans="2:2" s="139" customFormat="1">
      <c r="B445" s="141"/>
    </row>
    <row r="446" spans="2:2" s="139" customFormat="1">
      <c r="B446" s="141"/>
    </row>
    <row r="447" spans="2:2" s="139" customFormat="1">
      <c r="B447" s="141"/>
    </row>
    <row r="448" spans="2:2" s="139" customFormat="1">
      <c r="B448" s="141"/>
    </row>
    <row r="449" spans="2:2" s="139" customFormat="1">
      <c r="B449" s="141"/>
    </row>
    <row r="450" spans="2:2" s="139" customFormat="1">
      <c r="B450" s="141"/>
    </row>
    <row r="451" spans="2:2" s="139" customFormat="1">
      <c r="B451" s="141"/>
    </row>
    <row r="452" spans="2:2" s="139" customFormat="1">
      <c r="B452" s="141"/>
    </row>
    <row r="453" spans="2:2" s="139" customFormat="1">
      <c r="B453" s="141"/>
    </row>
    <row r="454" spans="2:2" s="139" customFormat="1">
      <c r="B454" s="141"/>
    </row>
    <row r="455" spans="2:2" s="139" customFormat="1">
      <c r="B455" s="141"/>
    </row>
    <row r="456" spans="2:2" s="139" customFormat="1">
      <c r="B456" s="141"/>
    </row>
    <row r="457" spans="2:2" s="139" customFormat="1">
      <c r="B457" s="141"/>
    </row>
    <row r="458" spans="2:2" s="139" customFormat="1">
      <c r="B458" s="141"/>
    </row>
    <row r="459" spans="2:2" s="139" customFormat="1">
      <c r="B459" s="141"/>
    </row>
    <row r="460" spans="2:2" s="139" customFormat="1">
      <c r="B460" s="141"/>
    </row>
    <row r="461" spans="2:2" s="139" customFormat="1">
      <c r="B461" s="141"/>
    </row>
    <row r="462" spans="2:2" s="139" customFormat="1">
      <c r="B462" s="141"/>
    </row>
    <row r="463" spans="2:2" s="139" customFormat="1">
      <c r="B463" s="141"/>
    </row>
    <row r="464" spans="2:2" s="139" customFormat="1">
      <c r="B464" s="141"/>
    </row>
    <row r="465" spans="2:2" s="139" customFormat="1">
      <c r="B465" s="141"/>
    </row>
    <row r="466" spans="2:2" s="139" customFormat="1">
      <c r="B466" s="141"/>
    </row>
    <row r="467" spans="2:2" s="139" customFormat="1">
      <c r="B467" s="141"/>
    </row>
    <row r="468" spans="2:2" s="139" customFormat="1">
      <c r="B468" s="141"/>
    </row>
    <row r="469" spans="2:2" s="139" customFormat="1">
      <c r="B469" s="141"/>
    </row>
    <row r="470" spans="2:2" s="139" customFormat="1">
      <c r="B470" s="141"/>
    </row>
    <row r="471" spans="2:2" s="139" customFormat="1">
      <c r="B471" s="141"/>
    </row>
    <row r="472" spans="2:2" s="139" customFormat="1">
      <c r="B472" s="141"/>
    </row>
    <row r="473" spans="2:2" s="139" customFormat="1">
      <c r="B473" s="141"/>
    </row>
    <row r="474" spans="2:2" s="139" customFormat="1">
      <c r="B474" s="141"/>
    </row>
    <row r="475" spans="2:2" s="139" customFormat="1">
      <c r="B475" s="141"/>
    </row>
    <row r="476" spans="2:2" s="139" customFormat="1">
      <c r="B476" s="141"/>
    </row>
    <row r="477" spans="2:2" s="139" customFormat="1">
      <c r="B477" s="141"/>
    </row>
    <row r="478" spans="2:2" s="139" customFormat="1">
      <c r="B478" s="141"/>
    </row>
    <row r="479" spans="2:2" s="139" customFormat="1">
      <c r="B479" s="141"/>
    </row>
    <row r="480" spans="2:2" s="139" customFormat="1">
      <c r="B480" s="141"/>
    </row>
    <row r="481" spans="2:2" s="139" customFormat="1">
      <c r="B481" s="141"/>
    </row>
    <row r="482" spans="2:2" s="139" customFormat="1">
      <c r="B482" s="141"/>
    </row>
    <row r="483" spans="2:2" s="139" customFormat="1">
      <c r="B483" s="141"/>
    </row>
    <row r="484" spans="2:2" s="139" customFormat="1">
      <c r="B484" s="141"/>
    </row>
    <row r="485" spans="2:2" s="139" customFormat="1">
      <c r="B485" s="141"/>
    </row>
    <row r="486" spans="2:2" s="139" customFormat="1">
      <c r="B486" s="141"/>
    </row>
    <row r="487" spans="2:2" s="139" customFormat="1">
      <c r="B487" s="141"/>
    </row>
    <row r="488" spans="2:2" s="139" customFormat="1">
      <c r="B488" s="141"/>
    </row>
    <row r="489" spans="2:2" s="139" customFormat="1">
      <c r="B489" s="141"/>
    </row>
    <row r="490" spans="2:2" s="139" customFormat="1">
      <c r="B490" s="141"/>
    </row>
    <row r="491" spans="2:2" s="139" customFormat="1">
      <c r="B491" s="141"/>
    </row>
    <row r="492" spans="2:2" s="139" customFormat="1">
      <c r="B492" s="141"/>
    </row>
    <row r="493" spans="2:2" s="139" customFormat="1">
      <c r="B493" s="141"/>
    </row>
    <row r="494" spans="2:2" s="139" customFormat="1">
      <c r="B494" s="141"/>
    </row>
    <row r="495" spans="2:2" s="139" customFormat="1">
      <c r="B495" s="141"/>
    </row>
    <row r="496" spans="2:2" s="139" customFormat="1">
      <c r="B496" s="141"/>
    </row>
    <row r="497" spans="2:2" s="139" customFormat="1">
      <c r="B497" s="141"/>
    </row>
    <row r="498" spans="2:2" s="139" customFormat="1">
      <c r="B498" s="141"/>
    </row>
    <row r="499" spans="2:2" s="139" customFormat="1">
      <c r="B499" s="141"/>
    </row>
    <row r="500" spans="2:2" s="139" customFormat="1">
      <c r="B500" s="141"/>
    </row>
    <row r="501" spans="2:2" s="139" customFormat="1">
      <c r="B501" s="141"/>
    </row>
    <row r="502" spans="2:2" s="139" customFormat="1">
      <c r="B502" s="141"/>
    </row>
    <row r="503" spans="2:2" s="139" customFormat="1">
      <c r="B503" s="141"/>
    </row>
    <row r="504" spans="2:2" s="139" customFormat="1">
      <c r="B504" s="141"/>
    </row>
    <row r="505" spans="2:2" s="139" customFormat="1">
      <c r="B505" s="141"/>
    </row>
    <row r="506" spans="2:2" s="139" customFormat="1">
      <c r="B506" s="141"/>
    </row>
    <row r="507" spans="2:2" s="139" customFormat="1">
      <c r="B507" s="141"/>
    </row>
    <row r="508" spans="2:2" s="139" customFormat="1">
      <c r="B508" s="141"/>
    </row>
    <row r="509" spans="2:2" s="139" customFormat="1">
      <c r="B509" s="141"/>
    </row>
    <row r="510" spans="2:2" s="139" customFormat="1">
      <c r="B510" s="141"/>
    </row>
    <row r="511" spans="2:2" s="139" customFormat="1">
      <c r="B511" s="141"/>
    </row>
    <row r="512" spans="2:2" s="139" customFormat="1">
      <c r="B512" s="141"/>
    </row>
    <row r="513" spans="2:2" s="139" customFormat="1">
      <c r="B513" s="141"/>
    </row>
    <row r="514" spans="2:2" s="139" customFormat="1">
      <c r="B514" s="141"/>
    </row>
    <row r="515" spans="2:2" s="139" customFormat="1">
      <c r="B515" s="141"/>
    </row>
    <row r="516" spans="2:2" s="139" customFormat="1">
      <c r="B516" s="141"/>
    </row>
    <row r="517" spans="2:2" s="139" customFormat="1">
      <c r="B517" s="141"/>
    </row>
    <row r="518" spans="2:2" s="139" customFormat="1">
      <c r="B518" s="141"/>
    </row>
    <row r="519" spans="2:2" s="139" customFormat="1">
      <c r="B519" s="141"/>
    </row>
    <row r="520" spans="2:2" s="139" customFormat="1">
      <c r="B520" s="141"/>
    </row>
    <row r="521" spans="2:2" s="139" customFormat="1">
      <c r="B521" s="141"/>
    </row>
    <row r="522" spans="2:2" s="139" customFormat="1">
      <c r="B522" s="141"/>
    </row>
    <row r="523" spans="2:2" s="139" customFormat="1">
      <c r="B523" s="141"/>
    </row>
    <row r="524" spans="2:2" s="139" customFormat="1">
      <c r="B524" s="141"/>
    </row>
    <row r="525" spans="2:2" s="139" customFormat="1">
      <c r="B525" s="141"/>
    </row>
    <row r="526" spans="2:2" s="139" customFormat="1">
      <c r="B526" s="141"/>
    </row>
    <row r="527" spans="2:2" s="139" customFormat="1">
      <c r="B527" s="141"/>
    </row>
    <row r="528" spans="2:2" s="139" customFormat="1">
      <c r="B528" s="141"/>
    </row>
    <row r="529" spans="2:2" s="139" customFormat="1">
      <c r="B529" s="141"/>
    </row>
    <row r="530" spans="2:2" s="139" customFormat="1">
      <c r="B530" s="141"/>
    </row>
    <row r="531" spans="2:2" s="139" customFormat="1">
      <c r="B531" s="141"/>
    </row>
    <row r="532" spans="2:2" s="139" customFormat="1">
      <c r="B532" s="141"/>
    </row>
    <row r="533" spans="2:2" s="139" customFormat="1">
      <c r="B533" s="141"/>
    </row>
    <row r="534" spans="2:2" s="139" customFormat="1">
      <c r="B534" s="141"/>
    </row>
    <row r="535" spans="2:2" s="139" customFormat="1">
      <c r="B535" s="141"/>
    </row>
    <row r="536" spans="2:2" s="139" customFormat="1">
      <c r="B536" s="141"/>
    </row>
    <row r="537" spans="2:2" s="139" customFormat="1">
      <c r="B537" s="141"/>
    </row>
    <row r="538" spans="2:2" s="139" customFormat="1">
      <c r="B538" s="141"/>
    </row>
    <row r="539" spans="2:2" s="139" customFormat="1">
      <c r="B539" s="141"/>
    </row>
    <row r="540" spans="2:2" s="139" customFormat="1">
      <c r="B540" s="141"/>
    </row>
    <row r="541" spans="2:2" s="139" customFormat="1">
      <c r="B541" s="141"/>
    </row>
    <row r="542" spans="2:2" s="139" customFormat="1">
      <c r="B542" s="141"/>
    </row>
    <row r="543" spans="2:2" s="139" customFormat="1">
      <c r="B543" s="141"/>
    </row>
    <row r="544" spans="2:2" s="139" customFormat="1">
      <c r="B544" s="141"/>
    </row>
    <row r="545" spans="2:2" s="139" customFormat="1">
      <c r="B545" s="141"/>
    </row>
    <row r="546" spans="2:2" s="139" customFormat="1">
      <c r="B546" s="141"/>
    </row>
    <row r="547" spans="2:2" s="139" customFormat="1">
      <c r="B547" s="141"/>
    </row>
    <row r="548" spans="2:2" s="139" customFormat="1">
      <c r="B548" s="141"/>
    </row>
    <row r="549" spans="2:2" s="139" customFormat="1">
      <c r="B549" s="141"/>
    </row>
    <row r="550" spans="2:2" s="139" customFormat="1">
      <c r="B550" s="141"/>
    </row>
    <row r="551" spans="2:2" s="139" customFormat="1">
      <c r="B551" s="141"/>
    </row>
    <row r="552" spans="2:2" s="139" customFormat="1">
      <c r="B552" s="141"/>
    </row>
    <row r="553" spans="2:2" s="139" customFormat="1">
      <c r="B553" s="141"/>
    </row>
    <row r="554" spans="2:2" s="139" customFormat="1">
      <c r="B554" s="141"/>
    </row>
    <row r="555" spans="2:2" s="139" customFormat="1">
      <c r="B555" s="141"/>
    </row>
    <row r="556" spans="2:2" s="139" customFormat="1">
      <c r="B556" s="141"/>
    </row>
    <row r="557" spans="2:2" s="139" customFormat="1">
      <c r="B557" s="141"/>
    </row>
    <row r="558" spans="2:2" s="139" customFormat="1">
      <c r="B558" s="141"/>
    </row>
    <row r="559" spans="2:2" s="139" customFormat="1">
      <c r="B559" s="141"/>
    </row>
    <row r="560" spans="2:2" s="139" customFormat="1">
      <c r="B560" s="141"/>
    </row>
    <row r="561" spans="2:2" s="139" customFormat="1">
      <c r="B561" s="141"/>
    </row>
    <row r="562" spans="2:2" s="139" customFormat="1">
      <c r="B562" s="141"/>
    </row>
    <row r="563" spans="2:2" s="139" customFormat="1">
      <c r="B563" s="141"/>
    </row>
    <row r="564" spans="2:2" s="139" customFormat="1">
      <c r="B564" s="141"/>
    </row>
    <row r="565" spans="2:2" s="139" customFormat="1">
      <c r="B565" s="141"/>
    </row>
    <row r="566" spans="2:2" s="139" customFormat="1">
      <c r="B566" s="141"/>
    </row>
    <row r="567" spans="2:2" s="139" customFormat="1">
      <c r="B567" s="141"/>
    </row>
    <row r="568" spans="2:2" s="139" customFormat="1">
      <c r="B568" s="141"/>
    </row>
    <row r="569" spans="2:2" s="139" customFormat="1">
      <c r="B569" s="141"/>
    </row>
    <row r="570" spans="2:2" s="139" customFormat="1">
      <c r="B570" s="141"/>
    </row>
    <row r="571" spans="2:2" s="139" customFormat="1">
      <c r="B571" s="141"/>
    </row>
    <row r="572" spans="2:2" s="139" customFormat="1">
      <c r="B572" s="141"/>
    </row>
    <row r="573" spans="2:2" s="139" customFormat="1">
      <c r="B573" s="141"/>
    </row>
    <row r="574" spans="2:2" s="139" customFormat="1">
      <c r="B574" s="141"/>
    </row>
    <row r="575" spans="2:2" s="139" customFormat="1">
      <c r="B575" s="141"/>
    </row>
    <row r="576" spans="2:2" s="139" customFormat="1">
      <c r="B576" s="141"/>
    </row>
    <row r="577" spans="2:6" s="139" customFormat="1">
      <c r="B577" s="141"/>
    </row>
    <row r="578" spans="2:6">
      <c r="C578" s="1"/>
      <c r="D578" s="1"/>
      <c r="E578" s="1"/>
      <c r="F578" s="1"/>
    </row>
    <row r="579" spans="2:6">
      <c r="C579" s="1"/>
      <c r="D579" s="1"/>
      <c r="E579" s="1"/>
      <c r="F579" s="1"/>
    </row>
    <row r="580" spans="2:6">
      <c r="C580" s="1"/>
      <c r="D580" s="1"/>
      <c r="E580" s="1"/>
      <c r="F580" s="1"/>
    </row>
    <row r="581" spans="2:6">
      <c r="C581" s="1"/>
      <c r="D581" s="1"/>
      <c r="E581" s="1"/>
      <c r="F581" s="1"/>
    </row>
    <row r="582" spans="2:6">
      <c r="C582" s="1"/>
      <c r="D582" s="1"/>
      <c r="E582" s="1"/>
      <c r="F582" s="1"/>
    </row>
    <row r="583" spans="2:6">
      <c r="C583" s="1"/>
      <c r="D583" s="1"/>
      <c r="E583" s="1"/>
      <c r="F583" s="1"/>
    </row>
    <row r="584" spans="2:6">
      <c r="C584" s="1"/>
      <c r="D584" s="1"/>
      <c r="E584" s="1"/>
      <c r="F584" s="1"/>
    </row>
    <row r="585" spans="2:6">
      <c r="C585" s="1"/>
      <c r="D585" s="1"/>
      <c r="E585" s="1"/>
      <c r="F585" s="1"/>
    </row>
    <row r="586" spans="2:6">
      <c r="C586" s="1"/>
      <c r="D586" s="1"/>
      <c r="E586" s="1"/>
      <c r="F586" s="1"/>
    </row>
    <row r="587" spans="2:6">
      <c r="C587" s="1"/>
      <c r="D587" s="1"/>
      <c r="E587" s="1"/>
      <c r="F587" s="1"/>
    </row>
    <row r="588" spans="2:6">
      <c r="C588" s="1"/>
      <c r="D588" s="1"/>
      <c r="E588" s="1"/>
      <c r="F588" s="1"/>
    </row>
    <row r="589" spans="2:6">
      <c r="C589" s="1"/>
      <c r="D589" s="1"/>
      <c r="E589" s="1"/>
      <c r="F589" s="1"/>
    </row>
    <row r="590" spans="2:6">
      <c r="C590" s="1"/>
      <c r="D590" s="1"/>
      <c r="E590" s="1"/>
      <c r="F590" s="1"/>
    </row>
    <row r="591" spans="2:6">
      <c r="C591" s="1"/>
      <c r="D591" s="1"/>
      <c r="E591" s="1"/>
      <c r="F591" s="1"/>
    </row>
    <row r="592" spans="2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2:K262"/>
  </mergeCells>
  <phoneticPr fontId="5" type="noConversion"/>
  <conditionalFormatting sqref="B12:B254">
    <cfRule type="cellIs" dxfId="10" priority="2" operator="equal">
      <formula>"NR3"</formula>
    </cfRule>
  </conditionalFormatting>
  <conditionalFormatting sqref="B12:B254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$AP$7:$AP$24</formula1>
    </dataValidation>
    <dataValidation allowBlank="1" showInputMessage="1" showErrorMessage="1" sqref="H2 B34 Q9 B36 B260 B262"/>
    <dataValidation type="list" allowBlank="1" showInputMessage="1" showErrorMessage="1" sqref="I12:I35 I263:I828 I37:I261">
      <formula1>$AR$7:$AR$10</formula1>
    </dataValidation>
    <dataValidation type="list" allowBlank="1" showInputMessage="1" showErrorMessage="1" sqref="E12:E35 E263:E822 E37:E261">
      <formula1>$AN$7:$AN$24</formula1>
    </dataValidation>
    <dataValidation type="list" allowBlank="1" showInputMessage="1" showErrorMessage="1" sqref="L12:L828">
      <formula1>$AS$7:$AS$20</formula1>
    </dataValidation>
    <dataValidation type="list" allowBlank="1" showInputMessage="1" showErrorMessage="1" sqref="G12:G35 G263:G555 G37:G261">
      <formula1>$AP$7:$AP$29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0.140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184</v>
      </c>
      <c r="C1" s="80" t="s" vm="1">
        <v>253</v>
      </c>
    </row>
    <row r="2" spans="2:62">
      <c r="B2" s="58" t="s">
        <v>183</v>
      </c>
      <c r="C2" s="80" t="s">
        <v>254</v>
      </c>
    </row>
    <row r="3" spans="2:62">
      <c r="B3" s="58" t="s">
        <v>185</v>
      </c>
      <c r="C3" s="80" t="s">
        <v>255</v>
      </c>
    </row>
    <row r="4" spans="2:62">
      <c r="B4" s="58" t="s">
        <v>186</v>
      </c>
      <c r="C4" s="80">
        <v>8602</v>
      </c>
    </row>
    <row r="6" spans="2:62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  <c r="BJ6" s="3"/>
    </row>
    <row r="7" spans="2:62" ht="26.25" customHeight="1">
      <c r="B7" s="166" t="s">
        <v>92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F7" s="3"/>
      <c r="BJ7" s="3"/>
    </row>
    <row r="8" spans="2:62" s="3" customFormat="1" ht="78.75">
      <c r="B8" s="23" t="s">
        <v>119</v>
      </c>
      <c r="C8" s="31" t="s">
        <v>43</v>
      </c>
      <c r="D8" s="31" t="s">
        <v>124</v>
      </c>
      <c r="E8" s="31" t="s">
        <v>230</v>
      </c>
      <c r="F8" s="31" t="s">
        <v>121</v>
      </c>
      <c r="G8" s="31" t="s">
        <v>63</v>
      </c>
      <c r="H8" s="31" t="s">
        <v>104</v>
      </c>
      <c r="I8" s="14" t="s">
        <v>237</v>
      </c>
      <c r="J8" s="14" t="s">
        <v>236</v>
      </c>
      <c r="K8" s="31" t="s">
        <v>251</v>
      </c>
      <c r="L8" s="14" t="s">
        <v>60</v>
      </c>
      <c r="M8" s="14" t="s">
        <v>57</v>
      </c>
      <c r="N8" s="14" t="s">
        <v>187</v>
      </c>
      <c r="O8" s="15" t="s">
        <v>189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244</v>
      </c>
      <c r="J9" s="17"/>
      <c r="K9" s="17" t="s">
        <v>240</v>
      </c>
      <c r="L9" s="17" t="s">
        <v>240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9" t="s">
        <v>29</v>
      </c>
      <c r="C11" s="100"/>
      <c r="D11" s="100"/>
      <c r="E11" s="100"/>
      <c r="F11" s="100"/>
      <c r="G11" s="100"/>
      <c r="H11" s="100"/>
      <c r="I11" s="102"/>
      <c r="J11" s="104"/>
      <c r="K11" s="102">
        <v>1.9423910050000004</v>
      </c>
      <c r="L11" s="102">
        <v>572.81641624800034</v>
      </c>
      <c r="M11" s="100"/>
      <c r="N11" s="105">
        <f>L11/$L$11</f>
        <v>1</v>
      </c>
      <c r="O11" s="105">
        <f>L11/'סכום נכסי הקרן'!$C$42</f>
        <v>6.9564539313285321E-3</v>
      </c>
      <c r="BF11" s="1"/>
      <c r="BG11" s="3"/>
      <c r="BH11" s="1"/>
      <c r="BJ11" s="1"/>
    </row>
    <row r="12" spans="2:62" ht="20.25">
      <c r="B12" s="83" t="s">
        <v>234</v>
      </c>
      <c r="C12" s="84"/>
      <c r="D12" s="84"/>
      <c r="E12" s="84"/>
      <c r="F12" s="84"/>
      <c r="G12" s="84"/>
      <c r="H12" s="84"/>
      <c r="I12" s="92"/>
      <c r="J12" s="94"/>
      <c r="K12" s="92">
        <v>1.9224642120000004</v>
      </c>
      <c r="L12" s="92">
        <v>505.86720843699993</v>
      </c>
      <c r="M12" s="84"/>
      <c r="N12" s="93">
        <f t="shared" ref="N12:N75" si="0">L12/$L$11</f>
        <v>0.88312274943249036</v>
      </c>
      <c r="O12" s="93">
        <f>L12/'סכום נכסי הקרן'!$C$42</f>
        <v>6.1434027221353099E-3</v>
      </c>
      <c r="BG12" s="4"/>
    </row>
    <row r="13" spans="2:62">
      <c r="B13" s="101" t="s">
        <v>860</v>
      </c>
      <c r="C13" s="84"/>
      <c r="D13" s="84"/>
      <c r="E13" s="84"/>
      <c r="F13" s="84"/>
      <c r="G13" s="84"/>
      <c r="H13" s="84"/>
      <c r="I13" s="92"/>
      <c r="J13" s="94"/>
      <c r="K13" s="92">
        <v>1.0024440809999999</v>
      </c>
      <c r="L13" s="92">
        <v>366.66004126099983</v>
      </c>
      <c r="M13" s="84"/>
      <c r="N13" s="93">
        <f t="shared" si="0"/>
        <v>0.64010044206249617</v>
      </c>
      <c r="O13" s="93">
        <f>L13/'סכום נכסי הקרן'!$C$42</f>
        <v>4.4528292366307828E-3</v>
      </c>
    </row>
    <row r="14" spans="2:62" s="139" customFormat="1">
      <c r="B14" s="88" t="s">
        <v>861</v>
      </c>
      <c r="C14" s="82" t="s">
        <v>862</v>
      </c>
      <c r="D14" s="95" t="s">
        <v>125</v>
      </c>
      <c r="E14" s="95" t="s">
        <v>283</v>
      </c>
      <c r="F14" s="82" t="s">
        <v>863</v>
      </c>
      <c r="G14" s="95" t="s">
        <v>195</v>
      </c>
      <c r="H14" s="95" t="s">
        <v>169</v>
      </c>
      <c r="I14" s="89">
        <v>52.181235999999998</v>
      </c>
      <c r="J14" s="91">
        <v>19820</v>
      </c>
      <c r="K14" s="82"/>
      <c r="L14" s="89">
        <v>10.342321082</v>
      </c>
      <c r="M14" s="90">
        <v>1.0292201459410643E-6</v>
      </c>
      <c r="N14" s="90">
        <f t="shared" si="0"/>
        <v>1.805521068991553E-2</v>
      </c>
      <c r="O14" s="90">
        <f>L14/'סכום נכסי הקרן'!$C$42</f>
        <v>1.2560024138482783E-4</v>
      </c>
    </row>
    <row r="15" spans="2:62" s="139" customFormat="1">
      <c r="B15" s="88" t="s">
        <v>864</v>
      </c>
      <c r="C15" s="82" t="s">
        <v>865</v>
      </c>
      <c r="D15" s="95" t="s">
        <v>125</v>
      </c>
      <c r="E15" s="95" t="s">
        <v>283</v>
      </c>
      <c r="F15" s="82">
        <v>29389</v>
      </c>
      <c r="G15" s="95" t="s">
        <v>866</v>
      </c>
      <c r="H15" s="95" t="s">
        <v>169</v>
      </c>
      <c r="I15" s="89">
        <v>14.823565</v>
      </c>
      <c r="J15" s="91">
        <v>46950</v>
      </c>
      <c r="K15" s="89">
        <v>3.9302608999999995E-2</v>
      </c>
      <c r="L15" s="89">
        <v>6.9989665629999998</v>
      </c>
      <c r="M15" s="90">
        <v>1.390332791696656E-7</v>
      </c>
      <c r="N15" s="90">
        <f t="shared" si="0"/>
        <v>1.2218516027951622E-2</v>
      </c>
      <c r="O15" s="90">
        <f>L15/'סכום נכסי הקרן'!$C$42</f>
        <v>8.4997543857644737E-5</v>
      </c>
    </row>
    <row r="16" spans="2:62" s="139" customFormat="1" ht="20.25">
      <c r="B16" s="88" t="s">
        <v>867</v>
      </c>
      <c r="C16" s="82" t="s">
        <v>868</v>
      </c>
      <c r="D16" s="95" t="s">
        <v>125</v>
      </c>
      <c r="E16" s="95" t="s">
        <v>283</v>
      </c>
      <c r="F16" s="82" t="s">
        <v>358</v>
      </c>
      <c r="G16" s="95" t="s">
        <v>341</v>
      </c>
      <c r="H16" s="95" t="s">
        <v>169</v>
      </c>
      <c r="I16" s="89">
        <v>107.494514</v>
      </c>
      <c r="J16" s="91">
        <v>5416</v>
      </c>
      <c r="K16" s="82"/>
      <c r="L16" s="89">
        <v>5.8219028890000013</v>
      </c>
      <c r="M16" s="90">
        <v>8.175147363600972E-7</v>
      </c>
      <c r="N16" s="90">
        <f t="shared" si="0"/>
        <v>1.0163645321364906E-2</v>
      </c>
      <c r="O16" s="90">
        <f>L16/'סכום נכסי הקרן'!$C$42</f>
        <v>7.0702930452437742E-5</v>
      </c>
      <c r="BF16" s="138"/>
    </row>
    <row r="17" spans="2:15" s="139" customFormat="1">
      <c r="B17" s="88" t="s">
        <v>869</v>
      </c>
      <c r="C17" s="82" t="s">
        <v>870</v>
      </c>
      <c r="D17" s="95" t="s">
        <v>125</v>
      </c>
      <c r="E17" s="95" t="s">
        <v>283</v>
      </c>
      <c r="F17" s="82" t="s">
        <v>664</v>
      </c>
      <c r="G17" s="95" t="s">
        <v>665</v>
      </c>
      <c r="H17" s="95" t="s">
        <v>169</v>
      </c>
      <c r="I17" s="89">
        <v>33.823383999999997</v>
      </c>
      <c r="J17" s="91">
        <v>46960</v>
      </c>
      <c r="K17" s="82"/>
      <c r="L17" s="89">
        <v>15.883461281000002</v>
      </c>
      <c r="M17" s="90">
        <v>7.9113138292256229E-7</v>
      </c>
      <c r="N17" s="90">
        <f t="shared" si="0"/>
        <v>2.7728711731130402E-2</v>
      </c>
      <c r="O17" s="90">
        <f>L17/'סכום נכסי הקרן'!$C$42</f>
        <v>1.9289350573269766E-4</v>
      </c>
    </row>
    <row r="18" spans="2:15" s="139" customFormat="1">
      <c r="B18" s="88" t="s">
        <v>871</v>
      </c>
      <c r="C18" s="82" t="s">
        <v>872</v>
      </c>
      <c r="D18" s="95" t="s">
        <v>125</v>
      </c>
      <c r="E18" s="95" t="s">
        <v>283</v>
      </c>
      <c r="F18" s="82" t="s">
        <v>366</v>
      </c>
      <c r="G18" s="95" t="s">
        <v>341</v>
      </c>
      <c r="H18" s="95" t="s">
        <v>169</v>
      </c>
      <c r="I18" s="89">
        <v>242.267448</v>
      </c>
      <c r="J18" s="91">
        <v>2050</v>
      </c>
      <c r="K18" s="89">
        <v>0.12359064099999999</v>
      </c>
      <c r="L18" s="89">
        <v>5.0900733220000003</v>
      </c>
      <c r="M18" s="90">
        <v>6.9417157157042032E-7</v>
      </c>
      <c r="N18" s="90">
        <f t="shared" si="0"/>
        <v>8.88604651965187E-3</v>
      </c>
      <c r="O18" s="90">
        <f>L18/'סכום נכסי הקרן'!$C$42</f>
        <v>6.1815373245600473E-5</v>
      </c>
    </row>
    <row r="19" spans="2:15" s="139" customFormat="1">
      <c r="B19" s="88" t="s">
        <v>873</v>
      </c>
      <c r="C19" s="82" t="s">
        <v>874</v>
      </c>
      <c r="D19" s="95" t="s">
        <v>125</v>
      </c>
      <c r="E19" s="95" t="s">
        <v>283</v>
      </c>
      <c r="F19" s="82" t="s">
        <v>375</v>
      </c>
      <c r="G19" s="95" t="s">
        <v>376</v>
      </c>
      <c r="H19" s="95" t="s">
        <v>169</v>
      </c>
      <c r="I19" s="89">
        <v>3644.4771700000001</v>
      </c>
      <c r="J19" s="91">
        <v>255.1</v>
      </c>
      <c r="K19" s="82"/>
      <c r="L19" s="89">
        <v>9.2970612599999995</v>
      </c>
      <c r="M19" s="90">
        <v>1.3178434081775578E-6</v>
      </c>
      <c r="N19" s="90">
        <f t="shared" si="0"/>
        <v>1.6230437879026928E-2</v>
      </c>
      <c r="O19" s="90">
        <f>L19/'סכום נכסי הקרן'!$C$42</f>
        <v>1.1290629339074038E-4</v>
      </c>
    </row>
    <row r="20" spans="2:15" s="139" customFormat="1">
      <c r="B20" s="88" t="s">
        <v>875</v>
      </c>
      <c r="C20" s="82" t="s">
        <v>876</v>
      </c>
      <c r="D20" s="95" t="s">
        <v>125</v>
      </c>
      <c r="E20" s="95" t="s">
        <v>283</v>
      </c>
      <c r="F20" s="82" t="s">
        <v>322</v>
      </c>
      <c r="G20" s="95" t="s">
        <v>291</v>
      </c>
      <c r="H20" s="95" t="s">
        <v>169</v>
      </c>
      <c r="I20" s="89">
        <v>92.136746000000002</v>
      </c>
      <c r="J20" s="91">
        <v>8642</v>
      </c>
      <c r="K20" s="82"/>
      <c r="L20" s="89">
        <v>7.9624575470000005</v>
      </c>
      <c r="M20" s="90">
        <v>9.1833658194494889E-7</v>
      </c>
      <c r="N20" s="90">
        <f t="shared" si="0"/>
        <v>1.3900540070333218E-2</v>
      </c>
      <c r="O20" s="90">
        <f>L20/'סכום נכסי הקרן'!$C$42</f>
        <v>9.6698466619859303E-5</v>
      </c>
    </row>
    <row r="21" spans="2:15" s="139" customFormat="1">
      <c r="B21" s="88" t="s">
        <v>877</v>
      </c>
      <c r="C21" s="82" t="s">
        <v>878</v>
      </c>
      <c r="D21" s="95" t="s">
        <v>125</v>
      </c>
      <c r="E21" s="95" t="s">
        <v>283</v>
      </c>
      <c r="F21" s="82" t="s">
        <v>635</v>
      </c>
      <c r="G21" s="95" t="s">
        <v>459</v>
      </c>
      <c r="H21" s="95" t="s">
        <v>169</v>
      </c>
      <c r="I21" s="89">
        <v>1725.5599199999999</v>
      </c>
      <c r="J21" s="91">
        <v>179.3</v>
      </c>
      <c r="K21" s="82"/>
      <c r="L21" s="89">
        <v>3.0939289370000003</v>
      </c>
      <c r="M21" s="90">
        <v>5.3842958193992689E-7</v>
      </c>
      <c r="N21" s="90">
        <f t="shared" si="0"/>
        <v>5.4012574521964934E-3</v>
      </c>
      <c r="O21" s="90">
        <f>L21/'סכום נכסי הקרן'!$C$42</f>
        <v>3.7573598637449827E-5</v>
      </c>
    </row>
    <row r="22" spans="2:15" s="139" customFormat="1">
      <c r="B22" s="88" t="s">
        <v>879</v>
      </c>
      <c r="C22" s="82" t="s">
        <v>880</v>
      </c>
      <c r="D22" s="95" t="s">
        <v>125</v>
      </c>
      <c r="E22" s="95" t="s">
        <v>283</v>
      </c>
      <c r="F22" s="82" t="s">
        <v>395</v>
      </c>
      <c r="G22" s="95" t="s">
        <v>291</v>
      </c>
      <c r="H22" s="95" t="s">
        <v>169</v>
      </c>
      <c r="I22" s="89">
        <v>1164.3967270000001</v>
      </c>
      <c r="J22" s="91">
        <v>1277</v>
      </c>
      <c r="K22" s="82"/>
      <c r="L22" s="89">
        <v>14.869346209</v>
      </c>
      <c r="M22" s="90">
        <v>1.0003262271962382E-6</v>
      </c>
      <c r="N22" s="90">
        <f t="shared" si="0"/>
        <v>2.5958310179717912E-2</v>
      </c>
      <c r="O22" s="90">
        <f>L22/'סכום נכסי הקרן'!$C$42</f>
        <v>1.8057778890034413E-4</v>
      </c>
    </row>
    <row r="23" spans="2:15" s="139" customFormat="1">
      <c r="B23" s="88" t="s">
        <v>881</v>
      </c>
      <c r="C23" s="82" t="s">
        <v>882</v>
      </c>
      <c r="D23" s="95" t="s">
        <v>125</v>
      </c>
      <c r="E23" s="95" t="s">
        <v>283</v>
      </c>
      <c r="F23" s="82" t="s">
        <v>883</v>
      </c>
      <c r="G23" s="95" t="s">
        <v>830</v>
      </c>
      <c r="H23" s="95" t="s">
        <v>169</v>
      </c>
      <c r="I23" s="89">
        <v>1867.7074280000002</v>
      </c>
      <c r="J23" s="91">
        <v>1121</v>
      </c>
      <c r="K23" s="82"/>
      <c r="L23" s="89">
        <v>20.937000265999998</v>
      </c>
      <c r="M23" s="90">
        <v>1.5911433400180541E-6</v>
      </c>
      <c r="N23" s="90">
        <f t="shared" si="0"/>
        <v>3.6550978065781101E-2</v>
      </c>
      <c r="O23" s="90">
        <f>L23/'סכום נכסי הקרן'!$C$42</f>
        <v>2.5426519505960588E-4</v>
      </c>
    </row>
    <row r="24" spans="2:15" s="139" customFormat="1">
      <c r="B24" s="88" t="s">
        <v>884</v>
      </c>
      <c r="C24" s="82" t="s">
        <v>885</v>
      </c>
      <c r="D24" s="95" t="s">
        <v>125</v>
      </c>
      <c r="E24" s="95" t="s">
        <v>283</v>
      </c>
      <c r="F24" s="82" t="s">
        <v>541</v>
      </c>
      <c r="G24" s="95" t="s">
        <v>408</v>
      </c>
      <c r="H24" s="95" t="s">
        <v>169</v>
      </c>
      <c r="I24" s="89">
        <v>260.52991500000002</v>
      </c>
      <c r="J24" s="91">
        <v>1955</v>
      </c>
      <c r="K24" s="82"/>
      <c r="L24" s="89">
        <v>5.0933598300000007</v>
      </c>
      <c r="M24" s="90">
        <v>1.0173162805094386E-6</v>
      </c>
      <c r="N24" s="90">
        <f t="shared" si="0"/>
        <v>8.8917839739335175E-3</v>
      </c>
      <c r="O24" s="90">
        <f>L24/'סכום נכסי הקרן'!$C$42</f>
        <v>6.1855285581993854E-5</v>
      </c>
    </row>
    <row r="25" spans="2:15" s="139" customFormat="1">
      <c r="B25" s="88" t="s">
        <v>886</v>
      </c>
      <c r="C25" s="82" t="s">
        <v>887</v>
      </c>
      <c r="D25" s="95" t="s">
        <v>125</v>
      </c>
      <c r="E25" s="95" t="s">
        <v>283</v>
      </c>
      <c r="F25" s="82" t="s">
        <v>407</v>
      </c>
      <c r="G25" s="95" t="s">
        <v>408</v>
      </c>
      <c r="H25" s="95" t="s">
        <v>169</v>
      </c>
      <c r="I25" s="89">
        <v>218.17946599999999</v>
      </c>
      <c r="J25" s="91">
        <v>2484</v>
      </c>
      <c r="K25" s="82"/>
      <c r="L25" s="89">
        <v>5.4195779409999991</v>
      </c>
      <c r="M25" s="90">
        <v>1.0177288681468477E-6</v>
      </c>
      <c r="N25" s="90">
        <f t="shared" si="0"/>
        <v>9.4612825108936777E-3</v>
      </c>
      <c r="O25" s="90">
        <f>L25/'סכום נכסי הקרן'!$C$42</f>
        <v>6.581697591831622E-5</v>
      </c>
    </row>
    <row r="26" spans="2:15" s="139" customFormat="1">
      <c r="B26" s="88" t="s">
        <v>888</v>
      </c>
      <c r="C26" s="82" t="s">
        <v>889</v>
      </c>
      <c r="D26" s="95" t="s">
        <v>125</v>
      </c>
      <c r="E26" s="95" t="s">
        <v>283</v>
      </c>
      <c r="F26" s="82" t="s">
        <v>890</v>
      </c>
      <c r="G26" s="95" t="s">
        <v>536</v>
      </c>
      <c r="H26" s="95" t="s">
        <v>169</v>
      </c>
      <c r="I26" s="89">
        <v>2.7612540000000001</v>
      </c>
      <c r="J26" s="91">
        <v>84650</v>
      </c>
      <c r="K26" s="82"/>
      <c r="L26" s="89">
        <v>2.3374018360000002</v>
      </c>
      <c r="M26" s="90">
        <v>3.5867582468042016E-7</v>
      </c>
      <c r="N26" s="90">
        <f t="shared" si="0"/>
        <v>4.0805426829597429E-3</v>
      </c>
      <c r="O26" s="90">
        <f>L26/'סכום נכסי הקרן'!$C$42</f>
        <v>2.8386107188829179E-5</v>
      </c>
    </row>
    <row r="27" spans="2:15" s="139" customFormat="1">
      <c r="B27" s="88" t="s">
        <v>891</v>
      </c>
      <c r="C27" s="82" t="s">
        <v>892</v>
      </c>
      <c r="D27" s="95" t="s">
        <v>125</v>
      </c>
      <c r="E27" s="95" t="s">
        <v>283</v>
      </c>
      <c r="F27" s="82" t="s">
        <v>893</v>
      </c>
      <c r="G27" s="95" t="s">
        <v>894</v>
      </c>
      <c r="H27" s="95" t="s">
        <v>169</v>
      </c>
      <c r="I27" s="89">
        <v>42.605586000000002</v>
      </c>
      <c r="J27" s="91">
        <v>5985</v>
      </c>
      <c r="K27" s="82"/>
      <c r="L27" s="89">
        <v>2.5499443070000001</v>
      </c>
      <c r="M27" s="90">
        <v>4.0238563373940087E-7</v>
      </c>
      <c r="N27" s="90">
        <f t="shared" si="0"/>
        <v>4.451590832019737E-3</v>
      </c>
      <c r="O27" s="90">
        <f>L27/'סכום נכסי הקרן'!$C$42</f>
        <v>3.0967286544069753E-5</v>
      </c>
    </row>
    <row r="28" spans="2:15" s="139" customFormat="1">
      <c r="B28" s="88" t="s">
        <v>895</v>
      </c>
      <c r="C28" s="82" t="s">
        <v>896</v>
      </c>
      <c r="D28" s="95" t="s">
        <v>125</v>
      </c>
      <c r="E28" s="95" t="s">
        <v>283</v>
      </c>
      <c r="F28" s="82" t="s">
        <v>897</v>
      </c>
      <c r="G28" s="95" t="s">
        <v>459</v>
      </c>
      <c r="H28" s="95" t="s">
        <v>169</v>
      </c>
      <c r="I28" s="89">
        <v>110.11945599999999</v>
      </c>
      <c r="J28" s="91">
        <v>5692</v>
      </c>
      <c r="K28" s="82"/>
      <c r="L28" s="89">
        <v>6.2679994409999997</v>
      </c>
      <c r="M28" s="90">
        <v>1.0106276892011481E-7</v>
      </c>
      <c r="N28" s="90">
        <f t="shared" si="0"/>
        <v>1.0942422848241618E-2</v>
      </c>
      <c r="O28" s="90">
        <f>L28/'סכום נכסי הקרן'!$C$42</f>
        <v>7.6120460440909544E-5</v>
      </c>
    </row>
    <row r="29" spans="2:15" s="139" customFormat="1">
      <c r="B29" s="88" t="s">
        <v>898</v>
      </c>
      <c r="C29" s="82" t="s">
        <v>899</v>
      </c>
      <c r="D29" s="95" t="s">
        <v>125</v>
      </c>
      <c r="E29" s="95" t="s">
        <v>283</v>
      </c>
      <c r="F29" s="82" t="s">
        <v>852</v>
      </c>
      <c r="G29" s="95" t="s">
        <v>830</v>
      </c>
      <c r="H29" s="95" t="s">
        <v>169</v>
      </c>
      <c r="I29" s="89">
        <v>59284.743627999997</v>
      </c>
      <c r="J29" s="91">
        <v>38.700000000000003</v>
      </c>
      <c r="K29" s="82"/>
      <c r="L29" s="89">
        <v>22.943195784</v>
      </c>
      <c r="M29" s="90">
        <v>4.5771648446079223E-6</v>
      </c>
      <c r="N29" s="90">
        <f t="shared" si="0"/>
        <v>4.005331399941367E-2</v>
      </c>
      <c r="O29" s="90">
        <f>L29/'סכום נכסי הקרן'!$C$42</f>
        <v>2.7862903363395735E-4</v>
      </c>
    </row>
    <row r="30" spans="2:15" s="139" customFormat="1">
      <c r="B30" s="88" t="s">
        <v>900</v>
      </c>
      <c r="C30" s="82" t="s">
        <v>901</v>
      </c>
      <c r="D30" s="95" t="s">
        <v>125</v>
      </c>
      <c r="E30" s="95" t="s">
        <v>283</v>
      </c>
      <c r="F30" s="82" t="s">
        <v>702</v>
      </c>
      <c r="G30" s="95" t="s">
        <v>459</v>
      </c>
      <c r="H30" s="95" t="s">
        <v>169</v>
      </c>
      <c r="I30" s="89">
        <v>1210.339559</v>
      </c>
      <c r="J30" s="91">
        <v>1919</v>
      </c>
      <c r="K30" s="82"/>
      <c r="L30" s="89">
        <v>23.226416143999998</v>
      </c>
      <c r="M30" s="90">
        <v>9.4535536567788455E-7</v>
      </c>
      <c r="N30" s="90">
        <f t="shared" si="0"/>
        <v>4.0547748781599412E-2</v>
      </c>
      <c r="O30" s="90">
        <f>L30/'סכום נכסי הקרן'!$C$42</f>
        <v>2.8206854641827891E-4</v>
      </c>
    </row>
    <row r="31" spans="2:15" s="139" customFormat="1">
      <c r="B31" s="88" t="s">
        <v>902</v>
      </c>
      <c r="C31" s="82" t="s">
        <v>903</v>
      </c>
      <c r="D31" s="95" t="s">
        <v>125</v>
      </c>
      <c r="E31" s="95" t="s">
        <v>283</v>
      </c>
      <c r="F31" s="82" t="s">
        <v>290</v>
      </c>
      <c r="G31" s="95" t="s">
        <v>291</v>
      </c>
      <c r="H31" s="95" t="s">
        <v>169</v>
      </c>
      <c r="I31" s="89">
        <v>1911.9555059999998</v>
      </c>
      <c r="J31" s="91">
        <v>2382</v>
      </c>
      <c r="K31" s="89">
        <v>0.35170612699999998</v>
      </c>
      <c r="L31" s="89">
        <v>45.894486269000005</v>
      </c>
      <c r="M31" s="90">
        <v>1.2796577933917895E-6</v>
      </c>
      <c r="N31" s="90">
        <f t="shared" si="0"/>
        <v>8.0120759404231232E-2</v>
      </c>
      <c r="O31" s="90">
        <f>L31/'סכום נכסי הקרן'!$C$42</f>
        <v>5.5735637173859179E-4</v>
      </c>
    </row>
    <row r="32" spans="2:15" s="139" customFormat="1">
      <c r="B32" s="88" t="s">
        <v>904</v>
      </c>
      <c r="C32" s="82" t="s">
        <v>905</v>
      </c>
      <c r="D32" s="95" t="s">
        <v>125</v>
      </c>
      <c r="E32" s="95" t="s">
        <v>283</v>
      </c>
      <c r="F32" s="82" t="s">
        <v>296</v>
      </c>
      <c r="G32" s="95" t="s">
        <v>291</v>
      </c>
      <c r="H32" s="95" t="s">
        <v>169</v>
      </c>
      <c r="I32" s="89">
        <v>316.53026899999998</v>
      </c>
      <c r="J32" s="91">
        <v>7460</v>
      </c>
      <c r="K32" s="82"/>
      <c r="L32" s="89">
        <v>23.613158092000003</v>
      </c>
      <c r="M32" s="90">
        <v>1.3543409203901043E-6</v>
      </c>
      <c r="N32" s="90">
        <f t="shared" si="0"/>
        <v>4.122290741363234E-2</v>
      </c>
      <c r="O32" s="90">
        <f>L32/'סכום נכסי הקרן'!$C$42</f>
        <v>2.8676525633835481E-4</v>
      </c>
    </row>
    <row r="33" spans="2:15" s="139" customFormat="1">
      <c r="B33" s="88" t="s">
        <v>906</v>
      </c>
      <c r="C33" s="82" t="s">
        <v>907</v>
      </c>
      <c r="D33" s="95" t="s">
        <v>125</v>
      </c>
      <c r="E33" s="95" t="s">
        <v>283</v>
      </c>
      <c r="F33" s="82" t="s">
        <v>433</v>
      </c>
      <c r="G33" s="95" t="s">
        <v>341</v>
      </c>
      <c r="H33" s="95" t="s">
        <v>169</v>
      </c>
      <c r="I33" s="89">
        <v>60.635657000000002</v>
      </c>
      <c r="J33" s="91">
        <v>18410</v>
      </c>
      <c r="K33" s="82"/>
      <c r="L33" s="89">
        <v>11.163024406</v>
      </c>
      <c r="M33" s="90">
        <v>1.3533952767317948E-6</v>
      </c>
      <c r="N33" s="90">
        <f t="shared" si="0"/>
        <v>1.948796174369238E-2</v>
      </c>
      <c r="O33" s="90">
        <f>L33/'סכום נכסי הקרן'!$C$42</f>
        <v>1.3556710808548887E-4</v>
      </c>
    </row>
    <row r="34" spans="2:15" s="139" customFormat="1">
      <c r="B34" s="88" t="s">
        <v>908</v>
      </c>
      <c r="C34" s="82" t="s">
        <v>909</v>
      </c>
      <c r="D34" s="95" t="s">
        <v>125</v>
      </c>
      <c r="E34" s="95" t="s">
        <v>283</v>
      </c>
      <c r="F34" s="82" t="s">
        <v>910</v>
      </c>
      <c r="G34" s="95" t="s">
        <v>197</v>
      </c>
      <c r="H34" s="95" t="s">
        <v>169</v>
      </c>
      <c r="I34" s="89">
        <v>11.007147</v>
      </c>
      <c r="J34" s="91">
        <v>44590</v>
      </c>
      <c r="K34" s="82"/>
      <c r="L34" s="89">
        <v>4.9080869119999999</v>
      </c>
      <c r="M34" s="90">
        <v>1.7745599599067981E-7</v>
      </c>
      <c r="N34" s="90">
        <f t="shared" si="0"/>
        <v>8.5683419203458171E-3</v>
      </c>
      <c r="O34" s="90">
        <f>L34/'סכום נכסי הקרן'!$C$42</f>
        <v>5.9605275836756718E-5</v>
      </c>
    </row>
    <row r="35" spans="2:15" s="139" customFormat="1">
      <c r="B35" s="88" t="s">
        <v>911</v>
      </c>
      <c r="C35" s="82" t="s">
        <v>912</v>
      </c>
      <c r="D35" s="95" t="s">
        <v>125</v>
      </c>
      <c r="E35" s="95" t="s">
        <v>283</v>
      </c>
      <c r="F35" s="82" t="s">
        <v>311</v>
      </c>
      <c r="G35" s="95" t="s">
        <v>291</v>
      </c>
      <c r="H35" s="95" t="s">
        <v>169</v>
      </c>
      <c r="I35" s="89">
        <v>1772.0792329999999</v>
      </c>
      <c r="J35" s="91">
        <v>2415</v>
      </c>
      <c r="K35" s="82"/>
      <c r="L35" s="89">
        <v>42.795713487</v>
      </c>
      <c r="M35" s="90">
        <v>1.3277772742182001E-6</v>
      </c>
      <c r="N35" s="90">
        <f t="shared" si="0"/>
        <v>7.471104576107615E-2</v>
      </c>
      <c r="O35" s="90">
        <f>L35/'סכום נכסי הקרן'!$C$42</f>
        <v>5.1972394799830403E-4</v>
      </c>
    </row>
    <row r="36" spans="2:15" s="139" customFormat="1">
      <c r="B36" s="88" t="s">
        <v>913</v>
      </c>
      <c r="C36" s="82" t="s">
        <v>914</v>
      </c>
      <c r="D36" s="95" t="s">
        <v>125</v>
      </c>
      <c r="E36" s="95" t="s">
        <v>283</v>
      </c>
      <c r="F36" s="82" t="s">
        <v>535</v>
      </c>
      <c r="G36" s="95" t="s">
        <v>536</v>
      </c>
      <c r="H36" s="95" t="s">
        <v>169</v>
      </c>
      <c r="I36" s="89">
        <v>26.262056000000001</v>
      </c>
      <c r="J36" s="91">
        <v>54120</v>
      </c>
      <c r="K36" s="82"/>
      <c r="L36" s="89">
        <v>14.213024716</v>
      </c>
      <c r="M36" s="90">
        <v>2.5830277088193754E-6</v>
      </c>
      <c r="N36" s="90">
        <f t="shared" si="0"/>
        <v>2.481253035500729E-2</v>
      </c>
      <c r="O36" s="90">
        <f>L36/'סכום נכסי הקרן'!$C$42</f>
        <v>1.7260722433429899E-4</v>
      </c>
    </row>
    <row r="37" spans="2:15" s="139" customFormat="1">
      <c r="B37" s="88" t="s">
        <v>915</v>
      </c>
      <c r="C37" s="82" t="s">
        <v>916</v>
      </c>
      <c r="D37" s="95" t="s">
        <v>125</v>
      </c>
      <c r="E37" s="95" t="s">
        <v>283</v>
      </c>
      <c r="F37" s="82" t="s">
        <v>917</v>
      </c>
      <c r="G37" s="95" t="s">
        <v>459</v>
      </c>
      <c r="H37" s="95" t="s">
        <v>169</v>
      </c>
      <c r="I37" s="89">
        <v>28.320658999999999</v>
      </c>
      <c r="J37" s="91">
        <v>17330</v>
      </c>
      <c r="K37" s="82"/>
      <c r="L37" s="89">
        <v>4.9079702279999999</v>
      </c>
      <c r="M37" s="90">
        <v>2.028013707907915E-7</v>
      </c>
      <c r="N37" s="90">
        <f t="shared" si="0"/>
        <v>8.5681382180832939E-3</v>
      </c>
      <c r="O37" s="90">
        <f>L37/'סכום נכסי הקרן'!$C$42</f>
        <v>5.9603858791351772E-5</v>
      </c>
    </row>
    <row r="38" spans="2:15" s="139" customFormat="1">
      <c r="B38" s="88" t="s">
        <v>918</v>
      </c>
      <c r="C38" s="82" t="s">
        <v>919</v>
      </c>
      <c r="D38" s="95" t="s">
        <v>125</v>
      </c>
      <c r="E38" s="95" t="s">
        <v>283</v>
      </c>
      <c r="F38" s="82" t="s">
        <v>340</v>
      </c>
      <c r="G38" s="95" t="s">
        <v>341</v>
      </c>
      <c r="H38" s="95" t="s">
        <v>169</v>
      </c>
      <c r="I38" s="89">
        <v>136.52267599999999</v>
      </c>
      <c r="J38" s="91">
        <v>21190</v>
      </c>
      <c r="K38" s="82"/>
      <c r="L38" s="89">
        <v>28.929155038000001</v>
      </c>
      <c r="M38" s="90">
        <v>1.125748898598498E-6</v>
      </c>
      <c r="N38" s="90">
        <f t="shared" si="0"/>
        <v>5.0503362364313159E-2</v>
      </c>
      <c r="O38" s="90">
        <f>L38/'סכום נכסי הקרן'!$C$42</f>
        <v>3.5132431366453572E-4</v>
      </c>
    </row>
    <row r="39" spans="2:15" s="139" customFormat="1">
      <c r="B39" s="88" t="s">
        <v>920</v>
      </c>
      <c r="C39" s="82" t="s">
        <v>921</v>
      </c>
      <c r="D39" s="95" t="s">
        <v>125</v>
      </c>
      <c r="E39" s="95" t="s">
        <v>283</v>
      </c>
      <c r="F39" s="82" t="s">
        <v>712</v>
      </c>
      <c r="G39" s="95" t="s">
        <v>156</v>
      </c>
      <c r="H39" s="95" t="s">
        <v>169</v>
      </c>
      <c r="I39" s="89">
        <v>299.97938399999998</v>
      </c>
      <c r="J39" s="91">
        <v>2398</v>
      </c>
      <c r="K39" s="89">
        <v>0.20055795100000001</v>
      </c>
      <c r="L39" s="89">
        <v>7.3940635769999989</v>
      </c>
      <c r="M39" s="90">
        <v>1.2595897647368021E-6</v>
      </c>
      <c r="N39" s="90">
        <f t="shared" si="0"/>
        <v>1.290826060019681E-2</v>
      </c>
      <c r="O39" s="90">
        <f>L39/'סכום נכסי הקרן'!$C$42</f>
        <v>8.97957201988523E-5</v>
      </c>
    </row>
    <row r="40" spans="2:15" s="139" customFormat="1">
      <c r="B40" s="88" t="s">
        <v>922</v>
      </c>
      <c r="C40" s="82" t="s">
        <v>923</v>
      </c>
      <c r="D40" s="95" t="s">
        <v>125</v>
      </c>
      <c r="E40" s="95" t="s">
        <v>283</v>
      </c>
      <c r="F40" s="82" t="s">
        <v>715</v>
      </c>
      <c r="G40" s="95" t="s">
        <v>716</v>
      </c>
      <c r="H40" s="95" t="s">
        <v>169</v>
      </c>
      <c r="I40" s="89">
        <v>165.55289499999998</v>
      </c>
      <c r="J40" s="91">
        <v>8710</v>
      </c>
      <c r="K40" s="89">
        <v>0.28728675299999995</v>
      </c>
      <c r="L40" s="89">
        <v>14.706943896999999</v>
      </c>
      <c r="M40" s="90">
        <v>1.4364335600056132E-6</v>
      </c>
      <c r="N40" s="90">
        <f t="shared" si="0"/>
        <v>2.5674794715786639E-2</v>
      </c>
      <c r="O40" s="90">
        <f>L40/'סכום נכסי הקרן'!$C$42</f>
        <v>1.7860552663668698E-4</v>
      </c>
    </row>
    <row r="41" spans="2:15" s="139" customFormat="1">
      <c r="B41" s="85"/>
      <c r="C41" s="82"/>
      <c r="D41" s="82"/>
      <c r="E41" s="82"/>
      <c r="F41" s="82"/>
      <c r="G41" s="82"/>
      <c r="H41" s="82"/>
      <c r="I41" s="89"/>
      <c r="J41" s="91"/>
      <c r="K41" s="82"/>
      <c r="L41" s="82"/>
      <c r="M41" s="82"/>
      <c r="N41" s="90"/>
      <c r="O41" s="82"/>
    </row>
    <row r="42" spans="2:15" s="139" customFormat="1">
      <c r="B42" s="101" t="s">
        <v>924</v>
      </c>
      <c r="C42" s="84"/>
      <c r="D42" s="84"/>
      <c r="E42" s="84"/>
      <c r="F42" s="84"/>
      <c r="G42" s="84"/>
      <c r="H42" s="84"/>
      <c r="I42" s="92"/>
      <c r="J42" s="94"/>
      <c r="K42" s="92">
        <v>0.79433862700000013</v>
      </c>
      <c r="L42" s="92">
        <v>119.24497184099998</v>
      </c>
      <c r="M42" s="84"/>
      <c r="N42" s="93">
        <f t="shared" si="0"/>
        <v>0.20817310478296938</v>
      </c>
      <c r="O42" s="93">
        <f>L42/'סכום נכסי הקרן'!$C$42</f>
        <v>1.4481466131643537E-3</v>
      </c>
    </row>
    <row r="43" spans="2:15" s="139" customFormat="1">
      <c r="B43" s="88" t="s">
        <v>925</v>
      </c>
      <c r="C43" s="82" t="s">
        <v>926</v>
      </c>
      <c r="D43" s="95" t="s">
        <v>125</v>
      </c>
      <c r="E43" s="95" t="s">
        <v>283</v>
      </c>
      <c r="F43" s="82" t="s">
        <v>927</v>
      </c>
      <c r="G43" s="95" t="s">
        <v>928</v>
      </c>
      <c r="H43" s="95" t="s">
        <v>169</v>
      </c>
      <c r="I43" s="89">
        <v>703.03464699999995</v>
      </c>
      <c r="J43" s="91">
        <v>381.8</v>
      </c>
      <c r="K43" s="82"/>
      <c r="L43" s="89">
        <v>2.6841862829999998</v>
      </c>
      <c r="M43" s="90">
        <v>2.3683502738840212E-6</v>
      </c>
      <c r="N43" s="90">
        <f t="shared" si="0"/>
        <v>4.6859451071281514E-3</v>
      </c>
      <c r="O43" s="90">
        <f>L43/'סכום נכסי הקרן'!$C$42</f>
        <v>3.2597561262471327E-5</v>
      </c>
    </row>
    <row r="44" spans="2:15" s="139" customFormat="1">
      <c r="B44" s="88" t="s">
        <v>929</v>
      </c>
      <c r="C44" s="82" t="s">
        <v>930</v>
      </c>
      <c r="D44" s="95" t="s">
        <v>125</v>
      </c>
      <c r="E44" s="95" t="s">
        <v>283</v>
      </c>
      <c r="F44" s="82" t="s">
        <v>829</v>
      </c>
      <c r="G44" s="95" t="s">
        <v>830</v>
      </c>
      <c r="H44" s="95" t="s">
        <v>169</v>
      </c>
      <c r="I44" s="89">
        <v>258.77798000000001</v>
      </c>
      <c r="J44" s="91">
        <v>2206</v>
      </c>
      <c r="K44" s="82"/>
      <c r="L44" s="89">
        <v>5.7086422309999998</v>
      </c>
      <c r="M44" s="90">
        <v>1.9621230859170424E-6</v>
      </c>
      <c r="N44" s="90">
        <f t="shared" si="0"/>
        <v>9.9659193924505965E-3</v>
      </c>
      <c r="O44" s="90">
        <f>L44/'סכום נכסי הקרן'!$C$42</f>
        <v>6.9327459136916213E-5</v>
      </c>
    </row>
    <row r="45" spans="2:15" s="139" customFormat="1">
      <c r="B45" s="88" t="s">
        <v>931</v>
      </c>
      <c r="C45" s="82" t="s">
        <v>932</v>
      </c>
      <c r="D45" s="95" t="s">
        <v>125</v>
      </c>
      <c r="E45" s="95" t="s">
        <v>283</v>
      </c>
      <c r="F45" s="82" t="s">
        <v>597</v>
      </c>
      <c r="G45" s="95" t="s">
        <v>341</v>
      </c>
      <c r="H45" s="95" t="s">
        <v>169</v>
      </c>
      <c r="I45" s="89">
        <v>302.09021100000001</v>
      </c>
      <c r="J45" s="91">
        <v>418.1</v>
      </c>
      <c r="K45" s="82"/>
      <c r="L45" s="89">
        <v>1.2630391729999999</v>
      </c>
      <c r="M45" s="90">
        <v>1.4334713023388259E-6</v>
      </c>
      <c r="N45" s="90">
        <f t="shared" si="0"/>
        <v>2.2049632956978107E-3</v>
      </c>
      <c r="O45" s="90">
        <f>L45/'סכום נכסי הקרן'!$C$42</f>
        <v>1.5338725586792152E-5</v>
      </c>
    </row>
    <row r="46" spans="2:15" s="139" customFormat="1">
      <c r="B46" s="88" t="s">
        <v>933</v>
      </c>
      <c r="C46" s="82" t="s">
        <v>934</v>
      </c>
      <c r="D46" s="95" t="s">
        <v>125</v>
      </c>
      <c r="E46" s="95" t="s">
        <v>283</v>
      </c>
      <c r="F46" s="82" t="s">
        <v>826</v>
      </c>
      <c r="G46" s="95" t="s">
        <v>408</v>
      </c>
      <c r="H46" s="95" t="s">
        <v>169</v>
      </c>
      <c r="I46" s="89">
        <v>19.875503999999999</v>
      </c>
      <c r="J46" s="91">
        <v>17190</v>
      </c>
      <c r="K46" s="89">
        <v>3.3859668999999995E-2</v>
      </c>
      <c r="L46" s="89">
        <v>3.4504587369999999</v>
      </c>
      <c r="M46" s="90">
        <v>1.3543864961925158E-6</v>
      </c>
      <c r="N46" s="90">
        <f t="shared" si="0"/>
        <v>6.0236729240422593E-3</v>
      </c>
      <c r="O46" s="90">
        <f>L46/'סכום נכסי הקרן'!$C$42</f>
        <v>4.1903403193491007E-5</v>
      </c>
    </row>
    <row r="47" spans="2:15" s="139" customFormat="1">
      <c r="B47" s="88" t="s">
        <v>935</v>
      </c>
      <c r="C47" s="82" t="s">
        <v>936</v>
      </c>
      <c r="D47" s="95" t="s">
        <v>125</v>
      </c>
      <c r="E47" s="95" t="s">
        <v>283</v>
      </c>
      <c r="F47" s="82" t="s">
        <v>937</v>
      </c>
      <c r="G47" s="95" t="s">
        <v>938</v>
      </c>
      <c r="H47" s="95" t="s">
        <v>169</v>
      </c>
      <c r="I47" s="89">
        <v>285.99438099999998</v>
      </c>
      <c r="J47" s="91">
        <v>1260</v>
      </c>
      <c r="K47" s="82"/>
      <c r="L47" s="89">
        <v>3.6035292029999999</v>
      </c>
      <c r="M47" s="90">
        <v>2.6282658544981815E-6</v>
      </c>
      <c r="N47" s="90">
        <f t="shared" si="0"/>
        <v>6.2908972242860014E-3</v>
      </c>
      <c r="O47" s="90">
        <f>L47/'סכום נכסי הקרן'!$C$42</f>
        <v>4.3762336727468099E-5</v>
      </c>
    </row>
    <row r="48" spans="2:15" s="139" customFormat="1">
      <c r="B48" s="88" t="s">
        <v>939</v>
      </c>
      <c r="C48" s="82" t="s">
        <v>940</v>
      </c>
      <c r="D48" s="95" t="s">
        <v>125</v>
      </c>
      <c r="E48" s="95" t="s">
        <v>283</v>
      </c>
      <c r="F48" s="82" t="s">
        <v>941</v>
      </c>
      <c r="G48" s="95" t="s">
        <v>197</v>
      </c>
      <c r="H48" s="95" t="s">
        <v>169</v>
      </c>
      <c r="I48" s="89">
        <v>4.1173520000000003</v>
      </c>
      <c r="J48" s="91">
        <v>2909</v>
      </c>
      <c r="K48" s="82"/>
      <c r="L48" s="89">
        <v>0.11977375700000001</v>
      </c>
      <c r="M48" s="90">
        <v>1.2146920865401645E-7</v>
      </c>
      <c r="N48" s="90">
        <f t="shared" si="0"/>
        <v>2.0909623677430375E-4</v>
      </c>
      <c r="O48" s="90">
        <f>L48/'סכום נכסי הקרן'!$C$42</f>
        <v>1.4545683383346067E-6</v>
      </c>
    </row>
    <row r="49" spans="2:15" s="139" customFormat="1">
      <c r="B49" s="88" t="s">
        <v>942</v>
      </c>
      <c r="C49" s="82" t="s">
        <v>943</v>
      </c>
      <c r="D49" s="95" t="s">
        <v>125</v>
      </c>
      <c r="E49" s="95" t="s">
        <v>283</v>
      </c>
      <c r="F49" s="82" t="s">
        <v>724</v>
      </c>
      <c r="G49" s="95" t="s">
        <v>536</v>
      </c>
      <c r="H49" s="95" t="s">
        <v>169</v>
      </c>
      <c r="I49" s="89">
        <v>8.473319</v>
      </c>
      <c r="J49" s="91">
        <v>93000</v>
      </c>
      <c r="K49" s="82"/>
      <c r="L49" s="89">
        <v>7.8801862609999995</v>
      </c>
      <c r="M49" s="90">
        <v>2.3452269384551257E-6</v>
      </c>
      <c r="N49" s="90">
        <f t="shared" si="0"/>
        <v>1.3756914148194174E-2</v>
      </c>
      <c r="O49" s="90">
        <f>L49/'סכום נכסי הקרן'!$C$42</f>
        <v>9.5699339509154466E-5</v>
      </c>
    </row>
    <row r="50" spans="2:15" s="139" customFormat="1">
      <c r="B50" s="88" t="s">
        <v>944</v>
      </c>
      <c r="C50" s="82" t="s">
        <v>945</v>
      </c>
      <c r="D50" s="95" t="s">
        <v>125</v>
      </c>
      <c r="E50" s="95" t="s">
        <v>283</v>
      </c>
      <c r="F50" s="82" t="s">
        <v>946</v>
      </c>
      <c r="G50" s="95" t="s">
        <v>195</v>
      </c>
      <c r="H50" s="95" t="s">
        <v>169</v>
      </c>
      <c r="I50" s="89">
        <v>806.83808900000008</v>
      </c>
      <c r="J50" s="91">
        <v>224.8</v>
      </c>
      <c r="K50" s="82"/>
      <c r="L50" s="89">
        <v>1.8137720240000001</v>
      </c>
      <c r="M50" s="90">
        <v>1.5034517215733193E-6</v>
      </c>
      <c r="N50" s="90">
        <f t="shared" si="0"/>
        <v>3.1664106903226902E-3</v>
      </c>
      <c r="O50" s="90">
        <f>L50/'סכום נכסי הקרן'!$C$42</f>
        <v>2.2026990094895968E-5</v>
      </c>
    </row>
    <row r="51" spans="2:15" s="139" customFormat="1">
      <c r="B51" s="88" t="s">
        <v>947</v>
      </c>
      <c r="C51" s="82" t="s">
        <v>948</v>
      </c>
      <c r="D51" s="95" t="s">
        <v>125</v>
      </c>
      <c r="E51" s="95" t="s">
        <v>283</v>
      </c>
      <c r="F51" s="82" t="s">
        <v>949</v>
      </c>
      <c r="G51" s="95" t="s">
        <v>195</v>
      </c>
      <c r="H51" s="95" t="s">
        <v>169</v>
      </c>
      <c r="I51" s="89">
        <v>586.55450599999995</v>
      </c>
      <c r="J51" s="91">
        <v>581</v>
      </c>
      <c r="K51" s="82"/>
      <c r="L51" s="89">
        <v>3.40788168</v>
      </c>
      <c r="M51" s="90">
        <v>1.4557015105332838E-6</v>
      </c>
      <c r="N51" s="90">
        <f t="shared" si="0"/>
        <v>5.9493436000349559E-3</v>
      </c>
      <c r="O51" s="90">
        <f>L51/'סכום נכסי הקרן'!$C$42</f>
        <v>4.1386334675287409E-5</v>
      </c>
    </row>
    <row r="52" spans="2:15" s="139" customFormat="1">
      <c r="B52" s="88" t="s">
        <v>950</v>
      </c>
      <c r="C52" s="82" t="s">
        <v>951</v>
      </c>
      <c r="D52" s="95" t="s">
        <v>125</v>
      </c>
      <c r="E52" s="95" t="s">
        <v>283</v>
      </c>
      <c r="F52" s="82" t="s">
        <v>952</v>
      </c>
      <c r="G52" s="95" t="s">
        <v>415</v>
      </c>
      <c r="H52" s="95" t="s">
        <v>169</v>
      </c>
      <c r="I52" s="89">
        <v>8.2687390000000001</v>
      </c>
      <c r="J52" s="91">
        <v>18230</v>
      </c>
      <c r="K52" s="82"/>
      <c r="L52" s="89">
        <v>1.5073910850000001</v>
      </c>
      <c r="M52" s="90">
        <v>1.6349788962624653E-6</v>
      </c>
      <c r="N52" s="90">
        <f t="shared" si="0"/>
        <v>2.6315430952093674E-3</v>
      </c>
      <c r="O52" s="90">
        <f>L52/'סכום נכסי הקרן'!$C$42</f>
        <v>1.8306208310129655E-5</v>
      </c>
    </row>
    <row r="53" spans="2:15" s="139" customFormat="1">
      <c r="B53" s="88" t="s">
        <v>953</v>
      </c>
      <c r="C53" s="82" t="s">
        <v>954</v>
      </c>
      <c r="D53" s="95" t="s">
        <v>125</v>
      </c>
      <c r="E53" s="95" t="s">
        <v>283</v>
      </c>
      <c r="F53" s="82" t="s">
        <v>955</v>
      </c>
      <c r="G53" s="95" t="s">
        <v>956</v>
      </c>
      <c r="H53" s="95" t="s">
        <v>169</v>
      </c>
      <c r="I53" s="89">
        <v>47.659438000000002</v>
      </c>
      <c r="J53" s="91">
        <v>4841</v>
      </c>
      <c r="K53" s="82"/>
      <c r="L53" s="89">
        <v>2.3071933859999998</v>
      </c>
      <c r="M53" s="90">
        <v>1.9271344539473323E-6</v>
      </c>
      <c r="N53" s="90">
        <f t="shared" si="0"/>
        <v>4.0278059785931524E-3</v>
      </c>
      <c r="O53" s="90">
        <f>L53/'סכום נכסי הקרן'!$C$42</f>
        <v>2.8019246734412904E-5</v>
      </c>
    </row>
    <row r="54" spans="2:15" s="139" customFormat="1">
      <c r="B54" s="88" t="s">
        <v>957</v>
      </c>
      <c r="C54" s="82" t="s">
        <v>958</v>
      </c>
      <c r="D54" s="95" t="s">
        <v>125</v>
      </c>
      <c r="E54" s="95" t="s">
        <v>283</v>
      </c>
      <c r="F54" s="82" t="s">
        <v>392</v>
      </c>
      <c r="G54" s="95" t="s">
        <v>341</v>
      </c>
      <c r="H54" s="95" t="s">
        <v>169</v>
      </c>
      <c r="I54" s="89">
        <v>5.6582670000000004</v>
      </c>
      <c r="J54" s="91">
        <v>173600</v>
      </c>
      <c r="K54" s="89">
        <v>0.52961305700000005</v>
      </c>
      <c r="L54" s="89">
        <v>10.352364069</v>
      </c>
      <c r="M54" s="90">
        <v>2.6480654075923539E-6</v>
      </c>
      <c r="N54" s="90">
        <f t="shared" si="0"/>
        <v>1.8072743335131571E-2</v>
      </c>
      <c r="O54" s="90">
        <f>L54/'סכום נכסי הקרן'!$C$42</f>
        <v>1.2572220642356754E-4</v>
      </c>
    </row>
    <row r="55" spans="2:15" s="139" customFormat="1">
      <c r="B55" s="88" t="s">
        <v>959</v>
      </c>
      <c r="C55" s="82" t="s">
        <v>960</v>
      </c>
      <c r="D55" s="95" t="s">
        <v>125</v>
      </c>
      <c r="E55" s="95" t="s">
        <v>283</v>
      </c>
      <c r="F55" s="82" t="s">
        <v>961</v>
      </c>
      <c r="G55" s="95" t="s">
        <v>341</v>
      </c>
      <c r="H55" s="95" t="s">
        <v>169</v>
      </c>
      <c r="I55" s="89">
        <v>21.957851999999999</v>
      </c>
      <c r="J55" s="91">
        <v>5933</v>
      </c>
      <c r="K55" s="82"/>
      <c r="L55" s="89">
        <v>1.302759359</v>
      </c>
      <c r="M55" s="90">
        <v>1.2242877625318473E-6</v>
      </c>
      <c r="N55" s="90">
        <f t="shared" si="0"/>
        <v>2.2743052085224657E-3</v>
      </c>
      <c r="O55" s="90">
        <f>L55/'סכום נכסי הקרן'!$C$42</f>
        <v>1.5821099408867063E-5</v>
      </c>
    </row>
    <row r="56" spans="2:15" s="139" customFormat="1">
      <c r="B56" s="88" t="s">
        <v>962</v>
      </c>
      <c r="C56" s="82" t="s">
        <v>963</v>
      </c>
      <c r="D56" s="95" t="s">
        <v>125</v>
      </c>
      <c r="E56" s="95" t="s">
        <v>283</v>
      </c>
      <c r="F56" s="82" t="s">
        <v>964</v>
      </c>
      <c r="G56" s="95" t="s">
        <v>337</v>
      </c>
      <c r="H56" s="95" t="s">
        <v>169</v>
      </c>
      <c r="I56" s="89">
        <v>17.171766999999999</v>
      </c>
      <c r="J56" s="91">
        <v>19360</v>
      </c>
      <c r="K56" s="89">
        <v>4.7222358999999998E-2</v>
      </c>
      <c r="L56" s="89">
        <v>3.3716764240000003</v>
      </c>
      <c r="M56" s="90">
        <v>3.2589903863034001E-6</v>
      </c>
      <c r="N56" s="90">
        <f t="shared" si="0"/>
        <v>5.8861379114879212E-3</v>
      </c>
      <c r="O56" s="90">
        <f>L56/'סכום נכסי הקרן'!$C$42</f>
        <v>4.0946647214712065E-5</v>
      </c>
    </row>
    <row r="57" spans="2:15" s="139" customFormat="1">
      <c r="B57" s="88" t="s">
        <v>965</v>
      </c>
      <c r="C57" s="82" t="s">
        <v>966</v>
      </c>
      <c r="D57" s="95" t="s">
        <v>125</v>
      </c>
      <c r="E57" s="95" t="s">
        <v>283</v>
      </c>
      <c r="F57" s="82" t="s">
        <v>967</v>
      </c>
      <c r="G57" s="95" t="s">
        <v>938</v>
      </c>
      <c r="H57" s="95" t="s">
        <v>169</v>
      </c>
      <c r="I57" s="89">
        <v>22.546078000000001</v>
      </c>
      <c r="J57" s="91">
        <v>7529</v>
      </c>
      <c r="K57" s="82"/>
      <c r="L57" s="89">
        <v>1.6974942349999997</v>
      </c>
      <c r="M57" s="90">
        <v>1.6068169683161821E-6</v>
      </c>
      <c r="N57" s="90">
        <f t="shared" si="0"/>
        <v>2.9634175747244493E-3</v>
      </c>
      <c r="O57" s="90">
        <f>L57/'סכום נכסי הקרן'!$C$42</f>
        <v>2.0614877837859958E-5</v>
      </c>
    </row>
    <row r="58" spans="2:15" s="139" customFormat="1">
      <c r="B58" s="88" t="s">
        <v>968</v>
      </c>
      <c r="C58" s="82" t="s">
        <v>969</v>
      </c>
      <c r="D58" s="95" t="s">
        <v>125</v>
      </c>
      <c r="E58" s="95" t="s">
        <v>283</v>
      </c>
      <c r="F58" s="82" t="s">
        <v>970</v>
      </c>
      <c r="G58" s="95" t="s">
        <v>971</v>
      </c>
      <c r="H58" s="95" t="s">
        <v>169</v>
      </c>
      <c r="I58" s="89">
        <v>12.936124999999999</v>
      </c>
      <c r="J58" s="91">
        <v>14890</v>
      </c>
      <c r="K58" s="89">
        <v>2.4191938E-2</v>
      </c>
      <c r="L58" s="89">
        <v>1.9503809240000001</v>
      </c>
      <c r="M58" s="90">
        <v>1.9045234350109741E-6</v>
      </c>
      <c r="N58" s="90">
        <f t="shared" si="0"/>
        <v>3.404897046727768E-3</v>
      </c>
      <c r="O58" s="90">
        <f>L58/'סכום נכסי הקרן'!$C$42</f>
        <v>2.3686009446478288E-5</v>
      </c>
    </row>
    <row r="59" spans="2:15" s="139" customFormat="1">
      <c r="B59" s="88" t="s">
        <v>972</v>
      </c>
      <c r="C59" s="82" t="s">
        <v>973</v>
      </c>
      <c r="D59" s="95" t="s">
        <v>125</v>
      </c>
      <c r="E59" s="95" t="s">
        <v>283</v>
      </c>
      <c r="F59" s="82" t="s">
        <v>974</v>
      </c>
      <c r="G59" s="95" t="s">
        <v>971</v>
      </c>
      <c r="H59" s="95" t="s">
        <v>169</v>
      </c>
      <c r="I59" s="89">
        <v>53.925170999999999</v>
      </c>
      <c r="J59" s="91">
        <v>10110</v>
      </c>
      <c r="K59" s="82"/>
      <c r="L59" s="89">
        <v>5.4518348100000003</v>
      </c>
      <c r="M59" s="90">
        <v>2.3985209145690256E-6</v>
      </c>
      <c r="N59" s="90">
        <f t="shared" si="0"/>
        <v>9.5175952632608092E-3</v>
      </c>
      <c r="O59" s="90">
        <f>L59/'סכום נכסי הקרן'!$C$42</f>
        <v>6.6208712985904475E-5</v>
      </c>
    </row>
    <row r="60" spans="2:15" s="139" customFormat="1">
      <c r="B60" s="88" t="s">
        <v>975</v>
      </c>
      <c r="C60" s="82" t="s">
        <v>976</v>
      </c>
      <c r="D60" s="95" t="s">
        <v>125</v>
      </c>
      <c r="E60" s="95" t="s">
        <v>283</v>
      </c>
      <c r="F60" s="82" t="s">
        <v>497</v>
      </c>
      <c r="G60" s="95" t="s">
        <v>341</v>
      </c>
      <c r="H60" s="95" t="s">
        <v>169</v>
      </c>
      <c r="I60" s="89">
        <v>4.987876</v>
      </c>
      <c r="J60" s="91">
        <v>50880</v>
      </c>
      <c r="K60" s="82"/>
      <c r="L60" s="89">
        <v>2.5378315570000001</v>
      </c>
      <c r="M60" s="90">
        <v>9.2301480265349291E-7</v>
      </c>
      <c r="N60" s="90">
        <f t="shared" si="0"/>
        <v>4.430444877301226E-3</v>
      </c>
      <c r="O60" s="90">
        <f>L60/'סכום נכסי הקרן'!$C$42</f>
        <v>3.0820185684236473E-5</v>
      </c>
    </row>
    <row r="61" spans="2:15" s="139" customFormat="1">
      <c r="B61" s="88" t="s">
        <v>977</v>
      </c>
      <c r="C61" s="82" t="s">
        <v>978</v>
      </c>
      <c r="D61" s="95" t="s">
        <v>125</v>
      </c>
      <c r="E61" s="95" t="s">
        <v>283</v>
      </c>
      <c r="F61" s="82" t="s">
        <v>979</v>
      </c>
      <c r="G61" s="95" t="s">
        <v>408</v>
      </c>
      <c r="H61" s="95" t="s">
        <v>169</v>
      </c>
      <c r="I61" s="89">
        <v>70.742036999999996</v>
      </c>
      <c r="J61" s="91">
        <v>4960</v>
      </c>
      <c r="K61" s="82"/>
      <c r="L61" s="89">
        <v>3.508805035</v>
      </c>
      <c r="M61" s="90">
        <v>1.2728225820076541E-6</v>
      </c>
      <c r="N61" s="90">
        <f t="shared" si="0"/>
        <v>6.1255315585803079E-3</v>
      </c>
      <c r="O61" s="90">
        <f>L61/'סכום נכסי הקרן'!$C$42</f>
        <v>4.2611978092162976E-5</v>
      </c>
    </row>
    <row r="62" spans="2:15" s="139" customFormat="1">
      <c r="B62" s="88" t="s">
        <v>980</v>
      </c>
      <c r="C62" s="82" t="s">
        <v>981</v>
      </c>
      <c r="D62" s="95" t="s">
        <v>125</v>
      </c>
      <c r="E62" s="95" t="s">
        <v>283</v>
      </c>
      <c r="F62" s="82" t="s">
        <v>982</v>
      </c>
      <c r="G62" s="95" t="s">
        <v>971</v>
      </c>
      <c r="H62" s="95" t="s">
        <v>169</v>
      </c>
      <c r="I62" s="89">
        <v>151.54850200000001</v>
      </c>
      <c r="J62" s="91">
        <v>4616</v>
      </c>
      <c r="K62" s="82"/>
      <c r="L62" s="89">
        <v>6.9954788700000003</v>
      </c>
      <c r="M62" s="90">
        <v>2.4409631325557558E-6</v>
      </c>
      <c r="N62" s="90">
        <f t="shared" si="0"/>
        <v>1.221242735293975E-2</v>
      </c>
      <c r="O62" s="90">
        <f>L62/'סכום נכסי הקרן'!$C$42</f>
        <v>8.4955188270421811E-5</v>
      </c>
    </row>
    <row r="63" spans="2:15" s="139" customFormat="1">
      <c r="B63" s="88" t="s">
        <v>983</v>
      </c>
      <c r="C63" s="82" t="s">
        <v>984</v>
      </c>
      <c r="D63" s="95" t="s">
        <v>125</v>
      </c>
      <c r="E63" s="95" t="s">
        <v>283</v>
      </c>
      <c r="F63" s="82" t="s">
        <v>985</v>
      </c>
      <c r="G63" s="95" t="s">
        <v>956</v>
      </c>
      <c r="H63" s="95" t="s">
        <v>169</v>
      </c>
      <c r="I63" s="89">
        <v>271.82288</v>
      </c>
      <c r="J63" s="91">
        <v>2329</v>
      </c>
      <c r="K63" s="82"/>
      <c r="L63" s="89">
        <v>6.3307548819999999</v>
      </c>
      <c r="M63" s="90">
        <v>2.5247371134420394E-6</v>
      </c>
      <c r="N63" s="90">
        <f t="shared" si="0"/>
        <v>1.1051978788364726E-2</v>
      </c>
      <c r="O63" s="90">
        <f>L63/'סכום נכסי הקרן'!$C$42</f>
        <v>7.6882581291279353E-5</v>
      </c>
    </row>
    <row r="64" spans="2:15" s="139" customFormat="1">
      <c r="B64" s="88" t="s">
        <v>986</v>
      </c>
      <c r="C64" s="82" t="s">
        <v>987</v>
      </c>
      <c r="D64" s="95" t="s">
        <v>125</v>
      </c>
      <c r="E64" s="95" t="s">
        <v>283</v>
      </c>
      <c r="F64" s="82" t="s">
        <v>444</v>
      </c>
      <c r="G64" s="95" t="s">
        <v>408</v>
      </c>
      <c r="H64" s="95" t="s">
        <v>169</v>
      </c>
      <c r="I64" s="89">
        <v>65.232461999999998</v>
      </c>
      <c r="J64" s="91">
        <v>4649</v>
      </c>
      <c r="K64" s="82"/>
      <c r="L64" s="89">
        <v>3.032657172</v>
      </c>
      <c r="M64" s="90">
        <v>1.0309857936847226E-6</v>
      </c>
      <c r="N64" s="90">
        <f t="shared" si="0"/>
        <v>5.2942916543212582E-3</v>
      </c>
      <c r="O64" s="90">
        <f>L64/'סכום נכסי הקרן'!$C$42</f>
        <v>3.682949599230295E-5</v>
      </c>
    </row>
    <row r="65" spans="2:15" s="139" customFormat="1">
      <c r="B65" s="88" t="s">
        <v>988</v>
      </c>
      <c r="C65" s="82" t="s">
        <v>989</v>
      </c>
      <c r="D65" s="95" t="s">
        <v>125</v>
      </c>
      <c r="E65" s="95" t="s">
        <v>283</v>
      </c>
      <c r="F65" s="82" t="s">
        <v>990</v>
      </c>
      <c r="G65" s="95" t="s">
        <v>894</v>
      </c>
      <c r="H65" s="95" t="s">
        <v>169</v>
      </c>
      <c r="I65" s="89">
        <v>5.3673940000000009</v>
      </c>
      <c r="J65" s="91">
        <v>9165</v>
      </c>
      <c r="K65" s="82"/>
      <c r="L65" s="89">
        <v>0.49192167799999992</v>
      </c>
      <c r="M65" s="90">
        <v>1.9225908618982969E-7</v>
      </c>
      <c r="N65" s="90">
        <f t="shared" si="0"/>
        <v>8.5877719989614068E-4</v>
      </c>
      <c r="O65" s="90">
        <f>L65/'סכום נכסי הקרן'!$C$42</f>
        <v>5.9740440283528163E-6</v>
      </c>
    </row>
    <row r="66" spans="2:15" s="139" customFormat="1">
      <c r="B66" s="88" t="s">
        <v>991</v>
      </c>
      <c r="C66" s="82" t="s">
        <v>992</v>
      </c>
      <c r="D66" s="95" t="s">
        <v>125</v>
      </c>
      <c r="E66" s="95" t="s">
        <v>283</v>
      </c>
      <c r="F66" s="82" t="s">
        <v>993</v>
      </c>
      <c r="G66" s="95" t="s">
        <v>830</v>
      </c>
      <c r="H66" s="95" t="s">
        <v>169</v>
      </c>
      <c r="I66" s="89">
        <v>189.83032700000001</v>
      </c>
      <c r="J66" s="91">
        <v>2322</v>
      </c>
      <c r="K66" s="82"/>
      <c r="L66" s="89">
        <v>4.4078601859999997</v>
      </c>
      <c r="M66" s="90">
        <v>1.9335381354421628E-6</v>
      </c>
      <c r="N66" s="90">
        <f t="shared" si="0"/>
        <v>7.6950660996622355E-3</v>
      </c>
      <c r="O66" s="90">
        <f>L66/'סכום נכסי הקרן'!$C$42</f>
        <v>5.353037282082827E-5</v>
      </c>
    </row>
    <row r="67" spans="2:15" s="139" customFormat="1">
      <c r="B67" s="88" t="s">
        <v>994</v>
      </c>
      <c r="C67" s="82" t="s">
        <v>995</v>
      </c>
      <c r="D67" s="95" t="s">
        <v>125</v>
      </c>
      <c r="E67" s="95" t="s">
        <v>283</v>
      </c>
      <c r="F67" s="82" t="s">
        <v>996</v>
      </c>
      <c r="G67" s="95" t="s">
        <v>197</v>
      </c>
      <c r="H67" s="95" t="s">
        <v>169</v>
      </c>
      <c r="I67" s="89">
        <v>8.0620630000000002</v>
      </c>
      <c r="J67" s="91">
        <v>5548</v>
      </c>
      <c r="K67" s="82"/>
      <c r="L67" s="89">
        <v>0.44728325299999994</v>
      </c>
      <c r="M67" s="90">
        <v>1.6190079526969014E-7</v>
      </c>
      <c r="N67" s="90">
        <f t="shared" si="0"/>
        <v>7.8084922204175978E-4</v>
      </c>
      <c r="O67" s="90">
        <f>L67/'סכום נכסי הקרן'!$C$42</f>
        <v>5.4319416404472257E-6</v>
      </c>
    </row>
    <row r="68" spans="2:15" s="139" customFormat="1">
      <c r="B68" s="88" t="s">
        <v>997</v>
      </c>
      <c r="C68" s="82" t="s">
        <v>998</v>
      </c>
      <c r="D68" s="95" t="s">
        <v>125</v>
      </c>
      <c r="E68" s="95" t="s">
        <v>283</v>
      </c>
      <c r="F68" s="82" t="s">
        <v>582</v>
      </c>
      <c r="G68" s="95" t="s">
        <v>376</v>
      </c>
      <c r="H68" s="95" t="s">
        <v>169</v>
      </c>
      <c r="I68" s="89">
        <v>80.057107999999999</v>
      </c>
      <c r="J68" s="91">
        <v>1324</v>
      </c>
      <c r="K68" s="82"/>
      <c r="L68" s="89">
        <v>1.059956106</v>
      </c>
      <c r="M68" s="90">
        <v>6.8897901592393358E-7</v>
      </c>
      <c r="N68" s="90">
        <f t="shared" si="0"/>
        <v>1.8504289959823585E-3</v>
      </c>
      <c r="O68" s="90">
        <f>L68/'סכום נכסי הקרן'!$C$42</f>
        <v>1.2872424063745787E-5</v>
      </c>
    </row>
    <row r="69" spans="2:15" s="139" customFormat="1">
      <c r="B69" s="88" t="s">
        <v>999</v>
      </c>
      <c r="C69" s="82" t="s">
        <v>1000</v>
      </c>
      <c r="D69" s="95" t="s">
        <v>125</v>
      </c>
      <c r="E69" s="95" t="s">
        <v>283</v>
      </c>
      <c r="F69" s="82" t="s">
        <v>1001</v>
      </c>
      <c r="G69" s="95" t="s">
        <v>156</v>
      </c>
      <c r="H69" s="95" t="s">
        <v>169</v>
      </c>
      <c r="I69" s="89">
        <v>24.520105000000004</v>
      </c>
      <c r="J69" s="91">
        <v>9567</v>
      </c>
      <c r="K69" s="82"/>
      <c r="L69" s="89">
        <v>2.3458384620000001</v>
      </c>
      <c r="M69" s="90">
        <v>2.2508163305021396E-6</v>
      </c>
      <c r="N69" s="90">
        <f t="shared" si="0"/>
        <v>4.0952710073594882E-3</v>
      </c>
      <c r="O69" s="90">
        <f>L69/'סכום נכסי הקרן'!$C$42</f>
        <v>2.8488564099001667E-5</v>
      </c>
    </row>
    <row r="70" spans="2:15" s="139" customFormat="1">
      <c r="B70" s="88" t="s">
        <v>1002</v>
      </c>
      <c r="C70" s="82" t="s">
        <v>1003</v>
      </c>
      <c r="D70" s="95" t="s">
        <v>125</v>
      </c>
      <c r="E70" s="95" t="s">
        <v>283</v>
      </c>
      <c r="F70" s="82" t="s">
        <v>1004</v>
      </c>
      <c r="G70" s="95" t="s">
        <v>459</v>
      </c>
      <c r="H70" s="95" t="s">
        <v>169</v>
      </c>
      <c r="I70" s="89">
        <v>15.550868000000001</v>
      </c>
      <c r="J70" s="91">
        <v>15630</v>
      </c>
      <c r="K70" s="82"/>
      <c r="L70" s="89">
        <v>2.4306006029999998</v>
      </c>
      <c r="M70" s="90">
        <v>1.6287119074189186E-6</v>
      </c>
      <c r="N70" s="90">
        <f t="shared" si="0"/>
        <v>4.2432453645806015E-3</v>
      </c>
      <c r="O70" s="90">
        <f>L70/'סכום נכסי הקרן'!$C$42</f>
        <v>2.9517940898028295E-5</v>
      </c>
    </row>
    <row r="71" spans="2:15" s="139" customFormat="1">
      <c r="B71" s="88" t="s">
        <v>1005</v>
      </c>
      <c r="C71" s="82" t="s">
        <v>1006</v>
      </c>
      <c r="D71" s="95" t="s">
        <v>125</v>
      </c>
      <c r="E71" s="95" t="s">
        <v>283</v>
      </c>
      <c r="F71" s="82" t="s">
        <v>807</v>
      </c>
      <c r="G71" s="95" t="s">
        <v>376</v>
      </c>
      <c r="H71" s="95" t="s">
        <v>169</v>
      </c>
      <c r="I71" s="89">
        <v>151.339968</v>
      </c>
      <c r="J71" s="91">
        <v>1396</v>
      </c>
      <c r="K71" s="82"/>
      <c r="L71" s="89">
        <v>2.1127059559999997</v>
      </c>
      <c r="M71" s="90">
        <v>9.267464974376011E-7</v>
      </c>
      <c r="N71" s="90">
        <f t="shared" si="0"/>
        <v>3.6882775983244614E-3</v>
      </c>
      <c r="O71" s="90">
        <f>L71/'סכום נכסי הקרן'!$C$42</f>
        <v>2.5657333198695155E-5</v>
      </c>
    </row>
    <row r="72" spans="2:15" s="139" customFormat="1">
      <c r="B72" s="88" t="s">
        <v>1007</v>
      </c>
      <c r="C72" s="82" t="s">
        <v>1008</v>
      </c>
      <c r="D72" s="95" t="s">
        <v>125</v>
      </c>
      <c r="E72" s="95" t="s">
        <v>283</v>
      </c>
      <c r="F72" s="82" t="s">
        <v>1009</v>
      </c>
      <c r="G72" s="95" t="s">
        <v>938</v>
      </c>
      <c r="H72" s="95" t="s">
        <v>169</v>
      </c>
      <c r="I72" s="89">
        <v>3.8133710000000001</v>
      </c>
      <c r="J72" s="91">
        <v>27900</v>
      </c>
      <c r="K72" s="82"/>
      <c r="L72" s="89">
        <v>1.06393056</v>
      </c>
      <c r="M72" s="90">
        <v>1.6278912215125408E-6</v>
      </c>
      <c r="N72" s="90">
        <f t="shared" si="0"/>
        <v>1.857367438888784E-3</v>
      </c>
      <c r="O72" s="90">
        <f>L72/'סכום נכסי הקרן'!$C$42</f>
        <v>1.2920691022179487E-5</v>
      </c>
    </row>
    <row r="73" spans="2:15" s="139" customFormat="1">
      <c r="B73" s="88" t="s">
        <v>1010</v>
      </c>
      <c r="C73" s="82" t="s">
        <v>1011</v>
      </c>
      <c r="D73" s="95" t="s">
        <v>125</v>
      </c>
      <c r="E73" s="95" t="s">
        <v>283</v>
      </c>
      <c r="F73" s="82" t="s">
        <v>1012</v>
      </c>
      <c r="G73" s="95" t="s">
        <v>1013</v>
      </c>
      <c r="H73" s="95" t="s">
        <v>169</v>
      </c>
      <c r="I73" s="89">
        <v>35.274250000000002</v>
      </c>
      <c r="J73" s="91">
        <v>2055</v>
      </c>
      <c r="K73" s="82"/>
      <c r="L73" s="89">
        <v>0.72488584200000006</v>
      </c>
      <c r="M73" s="90">
        <v>8.7599742591592482E-7</v>
      </c>
      <c r="N73" s="90">
        <f t="shared" si="0"/>
        <v>1.2654767241973761E-3</v>
      </c>
      <c r="O73" s="90">
        <f>L73/'סכום נכסי הקרן'!$C$42</f>
        <v>8.8032305330475892E-6</v>
      </c>
    </row>
    <row r="74" spans="2:15" s="139" customFormat="1">
      <c r="B74" s="88" t="s">
        <v>1014</v>
      </c>
      <c r="C74" s="82" t="s">
        <v>1015</v>
      </c>
      <c r="D74" s="95" t="s">
        <v>125</v>
      </c>
      <c r="E74" s="95" t="s">
        <v>283</v>
      </c>
      <c r="F74" s="82" t="s">
        <v>1016</v>
      </c>
      <c r="G74" s="95" t="s">
        <v>716</v>
      </c>
      <c r="H74" s="95" t="s">
        <v>169</v>
      </c>
      <c r="I74" s="89">
        <v>26.723911999999999</v>
      </c>
      <c r="J74" s="91">
        <v>8913</v>
      </c>
      <c r="K74" s="89">
        <v>7.4365672000000008E-2</v>
      </c>
      <c r="L74" s="89">
        <v>2.4562679520000001</v>
      </c>
      <c r="M74" s="90">
        <v>2.1247338309719536E-6</v>
      </c>
      <c r="N74" s="90">
        <f t="shared" si="0"/>
        <v>4.2880543963610173E-3</v>
      </c>
      <c r="O74" s="90">
        <f>L74/'סכום נכסי הקרן'!$C$42</f>
        <v>2.9829652863316192E-5</v>
      </c>
    </row>
    <row r="75" spans="2:15" s="139" customFormat="1">
      <c r="B75" s="88" t="s">
        <v>1017</v>
      </c>
      <c r="C75" s="82" t="s">
        <v>1018</v>
      </c>
      <c r="D75" s="95" t="s">
        <v>125</v>
      </c>
      <c r="E75" s="95" t="s">
        <v>283</v>
      </c>
      <c r="F75" s="82" t="s">
        <v>1019</v>
      </c>
      <c r="G75" s="95" t="s">
        <v>1013</v>
      </c>
      <c r="H75" s="95" t="s">
        <v>169</v>
      </c>
      <c r="I75" s="89">
        <v>145.443377</v>
      </c>
      <c r="J75" s="91">
        <v>310.8</v>
      </c>
      <c r="K75" s="82"/>
      <c r="L75" s="89">
        <v>0.4520380149999999</v>
      </c>
      <c r="M75" s="90">
        <v>5.126897748837955E-7</v>
      </c>
      <c r="N75" s="90">
        <f t="shared" si="0"/>
        <v>7.8914989546020702E-4</v>
      </c>
      <c r="O75" s="90">
        <f>L75/'סכום נכסי הקרן'!$C$42</f>
        <v>5.4896848926816574E-6</v>
      </c>
    </row>
    <row r="76" spans="2:15" s="139" customFormat="1">
      <c r="B76" s="88" t="s">
        <v>1020</v>
      </c>
      <c r="C76" s="82" t="s">
        <v>1021</v>
      </c>
      <c r="D76" s="95" t="s">
        <v>125</v>
      </c>
      <c r="E76" s="95" t="s">
        <v>283</v>
      </c>
      <c r="F76" s="82" t="s">
        <v>451</v>
      </c>
      <c r="G76" s="95" t="s">
        <v>341</v>
      </c>
      <c r="H76" s="95" t="s">
        <v>169</v>
      </c>
      <c r="I76" s="89">
        <v>260.57119899999998</v>
      </c>
      <c r="J76" s="91">
        <v>1598</v>
      </c>
      <c r="K76" s="82"/>
      <c r="L76" s="89">
        <v>4.1639277659999996</v>
      </c>
      <c r="M76" s="90">
        <v>1.4770426109499227E-6</v>
      </c>
      <c r="N76" s="90">
        <f t="shared" ref="N76:N81" si="1">L76/$L$11</f>
        <v>7.269218632514245E-3</v>
      </c>
      <c r="O76" s="90">
        <f>L76/'סכום נכסי הקרן'!$C$42</f>
        <v>5.0567984533840337E-5</v>
      </c>
    </row>
    <row r="77" spans="2:15" s="139" customFormat="1">
      <c r="B77" s="88" t="s">
        <v>1022</v>
      </c>
      <c r="C77" s="82" t="s">
        <v>1023</v>
      </c>
      <c r="D77" s="95" t="s">
        <v>125</v>
      </c>
      <c r="E77" s="95" t="s">
        <v>283</v>
      </c>
      <c r="F77" s="82" t="s">
        <v>1024</v>
      </c>
      <c r="G77" s="95" t="s">
        <v>156</v>
      </c>
      <c r="H77" s="95" t="s">
        <v>169</v>
      </c>
      <c r="I77" s="89">
        <v>11.610777000000001</v>
      </c>
      <c r="J77" s="91">
        <v>19400</v>
      </c>
      <c r="K77" s="82"/>
      <c r="L77" s="89">
        <v>2.2524908080000001</v>
      </c>
      <c r="M77" s="90">
        <v>8.4285195044013747E-7</v>
      </c>
      <c r="N77" s="90">
        <f t="shared" si="1"/>
        <v>3.932308404766085E-3</v>
      </c>
      <c r="O77" s="90">
        <f>L77/'סכום נכסי הקרן'!$C$42</f>
        <v>2.7354922261531263E-5</v>
      </c>
    </row>
    <row r="78" spans="2:15" s="139" customFormat="1">
      <c r="B78" s="88" t="s">
        <v>1025</v>
      </c>
      <c r="C78" s="82" t="s">
        <v>1026</v>
      </c>
      <c r="D78" s="95" t="s">
        <v>125</v>
      </c>
      <c r="E78" s="95" t="s">
        <v>283</v>
      </c>
      <c r="F78" s="82" t="s">
        <v>1027</v>
      </c>
      <c r="G78" s="95" t="s">
        <v>830</v>
      </c>
      <c r="H78" s="95" t="s">
        <v>169</v>
      </c>
      <c r="I78" s="89">
        <v>1810.3859239999999</v>
      </c>
      <c r="J78" s="91">
        <v>270.8</v>
      </c>
      <c r="K78" s="82"/>
      <c r="L78" s="89">
        <v>4.9025250820000004</v>
      </c>
      <c r="M78" s="90">
        <v>1.6109255321067926E-6</v>
      </c>
      <c r="N78" s="90">
        <f t="shared" si="1"/>
        <v>8.5586322998771336E-3</v>
      </c>
      <c r="O78" s="90">
        <f>L78/'סכום נכסי הקרן'!$C$42</f>
        <v>5.9537731309275638E-5</v>
      </c>
    </row>
    <row r="79" spans="2:15" s="139" customFormat="1">
      <c r="B79" s="88" t="s">
        <v>1028</v>
      </c>
      <c r="C79" s="82" t="s">
        <v>1029</v>
      </c>
      <c r="D79" s="95" t="s">
        <v>125</v>
      </c>
      <c r="E79" s="95" t="s">
        <v>283</v>
      </c>
      <c r="F79" s="82" t="s">
        <v>620</v>
      </c>
      <c r="G79" s="95" t="s">
        <v>341</v>
      </c>
      <c r="H79" s="95" t="s">
        <v>169</v>
      </c>
      <c r="I79" s="89">
        <v>164.68319199999999</v>
      </c>
      <c r="J79" s="91">
        <v>840.1</v>
      </c>
      <c r="K79" s="82"/>
      <c r="L79" s="89">
        <v>1.3835035</v>
      </c>
      <c r="M79" s="90">
        <v>4.1118791774539395E-7</v>
      </c>
      <c r="N79" s="90">
        <f t="shared" si="1"/>
        <v>2.4152651019711934E-3</v>
      </c>
      <c r="O79" s="90">
        <f>L79/'סכום נכסי הקרן'!$C$42</f>
        <v>1.6801680413808115E-5</v>
      </c>
    </row>
    <row r="80" spans="2:15" s="139" customFormat="1">
      <c r="B80" s="88" t="s">
        <v>1030</v>
      </c>
      <c r="C80" s="82" t="s">
        <v>1031</v>
      </c>
      <c r="D80" s="95" t="s">
        <v>125</v>
      </c>
      <c r="E80" s="95" t="s">
        <v>283</v>
      </c>
      <c r="F80" s="82" t="s">
        <v>817</v>
      </c>
      <c r="G80" s="95" t="s">
        <v>341</v>
      </c>
      <c r="H80" s="95" t="s">
        <v>169</v>
      </c>
      <c r="I80" s="89">
        <v>430.86720200000002</v>
      </c>
      <c r="J80" s="91">
        <v>1224</v>
      </c>
      <c r="K80" s="89">
        <v>8.5085932000000003E-2</v>
      </c>
      <c r="L80" s="89">
        <v>5.3589004899999999</v>
      </c>
      <c r="M80" s="90">
        <v>1.2155111308699602E-6</v>
      </c>
      <c r="N80" s="90">
        <f t="shared" si="1"/>
        <v>9.355354242640751E-3</v>
      </c>
      <c r="O80" s="90">
        <f>L80/'סכום נכסי הקרן'!$C$42</f>
        <v>6.5080090800189301E-5</v>
      </c>
    </row>
    <row r="81" spans="2:15" s="139" customFormat="1">
      <c r="B81" s="88" t="s">
        <v>1032</v>
      </c>
      <c r="C81" s="82" t="s">
        <v>1033</v>
      </c>
      <c r="D81" s="95" t="s">
        <v>125</v>
      </c>
      <c r="E81" s="95" t="s">
        <v>283</v>
      </c>
      <c r="F81" s="82" t="s">
        <v>855</v>
      </c>
      <c r="G81" s="95" t="s">
        <v>830</v>
      </c>
      <c r="H81" s="95" t="s">
        <v>169</v>
      </c>
      <c r="I81" s="89">
        <v>190.09428399999996</v>
      </c>
      <c r="J81" s="91">
        <v>1532</v>
      </c>
      <c r="K81" s="82"/>
      <c r="L81" s="89">
        <v>2.9122444249999999</v>
      </c>
      <c r="M81" s="90">
        <v>2.1480653902970242E-6</v>
      </c>
      <c r="N81" s="90">
        <f t="shared" si="1"/>
        <v>5.0840798943498616E-3</v>
      </c>
      <c r="O81" s="90">
        <f>L81/'סכום נכסי הקרן'!$C$42</f>
        <v>3.5367167568238442E-5</v>
      </c>
    </row>
    <row r="82" spans="2:15" s="139" customFormat="1">
      <c r="B82" s="85"/>
      <c r="C82" s="82"/>
      <c r="D82" s="82"/>
      <c r="E82" s="82"/>
      <c r="F82" s="82"/>
      <c r="G82" s="82"/>
      <c r="H82" s="82"/>
      <c r="I82" s="89"/>
      <c r="J82" s="91"/>
      <c r="K82" s="82"/>
      <c r="L82" s="82"/>
      <c r="M82" s="82"/>
      <c r="N82" s="90"/>
      <c r="O82" s="82"/>
    </row>
    <row r="83" spans="2:15" s="139" customFormat="1">
      <c r="B83" s="101" t="s">
        <v>28</v>
      </c>
      <c r="C83" s="84"/>
      <c r="D83" s="84"/>
      <c r="E83" s="84"/>
      <c r="F83" s="84"/>
      <c r="G83" s="84"/>
      <c r="H83" s="84"/>
      <c r="I83" s="92"/>
      <c r="J83" s="94"/>
      <c r="K83" s="92">
        <v>0.125681504</v>
      </c>
      <c r="L83" s="92">
        <v>19.962195335000001</v>
      </c>
      <c r="M83" s="84"/>
      <c r="N83" s="93">
        <f t="shared" ref="N83:N120" si="2">L83/$L$11</f>
        <v>3.4849202587024647E-2</v>
      </c>
      <c r="O83" s="93">
        <f>L83/'סכום נכסי הקרן'!$C$42</f>
        <v>2.4242687234017206E-4</v>
      </c>
    </row>
    <row r="84" spans="2:15" s="139" customFormat="1">
      <c r="B84" s="88" t="s">
        <v>1034</v>
      </c>
      <c r="C84" s="82" t="s">
        <v>1035</v>
      </c>
      <c r="D84" s="95" t="s">
        <v>125</v>
      </c>
      <c r="E84" s="95" t="s">
        <v>283</v>
      </c>
      <c r="F84" s="82" t="s">
        <v>1036</v>
      </c>
      <c r="G84" s="95" t="s">
        <v>1013</v>
      </c>
      <c r="H84" s="95" t="s">
        <v>169</v>
      </c>
      <c r="I84" s="89">
        <v>53.470232000000003</v>
      </c>
      <c r="J84" s="91">
        <v>638.20000000000005</v>
      </c>
      <c r="K84" s="82"/>
      <c r="L84" s="89">
        <v>0.34124702300000009</v>
      </c>
      <c r="M84" s="90">
        <v>2.0761674061613876E-6</v>
      </c>
      <c r="N84" s="90">
        <f t="shared" si="2"/>
        <v>5.9573541071884632E-4</v>
      </c>
      <c r="O84" s="90">
        <f>L84/'סכום נכסי הקרן'!$C$42</f>
        <v>4.1442059399267359E-6</v>
      </c>
    </row>
    <row r="85" spans="2:15" s="139" customFormat="1">
      <c r="B85" s="88" t="s">
        <v>1037</v>
      </c>
      <c r="C85" s="82" t="s">
        <v>1038</v>
      </c>
      <c r="D85" s="95" t="s">
        <v>125</v>
      </c>
      <c r="E85" s="95" t="s">
        <v>283</v>
      </c>
      <c r="F85" s="82" t="s">
        <v>1039</v>
      </c>
      <c r="G85" s="95" t="s">
        <v>956</v>
      </c>
      <c r="H85" s="95" t="s">
        <v>169</v>
      </c>
      <c r="I85" s="89">
        <v>9.7059230000000003</v>
      </c>
      <c r="J85" s="91">
        <v>3139</v>
      </c>
      <c r="K85" s="82"/>
      <c r="L85" s="89">
        <v>0.30466891700000004</v>
      </c>
      <c r="M85" s="90">
        <v>1.966110556412081E-6</v>
      </c>
      <c r="N85" s="90">
        <f t="shared" si="2"/>
        <v>5.3187881554723798E-4</v>
      </c>
      <c r="O85" s="90">
        <f>L85/'סכום נכסי הקרן'!$C$42</f>
        <v>3.6999904774039464E-6</v>
      </c>
    </row>
    <row r="86" spans="2:15" s="139" customFormat="1">
      <c r="B86" s="88" t="s">
        <v>1040</v>
      </c>
      <c r="C86" s="82" t="s">
        <v>1041</v>
      </c>
      <c r="D86" s="95" t="s">
        <v>125</v>
      </c>
      <c r="E86" s="95" t="s">
        <v>283</v>
      </c>
      <c r="F86" s="82" t="s">
        <v>1042</v>
      </c>
      <c r="G86" s="95" t="s">
        <v>156</v>
      </c>
      <c r="H86" s="95" t="s">
        <v>169</v>
      </c>
      <c r="I86" s="89">
        <v>126.866801</v>
      </c>
      <c r="J86" s="91">
        <v>480.4</v>
      </c>
      <c r="K86" s="89">
        <v>6.229414E-3</v>
      </c>
      <c r="L86" s="89">
        <v>0.61569752700000002</v>
      </c>
      <c r="M86" s="90">
        <v>2.3071766879622607E-6</v>
      </c>
      <c r="N86" s="90">
        <f t="shared" si="2"/>
        <v>1.0748601288923857E-3</v>
      </c>
      <c r="O86" s="90">
        <f>L86/'סכום נכסי הקרן'!$C$42</f>
        <v>7.4772149692617278E-6</v>
      </c>
    </row>
    <row r="87" spans="2:15" s="139" customFormat="1">
      <c r="B87" s="88" t="s">
        <v>1043</v>
      </c>
      <c r="C87" s="82" t="s">
        <v>1044</v>
      </c>
      <c r="D87" s="95" t="s">
        <v>125</v>
      </c>
      <c r="E87" s="95" t="s">
        <v>283</v>
      </c>
      <c r="F87" s="82" t="s">
        <v>1045</v>
      </c>
      <c r="G87" s="95" t="s">
        <v>337</v>
      </c>
      <c r="H87" s="95" t="s">
        <v>169</v>
      </c>
      <c r="I87" s="89">
        <v>40.383324000000002</v>
      </c>
      <c r="J87" s="91">
        <v>2148</v>
      </c>
      <c r="K87" s="82"/>
      <c r="L87" s="89">
        <v>0.86743379000000009</v>
      </c>
      <c r="M87" s="90">
        <v>3.0421160537284777E-6</v>
      </c>
      <c r="N87" s="90">
        <f t="shared" si="2"/>
        <v>1.5143312331754918E-3</v>
      </c>
      <c r="O87" s="90">
        <f>L87/'סכום נכסי הקרן'!$C$42</f>
        <v>1.0534375460357233E-5</v>
      </c>
    </row>
    <row r="88" spans="2:15" s="139" customFormat="1">
      <c r="B88" s="88" t="s">
        <v>1046</v>
      </c>
      <c r="C88" s="82" t="s">
        <v>1047</v>
      </c>
      <c r="D88" s="95" t="s">
        <v>125</v>
      </c>
      <c r="E88" s="95" t="s">
        <v>283</v>
      </c>
      <c r="F88" s="82" t="s">
        <v>1048</v>
      </c>
      <c r="G88" s="95" t="s">
        <v>156</v>
      </c>
      <c r="H88" s="95" t="s">
        <v>169</v>
      </c>
      <c r="I88" s="89">
        <v>4.3604430000000001</v>
      </c>
      <c r="J88" s="91">
        <v>6464</v>
      </c>
      <c r="K88" s="82"/>
      <c r="L88" s="89">
        <v>0.28185902599999996</v>
      </c>
      <c r="M88" s="90">
        <v>4.3452346786248133E-7</v>
      </c>
      <c r="N88" s="90">
        <f t="shared" si="2"/>
        <v>4.9205821971060504E-4</v>
      </c>
      <c r="O88" s="90">
        <f>L88/'סכום נכסי הקרן'!$C$42</f>
        <v>3.4229803369483571E-6</v>
      </c>
    </row>
    <row r="89" spans="2:15" s="139" customFormat="1">
      <c r="B89" s="88" t="s">
        <v>1049</v>
      </c>
      <c r="C89" s="82" t="s">
        <v>1050</v>
      </c>
      <c r="D89" s="95" t="s">
        <v>125</v>
      </c>
      <c r="E89" s="95" t="s">
        <v>283</v>
      </c>
      <c r="F89" s="82" t="s">
        <v>1051</v>
      </c>
      <c r="G89" s="95" t="s">
        <v>1052</v>
      </c>
      <c r="H89" s="95" t="s">
        <v>169</v>
      </c>
      <c r="I89" s="89">
        <v>595.68522299999995</v>
      </c>
      <c r="J89" s="91">
        <v>135.69999999999999</v>
      </c>
      <c r="K89" s="82"/>
      <c r="L89" s="89">
        <v>0.80834484699999998</v>
      </c>
      <c r="M89" s="90">
        <v>1.9939218552565208E-6</v>
      </c>
      <c r="N89" s="90">
        <f t="shared" si="2"/>
        <v>1.4111761186851666E-3</v>
      </c>
      <c r="O89" s="90">
        <f>L89/'סכום נכסי הקרן'!$C$42</f>
        <v>9.8167816586243665E-6</v>
      </c>
    </row>
    <row r="90" spans="2:15" s="139" customFormat="1">
      <c r="B90" s="88" t="s">
        <v>1053</v>
      </c>
      <c r="C90" s="82" t="s">
        <v>1054</v>
      </c>
      <c r="D90" s="95" t="s">
        <v>125</v>
      </c>
      <c r="E90" s="95" t="s">
        <v>283</v>
      </c>
      <c r="F90" s="82" t="s">
        <v>1055</v>
      </c>
      <c r="G90" s="95" t="s">
        <v>415</v>
      </c>
      <c r="H90" s="95" t="s">
        <v>169</v>
      </c>
      <c r="I90" s="89">
        <v>63.564334000000002</v>
      </c>
      <c r="J90" s="91">
        <v>231.6</v>
      </c>
      <c r="K90" s="82"/>
      <c r="L90" s="89">
        <v>0.14721499800000001</v>
      </c>
      <c r="M90" s="90">
        <v>3.2929196279855461E-6</v>
      </c>
      <c r="N90" s="90">
        <f t="shared" si="2"/>
        <v>2.5700205829342612E-4</v>
      </c>
      <c r="O90" s="90">
        <f>L90/'סכום נכסי הקרן'!$C$42</f>
        <v>1.7878229787748285E-6</v>
      </c>
    </row>
    <row r="91" spans="2:15" s="139" customFormat="1">
      <c r="B91" s="88" t="s">
        <v>1056</v>
      </c>
      <c r="C91" s="82" t="s">
        <v>1057</v>
      </c>
      <c r="D91" s="95" t="s">
        <v>125</v>
      </c>
      <c r="E91" s="95" t="s">
        <v>283</v>
      </c>
      <c r="F91" s="82" t="s">
        <v>1058</v>
      </c>
      <c r="G91" s="95" t="s">
        <v>194</v>
      </c>
      <c r="H91" s="95" t="s">
        <v>169</v>
      </c>
      <c r="I91" s="89">
        <v>38.151141000000003</v>
      </c>
      <c r="J91" s="91">
        <v>918.2</v>
      </c>
      <c r="K91" s="82"/>
      <c r="L91" s="89">
        <v>0.35030377599999996</v>
      </c>
      <c r="M91" s="90">
        <v>1.2826600275614047E-6</v>
      </c>
      <c r="N91" s="90">
        <f t="shared" si="2"/>
        <v>6.1154632804436991E-4</v>
      </c>
      <c r="O91" s="90">
        <f>L91/'סכום נכסי הקרן'!$C$42</f>
        <v>4.254193857913785E-6</v>
      </c>
    </row>
    <row r="92" spans="2:15" s="139" customFormat="1">
      <c r="B92" s="88" t="s">
        <v>1059</v>
      </c>
      <c r="C92" s="82" t="s">
        <v>1060</v>
      </c>
      <c r="D92" s="95" t="s">
        <v>125</v>
      </c>
      <c r="E92" s="95" t="s">
        <v>283</v>
      </c>
      <c r="F92" s="82" t="s">
        <v>1061</v>
      </c>
      <c r="G92" s="95" t="s">
        <v>536</v>
      </c>
      <c r="H92" s="95" t="s">
        <v>169</v>
      </c>
      <c r="I92" s="89">
        <v>39.993779000000004</v>
      </c>
      <c r="J92" s="91">
        <v>2280</v>
      </c>
      <c r="K92" s="82"/>
      <c r="L92" s="89">
        <v>0.91185815599999998</v>
      </c>
      <c r="M92" s="90">
        <v>1.428666924295381E-6</v>
      </c>
      <c r="N92" s="90">
        <f t="shared" si="2"/>
        <v>1.5918855153851104E-3</v>
      </c>
      <c r="O92" s="90">
        <f>L92/'סכום נכסי הקרן'!$C$42</f>
        <v>1.1073878251725697E-5</v>
      </c>
    </row>
    <row r="93" spans="2:15" s="139" customFormat="1">
      <c r="B93" s="88" t="s">
        <v>1062</v>
      </c>
      <c r="C93" s="82" t="s">
        <v>1063</v>
      </c>
      <c r="D93" s="95" t="s">
        <v>125</v>
      </c>
      <c r="E93" s="95" t="s">
        <v>283</v>
      </c>
      <c r="F93" s="82" t="s">
        <v>1064</v>
      </c>
      <c r="G93" s="95" t="s">
        <v>337</v>
      </c>
      <c r="H93" s="95" t="s">
        <v>169</v>
      </c>
      <c r="I93" s="89">
        <v>21.350297999999999</v>
      </c>
      <c r="J93" s="91">
        <v>1951</v>
      </c>
      <c r="K93" s="82"/>
      <c r="L93" s="89">
        <v>0.41654431700000005</v>
      </c>
      <c r="M93" s="90">
        <v>3.2094080190487354E-6</v>
      </c>
      <c r="N93" s="90">
        <f t="shared" si="2"/>
        <v>7.2718641642361304E-4</v>
      </c>
      <c r="O93" s="90">
        <f>L93/'סכום נכסי הקרן'!$C$42</f>
        <v>5.0586388053387499E-6</v>
      </c>
    </row>
    <row r="94" spans="2:15" s="139" customFormat="1">
      <c r="B94" s="88" t="s">
        <v>1065</v>
      </c>
      <c r="C94" s="82" t="s">
        <v>1066</v>
      </c>
      <c r="D94" s="95" t="s">
        <v>125</v>
      </c>
      <c r="E94" s="95" t="s">
        <v>283</v>
      </c>
      <c r="F94" s="82" t="s">
        <v>1067</v>
      </c>
      <c r="G94" s="95" t="s">
        <v>938</v>
      </c>
      <c r="H94" s="95" t="s">
        <v>169</v>
      </c>
      <c r="I94" s="89">
        <v>3.5484530000000003</v>
      </c>
      <c r="J94" s="91">
        <v>0</v>
      </c>
      <c r="K94" s="82"/>
      <c r="L94" s="89">
        <v>3E-9</v>
      </c>
      <c r="M94" s="90">
        <v>2.2445337589053543E-6</v>
      </c>
      <c r="N94" s="90">
        <f t="shared" si="2"/>
        <v>5.2372800689796443E-12</v>
      </c>
      <c r="O94" s="90">
        <f>L94/'סכום נכסי הקרן'!$C$42</f>
        <v>3.6432897525322013E-14</v>
      </c>
    </row>
    <row r="95" spans="2:15" s="139" customFormat="1">
      <c r="B95" s="88" t="s">
        <v>1068</v>
      </c>
      <c r="C95" s="82" t="s">
        <v>1069</v>
      </c>
      <c r="D95" s="95" t="s">
        <v>125</v>
      </c>
      <c r="E95" s="95" t="s">
        <v>283</v>
      </c>
      <c r="F95" s="82" t="s">
        <v>1070</v>
      </c>
      <c r="G95" s="95" t="s">
        <v>536</v>
      </c>
      <c r="H95" s="95" t="s">
        <v>169</v>
      </c>
      <c r="I95" s="89">
        <v>18.401047999999999</v>
      </c>
      <c r="J95" s="91">
        <v>10530</v>
      </c>
      <c r="K95" s="82"/>
      <c r="L95" s="89">
        <v>1.9376303159999997</v>
      </c>
      <c r="M95" s="90">
        <v>5.064828730322231E-7</v>
      </c>
      <c r="N95" s="90">
        <f t="shared" si="2"/>
        <v>3.3826375450125095E-3</v>
      </c>
      <c r="O95" s="90">
        <f>L95/'סכום נכסי הקרן'!$C$42</f>
        <v>2.3531162248261767E-5</v>
      </c>
    </row>
    <row r="96" spans="2:15" s="139" customFormat="1">
      <c r="B96" s="88" t="s">
        <v>1071</v>
      </c>
      <c r="C96" s="82" t="s">
        <v>1072</v>
      </c>
      <c r="D96" s="95" t="s">
        <v>125</v>
      </c>
      <c r="E96" s="95" t="s">
        <v>283</v>
      </c>
      <c r="F96" s="82" t="s">
        <v>1073</v>
      </c>
      <c r="G96" s="95" t="s">
        <v>1052</v>
      </c>
      <c r="H96" s="95" t="s">
        <v>169</v>
      </c>
      <c r="I96" s="89">
        <v>39.753827999999999</v>
      </c>
      <c r="J96" s="91">
        <v>712.4</v>
      </c>
      <c r="K96" s="82"/>
      <c r="L96" s="89">
        <v>0.28320626800000004</v>
      </c>
      <c r="M96" s="90">
        <v>1.4690629068288808E-6</v>
      </c>
      <c r="N96" s="90">
        <f t="shared" si="2"/>
        <v>4.9441018093550261E-4</v>
      </c>
      <c r="O96" s="90">
        <f>L96/'סכום נכסי הקרן'!$C$42</f>
        <v>3.439341646857628E-6</v>
      </c>
    </row>
    <row r="97" spans="2:15" s="139" customFormat="1">
      <c r="B97" s="88" t="s">
        <v>1074</v>
      </c>
      <c r="C97" s="82" t="s">
        <v>1075</v>
      </c>
      <c r="D97" s="95" t="s">
        <v>125</v>
      </c>
      <c r="E97" s="95" t="s">
        <v>283</v>
      </c>
      <c r="F97" s="82" t="s">
        <v>1076</v>
      </c>
      <c r="G97" s="95" t="s">
        <v>192</v>
      </c>
      <c r="H97" s="95" t="s">
        <v>169</v>
      </c>
      <c r="I97" s="89">
        <v>24.592649000000002</v>
      </c>
      <c r="J97" s="91">
        <v>700.1</v>
      </c>
      <c r="K97" s="82"/>
      <c r="L97" s="89">
        <v>0.172173135</v>
      </c>
      <c r="M97" s="90">
        <v>4.0766630131500077E-6</v>
      </c>
      <c r="N97" s="90">
        <f t="shared" si="2"/>
        <v>3.0057297611641392E-4</v>
      </c>
      <c r="O97" s="90">
        <f>L97/'סכום נכסי הקרן'!$C$42</f>
        <v>2.0909220613561444E-6</v>
      </c>
    </row>
    <row r="98" spans="2:15" s="139" customFormat="1">
      <c r="B98" s="88" t="s">
        <v>1077</v>
      </c>
      <c r="C98" s="82" t="s">
        <v>1078</v>
      </c>
      <c r="D98" s="95" t="s">
        <v>125</v>
      </c>
      <c r="E98" s="95" t="s">
        <v>283</v>
      </c>
      <c r="F98" s="82" t="s">
        <v>1079</v>
      </c>
      <c r="G98" s="95" t="s">
        <v>195</v>
      </c>
      <c r="H98" s="95" t="s">
        <v>169</v>
      </c>
      <c r="I98" s="89">
        <v>56.193800000000003</v>
      </c>
      <c r="J98" s="91">
        <v>355</v>
      </c>
      <c r="K98" s="82"/>
      <c r="L98" s="89">
        <v>0.19948799</v>
      </c>
      <c r="M98" s="90">
        <v>3.6434282581369745E-6</v>
      </c>
      <c r="N98" s="90">
        <f t="shared" si="2"/>
        <v>3.4825815800927022E-4</v>
      </c>
      <c r="O98" s="90">
        <f>L98/'סכום נכסי הקרן'!$C$42</f>
        <v>2.4226418324008211E-6</v>
      </c>
    </row>
    <row r="99" spans="2:15" s="139" customFormat="1">
      <c r="B99" s="88" t="s">
        <v>1080</v>
      </c>
      <c r="C99" s="82" t="s">
        <v>1081</v>
      </c>
      <c r="D99" s="95" t="s">
        <v>125</v>
      </c>
      <c r="E99" s="95" t="s">
        <v>283</v>
      </c>
      <c r="F99" s="82" t="s">
        <v>1082</v>
      </c>
      <c r="G99" s="95" t="s">
        <v>459</v>
      </c>
      <c r="H99" s="95" t="s">
        <v>169</v>
      </c>
      <c r="I99" s="89">
        <v>78.667085</v>
      </c>
      <c r="J99" s="91">
        <v>680.1</v>
      </c>
      <c r="K99" s="82"/>
      <c r="L99" s="89">
        <v>0.53501484700000002</v>
      </c>
      <c r="M99" s="90">
        <v>2.2980678104400937E-6</v>
      </c>
      <c r="N99" s="90">
        <f t="shared" si="2"/>
        <v>9.3400753160043136E-4</v>
      </c>
      <c r="O99" s="90">
        <f>L99/'סכום נכסי הקרן'!$C$42</f>
        <v>6.4973803650922788E-6</v>
      </c>
    </row>
    <row r="100" spans="2:15" s="139" customFormat="1">
      <c r="B100" s="88" t="s">
        <v>1083</v>
      </c>
      <c r="C100" s="82" t="s">
        <v>1084</v>
      </c>
      <c r="D100" s="95" t="s">
        <v>125</v>
      </c>
      <c r="E100" s="95" t="s">
        <v>283</v>
      </c>
      <c r="F100" s="82" t="s">
        <v>1085</v>
      </c>
      <c r="G100" s="95" t="s">
        <v>459</v>
      </c>
      <c r="H100" s="95" t="s">
        <v>169</v>
      </c>
      <c r="I100" s="89">
        <v>49.113771</v>
      </c>
      <c r="J100" s="91">
        <v>1647</v>
      </c>
      <c r="K100" s="82"/>
      <c r="L100" s="89">
        <v>0.808903814</v>
      </c>
      <c r="M100" s="90">
        <v>3.2354759463699276E-6</v>
      </c>
      <c r="N100" s="90">
        <f t="shared" si="2"/>
        <v>1.4121519409279392E-3</v>
      </c>
      <c r="O100" s="90">
        <f>L100/'סכום נכסי הקרן'!$C$42</f>
        <v>9.8235699211013796E-6</v>
      </c>
    </row>
    <row r="101" spans="2:15" s="139" customFormat="1">
      <c r="B101" s="88" t="s">
        <v>1086</v>
      </c>
      <c r="C101" s="82" t="s">
        <v>1087</v>
      </c>
      <c r="D101" s="95" t="s">
        <v>125</v>
      </c>
      <c r="E101" s="95" t="s">
        <v>283</v>
      </c>
      <c r="F101" s="82" t="s">
        <v>1088</v>
      </c>
      <c r="G101" s="95" t="s">
        <v>830</v>
      </c>
      <c r="H101" s="95" t="s">
        <v>169</v>
      </c>
      <c r="I101" s="89">
        <v>46.226292000000001</v>
      </c>
      <c r="J101" s="91">
        <v>1130</v>
      </c>
      <c r="K101" s="82"/>
      <c r="L101" s="89">
        <v>0.52235709999999991</v>
      </c>
      <c r="M101" s="90">
        <v>2.3111990400479974E-6</v>
      </c>
      <c r="N101" s="90">
        <f t="shared" si="2"/>
        <v>9.1191014290666885E-4</v>
      </c>
      <c r="O101" s="90">
        <f>L101/'סכום נכסי הקרן'!$C$42</f>
        <v>6.3436608986414599E-6</v>
      </c>
    </row>
    <row r="102" spans="2:15" s="139" customFormat="1">
      <c r="B102" s="88" t="s">
        <v>1089</v>
      </c>
      <c r="C102" s="82" t="s">
        <v>1090</v>
      </c>
      <c r="D102" s="95" t="s">
        <v>125</v>
      </c>
      <c r="E102" s="95" t="s">
        <v>283</v>
      </c>
      <c r="F102" s="82" t="s">
        <v>1091</v>
      </c>
      <c r="G102" s="95" t="s">
        <v>716</v>
      </c>
      <c r="H102" s="95" t="s">
        <v>169</v>
      </c>
      <c r="I102" s="89">
        <v>34.070129000000001</v>
      </c>
      <c r="J102" s="91">
        <v>1444</v>
      </c>
      <c r="K102" s="82"/>
      <c r="L102" s="89">
        <v>0.49197265800000001</v>
      </c>
      <c r="M102" s="90">
        <v>2.3579016014776589E-6</v>
      </c>
      <c r="N102" s="90">
        <f t="shared" si="2"/>
        <v>8.5886619874211306E-4</v>
      </c>
      <c r="O102" s="90">
        <f>L102/'סכום נכסי הקרן'!$C$42</f>
        <v>5.9746631447247645E-6</v>
      </c>
    </row>
    <row r="103" spans="2:15" s="139" customFormat="1">
      <c r="B103" s="88" t="s">
        <v>1092</v>
      </c>
      <c r="C103" s="82" t="s">
        <v>1093</v>
      </c>
      <c r="D103" s="95" t="s">
        <v>125</v>
      </c>
      <c r="E103" s="95" t="s">
        <v>283</v>
      </c>
      <c r="F103" s="82" t="s">
        <v>1094</v>
      </c>
      <c r="G103" s="95" t="s">
        <v>938</v>
      </c>
      <c r="H103" s="95" t="s">
        <v>169</v>
      </c>
      <c r="I103" s="89">
        <v>25.429836999999999</v>
      </c>
      <c r="J103" s="91">
        <v>1406</v>
      </c>
      <c r="K103" s="82"/>
      <c r="L103" s="89">
        <v>0.35754351400000001</v>
      </c>
      <c r="M103" s="90">
        <v>2.069064480696473E-6</v>
      </c>
      <c r="N103" s="90">
        <f t="shared" si="2"/>
        <v>6.2418517322171483E-4</v>
      </c>
      <c r="O103" s="90">
        <f>L103/'סכום נכסי הקרן'!$C$42</f>
        <v>4.3421154021351789E-6</v>
      </c>
    </row>
    <row r="104" spans="2:15" s="139" customFormat="1">
      <c r="B104" s="88" t="s">
        <v>1095</v>
      </c>
      <c r="C104" s="82" t="s">
        <v>1096</v>
      </c>
      <c r="D104" s="95" t="s">
        <v>125</v>
      </c>
      <c r="E104" s="95" t="s">
        <v>283</v>
      </c>
      <c r="F104" s="82" t="s">
        <v>1097</v>
      </c>
      <c r="G104" s="95" t="s">
        <v>194</v>
      </c>
      <c r="H104" s="95" t="s">
        <v>169</v>
      </c>
      <c r="I104" s="89">
        <v>8.3999999999999995E-5</v>
      </c>
      <c r="J104" s="91">
        <v>283</v>
      </c>
      <c r="K104" s="82"/>
      <c r="L104" s="89">
        <v>2.3900000000000001E-7</v>
      </c>
      <c r="M104" s="90">
        <v>5.2097617215622877E-13</v>
      </c>
      <c r="N104" s="90">
        <f t="shared" si="2"/>
        <v>4.1723664549537835E-10</v>
      </c>
      <c r="O104" s="90">
        <f>L104/'סכום נכסי הקרן'!$C$42</f>
        <v>2.9024875028506537E-12</v>
      </c>
    </row>
    <row r="105" spans="2:15" s="139" customFormat="1">
      <c r="B105" s="88" t="s">
        <v>1098</v>
      </c>
      <c r="C105" s="82" t="s">
        <v>1099</v>
      </c>
      <c r="D105" s="95" t="s">
        <v>125</v>
      </c>
      <c r="E105" s="95" t="s">
        <v>283</v>
      </c>
      <c r="F105" s="82" t="s">
        <v>1100</v>
      </c>
      <c r="G105" s="95" t="s">
        <v>337</v>
      </c>
      <c r="H105" s="95" t="s">
        <v>169</v>
      </c>
      <c r="I105" s="89">
        <v>34.098379000000001</v>
      </c>
      <c r="J105" s="91">
        <v>637.79999999999995</v>
      </c>
      <c r="K105" s="82"/>
      <c r="L105" s="89">
        <v>0.21747946099999999</v>
      </c>
      <c r="M105" s="90">
        <v>2.9587277768155912E-6</v>
      </c>
      <c r="N105" s="90">
        <f t="shared" si="2"/>
        <v>3.7966694883591193E-4</v>
      </c>
      <c r="O105" s="90">
        <f>L105/'סכום נכסי הקרן'!$C$42</f>
        <v>2.6411356388250883E-6</v>
      </c>
    </row>
    <row r="106" spans="2:15" s="139" customFormat="1">
      <c r="B106" s="88" t="s">
        <v>1101</v>
      </c>
      <c r="C106" s="82" t="s">
        <v>1102</v>
      </c>
      <c r="D106" s="95" t="s">
        <v>125</v>
      </c>
      <c r="E106" s="95" t="s">
        <v>283</v>
      </c>
      <c r="F106" s="82" t="s">
        <v>1103</v>
      </c>
      <c r="G106" s="95" t="s">
        <v>341</v>
      </c>
      <c r="H106" s="95" t="s">
        <v>169</v>
      </c>
      <c r="I106" s="89">
        <v>14.303266000000001</v>
      </c>
      <c r="J106" s="91">
        <v>13400</v>
      </c>
      <c r="K106" s="82"/>
      <c r="L106" s="89">
        <v>1.9166376869999999</v>
      </c>
      <c r="M106" s="90">
        <v>3.9184968900266072E-6</v>
      </c>
      <c r="N106" s="90">
        <f t="shared" si="2"/>
        <v>3.3459894525267818E-3</v>
      </c>
      <c r="O106" s="90">
        <f>L106/'סכום נכסי הקרן'!$C$42</f>
        <v>2.3276221481213736E-5</v>
      </c>
    </row>
    <row r="107" spans="2:15" s="139" customFormat="1">
      <c r="B107" s="88" t="s">
        <v>1104</v>
      </c>
      <c r="C107" s="82" t="s">
        <v>1105</v>
      </c>
      <c r="D107" s="95" t="s">
        <v>125</v>
      </c>
      <c r="E107" s="95" t="s">
        <v>283</v>
      </c>
      <c r="F107" s="82" t="s">
        <v>1106</v>
      </c>
      <c r="G107" s="95" t="s">
        <v>156</v>
      </c>
      <c r="H107" s="95" t="s">
        <v>169</v>
      </c>
      <c r="I107" s="89">
        <v>35.354756999999999</v>
      </c>
      <c r="J107" s="91">
        <v>1581</v>
      </c>
      <c r="K107" s="89">
        <v>3.6841142E-2</v>
      </c>
      <c r="L107" s="89">
        <v>0.59579985800000002</v>
      </c>
      <c r="M107" s="90">
        <v>2.4560756455657368E-6</v>
      </c>
      <c r="N107" s="90">
        <f t="shared" si="2"/>
        <v>1.0401235738014341E-3</v>
      </c>
      <c r="O107" s="90">
        <f>L107/'סכום נכסי הקרן'!$C$42</f>
        <v>7.235571724038469E-6</v>
      </c>
    </row>
    <row r="108" spans="2:15" s="139" customFormat="1">
      <c r="B108" s="88" t="s">
        <v>1107</v>
      </c>
      <c r="C108" s="82" t="s">
        <v>1108</v>
      </c>
      <c r="D108" s="95" t="s">
        <v>125</v>
      </c>
      <c r="E108" s="95" t="s">
        <v>283</v>
      </c>
      <c r="F108" s="82" t="s">
        <v>1109</v>
      </c>
      <c r="G108" s="95" t="s">
        <v>156</v>
      </c>
      <c r="H108" s="95" t="s">
        <v>169</v>
      </c>
      <c r="I108" s="89">
        <v>92.402100000000004</v>
      </c>
      <c r="J108" s="91">
        <v>725</v>
      </c>
      <c r="K108" s="89">
        <v>3.1717944999999997E-2</v>
      </c>
      <c r="L108" s="89">
        <v>0.70163316799999997</v>
      </c>
      <c r="M108" s="90">
        <v>2.3322021820890087E-6</v>
      </c>
      <c r="N108" s="90">
        <f t="shared" si="2"/>
        <v>1.2248831355004821E-3</v>
      </c>
      <c r="O108" s="90">
        <f>L108/'סכום נכסי הקרן'!$C$42</f>
        <v>8.5208431033703482E-6</v>
      </c>
    </row>
    <row r="109" spans="2:15" s="139" customFormat="1">
      <c r="B109" s="88" t="s">
        <v>1110</v>
      </c>
      <c r="C109" s="82" t="s">
        <v>1111</v>
      </c>
      <c r="D109" s="95" t="s">
        <v>125</v>
      </c>
      <c r="E109" s="95" t="s">
        <v>283</v>
      </c>
      <c r="F109" s="82" t="s">
        <v>1112</v>
      </c>
      <c r="G109" s="95" t="s">
        <v>156</v>
      </c>
      <c r="H109" s="95" t="s">
        <v>169</v>
      </c>
      <c r="I109" s="89">
        <v>151.15494699999999</v>
      </c>
      <c r="J109" s="91">
        <v>96.9</v>
      </c>
      <c r="K109" s="82"/>
      <c r="L109" s="89">
        <v>0.146469143</v>
      </c>
      <c r="M109" s="90">
        <v>8.6450935432278476E-7</v>
      </c>
      <c r="N109" s="90">
        <f t="shared" si="2"/>
        <v>2.5569997445147645E-4</v>
      </c>
      <c r="O109" s="90">
        <f>L109/'סכום נכסי הקרן'!$C$42</f>
        <v>1.7787650925135785E-6</v>
      </c>
    </row>
    <row r="110" spans="2:15" s="139" customFormat="1">
      <c r="B110" s="88" t="s">
        <v>1113</v>
      </c>
      <c r="C110" s="82" t="s">
        <v>1114</v>
      </c>
      <c r="D110" s="95" t="s">
        <v>125</v>
      </c>
      <c r="E110" s="95" t="s">
        <v>283</v>
      </c>
      <c r="F110" s="82" t="s">
        <v>1115</v>
      </c>
      <c r="G110" s="95" t="s">
        <v>156</v>
      </c>
      <c r="H110" s="95" t="s">
        <v>169</v>
      </c>
      <c r="I110" s="89">
        <v>367.93855600000001</v>
      </c>
      <c r="J110" s="91">
        <v>117.5</v>
      </c>
      <c r="K110" s="89">
        <v>1.5768742999999998E-2</v>
      </c>
      <c r="L110" s="89">
        <v>0.44809654599999998</v>
      </c>
      <c r="M110" s="90">
        <v>1.0512530171428571E-6</v>
      </c>
      <c r="N110" s="90">
        <f t="shared" si="2"/>
        <v>7.8226903644814012E-4</v>
      </c>
      <c r="O110" s="90">
        <f>L110/'סכום נכסי הקרן'!$C$42</f>
        <v>5.4418185139562467E-6</v>
      </c>
    </row>
    <row r="111" spans="2:15" s="139" customFormat="1">
      <c r="B111" s="88" t="s">
        <v>1116</v>
      </c>
      <c r="C111" s="82" t="s">
        <v>1117</v>
      </c>
      <c r="D111" s="95" t="s">
        <v>125</v>
      </c>
      <c r="E111" s="95" t="s">
        <v>283</v>
      </c>
      <c r="F111" s="82" t="s">
        <v>1118</v>
      </c>
      <c r="G111" s="95" t="s">
        <v>928</v>
      </c>
      <c r="H111" s="95" t="s">
        <v>169</v>
      </c>
      <c r="I111" s="89">
        <v>16.972581000000002</v>
      </c>
      <c r="J111" s="91">
        <v>3035</v>
      </c>
      <c r="K111" s="82"/>
      <c r="L111" s="89">
        <v>0.51511784500000002</v>
      </c>
      <c r="M111" s="90">
        <v>1.6117171778176359E-6</v>
      </c>
      <c r="N111" s="90">
        <f t="shared" si="2"/>
        <v>8.9927214093141531E-4</v>
      </c>
      <c r="O111" s="90">
        <f>L111/'סכום נכסי הקרן'!$C$42</f>
        <v>6.2557452201165697E-6</v>
      </c>
    </row>
    <row r="112" spans="2:15" s="139" customFormat="1">
      <c r="B112" s="88" t="s">
        <v>1119</v>
      </c>
      <c r="C112" s="82" t="s">
        <v>1120</v>
      </c>
      <c r="D112" s="95" t="s">
        <v>125</v>
      </c>
      <c r="E112" s="95" t="s">
        <v>283</v>
      </c>
      <c r="F112" s="82" t="s">
        <v>1121</v>
      </c>
      <c r="G112" s="95" t="s">
        <v>341</v>
      </c>
      <c r="H112" s="95" t="s">
        <v>169</v>
      </c>
      <c r="I112" s="89">
        <v>0.44447699999999996</v>
      </c>
      <c r="J112" s="91">
        <v>42.3</v>
      </c>
      <c r="K112" s="82"/>
      <c r="L112" s="89">
        <v>1.8801399999999999E-4</v>
      </c>
      <c r="M112" s="90">
        <v>6.4834121812479508E-8</v>
      </c>
      <c r="N112" s="90">
        <f t="shared" si="2"/>
        <v>3.2822732496304629E-7</v>
      </c>
      <c r="O112" s="90">
        <f>L112/'סכום נכסי הקרן'!$C$42</f>
        <v>2.2832982651086309E-9</v>
      </c>
    </row>
    <row r="113" spans="2:15" s="139" customFormat="1">
      <c r="B113" s="88" t="s">
        <v>1122</v>
      </c>
      <c r="C113" s="82" t="s">
        <v>1123</v>
      </c>
      <c r="D113" s="95" t="s">
        <v>125</v>
      </c>
      <c r="E113" s="95" t="s">
        <v>283</v>
      </c>
      <c r="F113" s="82" t="s">
        <v>1124</v>
      </c>
      <c r="G113" s="95" t="s">
        <v>459</v>
      </c>
      <c r="H113" s="95" t="s">
        <v>169</v>
      </c>
      <c r="I113" s="89">
        <v>21.458155000000001</v>
      </c>
      <c r="J113" s="91">
        <v>530</v>
      </c>
      <c r="K113" s="82"/>
      <c r="L113" s="89">
        <v>0.11372822</v>
      </c>
      <c r="M113" s="90">
        <v>1.6348605864381913E-6</v>
      </c>
      <c r="N113" s="90">
        <f t="shared" si="2"/>
        <v>1.9854217996217741E-4</v>
      </c>
      <c r="O113" s="90">
        <f>L113/'סכום נכסי הקרן'!$C$42</f>
        <v>1.3811495283324258E-6</v>
      </c>
    </row>
    <row r="114" spans="2:15" s="139" customFormat="1">
      <c r="B114" s="88" t="s">
        <v>1125</v>
      </c>
      <c r="C114" s="82" t="s">
        <v>1126</v>
      </c>
      <c r="D114" s="95" t="s">
        <v>125</v>
      </c>
      <c r="E114" s="95" t="s">
        <v>283</v>
      </c>
      <c r="F114" s="82" t="s">
        <v>1127</v>
      </c>
      <c r="G114" s="95" t="s">
        <v>459</v>
      </c>
      <c r="H114" s="95" t="s">
        <v>169</v>
      </c>
      <c r="I114" s="89">
        <v>47.078361000000001</v>
      </c>
      <c r="J114" s="91">
        <v>1809</v>
      </c>
      <c r="K114" s="82"/>
      <c r="L114" s="89">
        <v>0.85164755599999997</v>
      </c>
      <c r="M114" s="90">
        <v>1.8300279796452445E-6</v>
      </c>
      <c r="N114" s="90">
        <f t="shared" si="2"/>
        <v>1.4867722569446751E-3</v>
      </c>
      <c r="O114" s="90">
        <f>L114/'סכום נכסי הקרן'!$C$42</f>
        <v>1.034266271181298E-5</v>
      </c>
    </row>
    <row r="115" spans="2:15" s="139" customFormat="1">
      <c r="B115" s="88" t="s">
        <v>1128</v>
      </c>
      <c r="C115" s="82" t="s">
        <v>1129</v>
      </c>
      <c r="D115" s="95" t="s">
        <v>125</v>
      </c>
      <c r="E115" s="95" t="s">
        <v>283</v>
      </c>
      <c r="F115" s="82" t="s">
        <v>1130</v>
      </c>
      <c r="G115" s="95" t="s">
        <v>285</v>
      </c>
      <c r="H115" s="95" t="s">
        <v>169</v>
      </c>
      <c r="I115" s="89">
        <v>361.72167899999999</v>
      </c>
      <c r="J115" s="91">
        <v>197.2</v>
      </c>
      <c r="K115" s="89">
        <v>3.5124259999999997E-2</v>
      </c>
      <c r="L115" s="89">
        <v>0.74843941200000008</v>
      </c>
      <c r="M115" s="90">
        <v>2.5087365241171533E-6</v>
      </c>
      <c r="N115" s="90">
        <f t="shared" si="2"/>
        <v>1.3065956051021483E-3</v>
      </c>
      <c r="O115" s="90">
        <f>L115/'סכום נכסי הקרן'!$C$42</f>
        <v>9.0892721337694227E-6</v>
      </c>
    </row>
    <row r="116" spans="2:15" s="139" customFormat="1">
      <c r="B116" s="88" t="s">
        <v>1131</v>
      </c>
      <c r="C116" s="82" t="s">
        <v>1132</v>
      </c>
      <c r="D116" s="95" t="s">
        <v>125</v>
      </c>
      <c r="E116" s="95" t="s">
        <v>283</v>
      </c>
      <c r="F116" s="82" t="s">
        <v>1133</v>
      </c>
      <c r="G116" s="95" t="s">
        <v>376</v>
      </c>
      <c r="H116" s="95" t="s">
        <v>169</v>
      </c>
      <c r="I116" s="89">
        <v>20.876671000000002</v>
      </c>
      <c r="J116" s="91">
        <v>1442</v>
      </c>
      <c r="K116" s="82"/>
      <c r="L116" s="89">
        <v>0.30104159899999999</v>
      </c>
      <c r="M116" s="90">
        <v>2.3602716282784376E-6</v>
      </c>
      <c r="N116" s="90">
        <f t="shared" si="2"/>
        <v>5.2554638879215418E-4</v>
      </c>
      <c r="O116" s="90">
        <f>L116/'סכום נכסי הקרן'!$C$42</f>
        <v>3.6559392424086937E-6</v>
      </c>
    </row>
    <row r="117" spans="2:15" s="139" customFormat="1">
      <c r="B117" s="88" t="s">
        <v>1134</v>
      </c>
      <c r="C117" s="82" t="s">
        <v>1135</v>
      </c>
      <c r="D117" s="95" t="s">
        <v>125</v>
      </c>
      <c r="E117" s="95" t="s">
        <v>283</v>
      </c>
      <c r="F117" s="82" t="s">
        <v>1136</v>
      </c>
      <c r="G117" s="95" t="s">
        <v>192</v>
      </c>
      <c r="H117" s="95" t="s">
        <v>169</v>
      </c>
      <c r="I117" s="89">
        <v>10.928587</v>
      </c>
      <c r="J117" s="91">
        <v>6806</v>
      </c>
      <c r="K117" s="82"/>
      <c r="L117" s="89">
        <v>0.74379960200000006</v>
      </c>
      <c r="M117" s="90">
        <v>1.325057865107916E-6</v>
      </c>
      <c r="N117" s="90">
        <f t="shared" si="2"/>
        <v>1.2984956102898642E-3</v>
      </c>
      <c r="O117" s="90">
        <f>L117/'סכום נכסי הקרן'!$C$42</f>
        <v>9.0329248930137668E-6</v>
      </c>
    </row>
    <row r="118" spans="2:15" s="139" customFormat="1">
      <c r="B118" s="88" t="s">
        <v>1137</v>
      </c>
      <c r="C118" s="82" t="s">
        <v>1138</v>
      </c>
      <c r="D118" s="95" t="s">
        <v>125</v>
      </c>
      <c r="E118" s="95" t="s">
        <v>283</v>
      </c>
      <c r="F118" s="82" t="s">
        <v>1139</v>
      </c>
      <c r="G118" s="95" t="s">
        <v>459</v>
      </c>
      <c r="H118" s="95" t="s">
        <v>169</v>
      </c>
      <c r="I118" s="89">
        <v>240.64242100000004</v>
      </c>
      <c r="J118" s="91">
        <v>671.8</v>
      </c>
      <c r="K118" s="82"/>
      <c r="L118" s="89">
        <v>1.6166357880000002</v>
      </c>
      <c r="M118" s="90">
        <v>2.8570219732626801E-6</v>
      </c>
      <c r="N118" s="90">
        <f t="shared" si="2"/>
        <v>2.8222581304305342E-3</v>
      </c>
      <c r="O118" s="90">
        <f>L118/'סכום נכסי הקרן'!$C$42</f>
        <v>1.9632908666657405E-5</v>
      </c>
    </row>
    <row r="119" spans="2:15" s="139" customFormat="1">
      <c r="B119" s="88" t="s">
        <v>1140</v>
      </c>
      <c r="C119" s="82" t="s">
        <v>1141</v>
      </c>
      <c r="D119" s="95" t="s">
        <v>125</v>
      </c>
      <c r="E119" s="95" t="s">
        <v>283</v>
      </c>
      <c r="F119" s="82" t="s">
        <v>1142</v>
      </c>
      <c r="G119" s="95" t="s">
        <v>459</v>
      </c>
      <c r="H119" s="95" t="s">
        <v>169</v>
      </c>
      <c r="I119" s="89">
        <v>56.982646000000003</v>
      </c>
      <c r="J119" s="91">
        <v>1155</v>
      </c>
      <c r="K119" s="82"/>
      <c r="L119" s="89">
        <v>0.65814955999999991</v>
      </c>
      <c r="M119" s="90">
        <v>3.3924632825172124E-6</v>
      </c>
      <c r="N119" s="90">
        <f t="shared" si="2"/>
        <v>1.1489711909985741E-3</v>
      </c>
      <c r="O119" s="90">
        <f>L119/'סכום נכסי הקרן'!$C$42</f>
        <v>7.9927651586052558E-6</v>
      </c>
    </row>
    <row r="120" spans="2:15" s="139" customFormat="1">
      <c r="B120" s="88" t="s">
        <v>1143</v>
      </c>
      <c r="C120" s="82" t="s">
        <v>1144</v>
      </c>
      <c r="D120" s="95" t="s">
        <v>125</v>
      </c>
      <c r="E120" s="95" t="s">
        <v>283</v>
      </c>
      <c r="F120" s="82" t="s">
        <v>1145</v>
      </c>
      <c r="G120" s="95" t="s">
        <v>938</v>
      </c>
      <c r="H120" s="95" t="s">
        <v>169</v>
      </c>
      <c r="I120" s="89">
        <v>294.51838700000002</v>
      </c>
      <c r="J120" s="91">
        <v>11.5</v>
      </c>
      <c r="K120" s="82"/>
      <c r="L120" s="89">
        <v>3.3869615000000006E-2</v>
      </c>
      <c r="M120" s="90">
        <v>7.1527682831752466E-7</v>
      </c>
      <c r="N120" s="90">
        <f t="shared" si="2"/>
        <v>5.9128219861171343E-5</v>
      </c>
      <c r="O120" s="90">
        <f>L120/'סכום נכסי הקרן'!$C$42</f>
        <v>4.1132273750570316E-7</v>
      </c>
    </row>
    <row r="121" spans="2:15" s="139" customFormat="1">
      <c r="B121" s="85"/>
      <c r="C121" s="82"/>
      <c r="D121" s="82"/>
      <c r="E121" s="82"/>
      <c r="F121" s="82"/>
      <c r="G121" s="82"/>
      <c r="H121" s="82"/>
      <c r="I121" s="89"/>
      <c r="J121" s="91"/>
      <c r="K121" s="82"/>
      <c r="L121" s="82"/>
      <c r="M121" s="82"/>
      <c r="N121" s="90"/>
      <c r="O121" s="82"/>
    </row>
    <row r="122" spans="2:15" s="139" customFormat="1">
      <c r="B122" s="83" t="s">
        <v>233</v>
      </c>
      <c r="C122" s="84"/>
      <c r="D122" s="84"/>
      <c r="E122" s="84"/>
      <c r="F122" s="84"/>
      <c r="G122" s="84"/>
      <c r="H122" s="84"/>
      <c r="I122" s="92"/>
      <c r="J122" s="94"/>
      <c r="K122" s="92">
        <v>1.9926793000000002E-2</v>
      </c>
      <c r="L122" s="92">
        <f>L123+L146</f>
        <v>66.949207811000022</v>
      </c>
      <c r="M122" s="84"/>
      <c r="N122" s="93">
        <f t="shared" ref="N122:N144" si="3">L122/$L$11</f>
        <v>0.11687725056750892</v>
      </c>
      <c r="O122" s="93">
        <f>L122/'סכום נכסי הקרן'!$C$42</f>
        <v>8.1305120919321729E-4</v>
      </c>
    </row>
    <row r="123" spans="2:15" s="139" customFormat="1">
      <c r="B123" s="101" t="s">
        <v>62</v>
      </c>
      <c r="C123" s="84"/>
      <c r="D123" s="84"/>
      <c r="E123" s="84"/>
      <c r="F123" s="84"/>
      <c r="G123" s="84"/>
      <c r="H123" s="84"/>
      <c r="I123" s="92"/>
      <c r="J123" s="94"/>
      <c r="K123" s="92">
        <v>1.1711023000000001E-2</v>
      </c>
      <c r="L123" s="92">
        <f>SUM(L124:L144)</f>
        <v>46.424445179000017</v>
      </c>
      <c r="M123" s="84"/>
      <c r="N123" s="93">
        <f t="shared" si="3"/>
        <v>8.1045940483138318E-2</v>
      </c>
      <c r="O123" s="93">
        <f>L123/'סכום נכסי הקרן'!$C$42</f>
        <v>5.6379235129214568E-4</v>
      </c>
    </row>
    <row r="124" spans="2:15" s="139" customFormat="1">
      <c r="B124" s="88" t="s">
        <v>1146</v>
      </c>
      <c r="C124" s="82" t="s">
        <v>1147</v>
      </c>
      <c r="D124" s="95" t="s">
        <v>1148</v>
      </c>
      <c r="E124" s="95" t="s">
        <v>1149</v>
      </c>
      <c r="F124" s="82" t="s">
        <v>941</v>
      </c>
      <c r="G124" s="95" t="s">
        <v>197</v>
      </c>
      <c r="H124" s="95" t="s">
        <v>168</v>
      </c>
      <c r="I124" s="89">
        <v>58.576253999999999</v>
      </c>
      <c r="J124" s="91">
        <v>794</v>
      </c>
      <c r="K124" s="82"/>
      <c r="L124" s="89">
        <v>1.6892267010000004</v>
      </c>
      <c r="M124" s="90">
        <v>1.7281036985170724E-6</v>
      </c>
      <c r="N124" s="90">
        <f t="shared" si="3"/>
        <v>2.9489844443785131E-3</v>
      </c>
      <c r="O124" s="90">
        <f>L124/'סכום נכסי הקרן'!$C$42</f>
        <v>2.0514474431523595E-5</v>
      </c>
    </row>
    <row r="125" spans="2:15" s="139" customFormat="1">
      <c r="B125" s="88" t="s">
        <v>1150</v>
      </c>
      <c r="C125" s="82" t="s">
        <v>1151</v>
      </c>
      <c r="D125" s="95" t="s">
        <v>1148</v>
      </c>
      <c r="E125" s="95" t="s">
        <v>1149</v>
      </c>
      <c r="F125" s="82" t="s">
        <v>1152</v>
      </c>
      <c r="G125" s="95" t="s">
        <v>1153</v>
      </c>
      <c r="H125" s="95" t="s">
        <v>168</v>
      </c>
      <c r="I125" s="89">
        <v>8.2733290000000004</v>
      </c>
      <c r="J125" s="91">
        <v>12649</v>
      </c>
      <c r="K125" s="82"/>
      <c r="L125" s="89">
        <v>3.800864056</v>
      </c>
      <c r="M125" s="90">
        <v>5.2961618456013017E-8</v>
      </c>
      <c r="N125" s="90">
        <f t="shared" si="3"/>
        <v>6.6353965217966441E-3</v>
      </c>
      <c r="O125" s="90">
        <f>L125/'סכום נכסי הקרן'!$C$42</f>
        <v>4.6158830219975932E-5</v>
      </c>
    </row>
    <row r="126" spans="2:15" s="139" customFormat="1">
      <c r="B126" s="88" t="s">
        <v>1154</v>
      </c>
      <c r="C126" s="82" t="s">
        <v>1155</v>
      </c>
      <c r="D126" s="95" t="s">
        <v>1148</v>
      </c>
      <c r="E126" s="95" t="s">
        <v>1149</v>
      </c>
      <c r="F126" s="82" t="s">
        <v>1156</v>
      </c>
      <c r="G126" s="95" t="s">
        <v>1153</v>
      </c>
      <c r="H126" s="95" t="s">
        <v>168</v>
      </c>
      <c r="I126" s="89">
        <v>3.0953159999999995</v>
      </c>
      <c r="J126" s="91">
        <v>11905</v>
      </c>
      <c r="K126" s="82"/>
      <c r="L126" s="89">
        <v>1.3383824469999996</v>
      </c>
      <c r="M126" s="90">
        <v>8.3220721247541324E-8</v>
      </c>
      <c r="N126" s="90">
        <f t="shared" si="3"/>
        <v>2.3364945714484347E-3</v>
      </c>
      <c r="O126" s="90">
        <f>L126/'סכום נכסי הקרן'!$C$42</f>
        <v>1.6253716847080236E-5</v>
      </c>
    </row>
    <row r="127" spans="2:15" s="139" customFormat="1">
      <c r="B127" s="88" t="s">
        <v>1157</v>
      </c>
      <c r="C127" s="82" t="s">
        <v>1158</v>
      </c>
      <c r="D127" s="95" t="s">
        <v>128</v>
      </c>
      <c r="E127" s="95" t="s">
        <v>1149</v>
      </c>
      <c r="F127" s="82" t="s">
        <v>1159</v>
      </c>
      <c r="G127" s="95" t="s">
        <v>1160</v>
      </c>
      <c r="H127" s="95" t="s">
        <v>171</v>
      </c>
      <c r="I127" s="89">
        <v>61.034399999999998</v>
      </c>
      <c r="J127" s="91">
        <v>764.5</v>
      </c>
      <c r="K127" s="82"/>
      <c r="L127" s="89">
        <v>2.2082689639999997</v>
      </c>
      <c r="M127" s="90">
        <v>3.9806713369886734E-7</v>
      </c>
      <c r="N127" s="90">
        <f t="shared" si="3"/>
        <v>3.8551076773678424E-3</v>
      </c>
      <c r="O127" s="90">
        <f>L127/'סכום נכסי הקרן'!$C$42</f>
        <v>2.681787895792033E-5</v>
      </c>
    </row>
    <row r="128" spans="2:15" s="139" customFormat="1">
      <c r="B128" s="88" t="s">
        <v>1161</v>
      </c>
      <c r="C128" s="82" t="s">
        <v>1162</v>
      </c>
      <c r="D128" s="95" t="s">
        <v>1148</v>
      </c>
      <c r="E128" s="95" t="s">
        <v>1149</v>
      </c>
      <c r="F128" s="82" t="s">
        <v>1163</v>
      </c>
      <c r="G128" s="95" t="s">
        <v>1013</v>
      </c>
      <c r="H128" s="95" t="s">
        <v>168</v>
      </c>
      <c r="I128" s="89">
        <v>16.833665</v>
      </c>
      <c r="J128" s="91">
        <v>733</v>
      </c>
      <c r="K128" s="82"/>
      <c r="L128" s="89">
        <v>0.448155266</v>
      </c>
      <c r="M128" s="90">
        <v>5.0653480210687044E-7</v>
      </c>
      <c r="N128" s="90">
        <f t="shared" si="3"/>
        <v>7.8237154747669031E-4</v>
      </c>
      <c r="O128" s="90">
        <f>L128/'סכום נכסי הקרן'!$C$42</f>
        <v>5.4425316272038093E-6</v>
      </c>
    </row>
    <row r="129" spans="2:15" s="139" customFormat="1">
      <c r="B129" s="88" t="s">
        <v>1164</v>
      </c>
      <c r="C129" s="82" t="s">
        <v>1165</v>
      </c>
      <c r="D129" s="95" t="s">
        <v>1166</v>
      </c>
      <c r="E129" s="95" t="s">
        <v>1149</v>
      </c>
      <c r="F129" s="82">
        <v>29389</v>
      </c>
      <c r="G129" s="95" t="s">
        <v>866</v>
      </c>
      <c r="H129" s="95" t="s">
        <v>168</v>
      </c>
      <c r="I129" s="89">
        <v>1.540392</v>
      </c>
      <c r="J129" s="91">
        <v>12879</v>
      </c>
      <c r="K129" s="89">
        <v>2.7741289999999997E-3</v>
      </c>
      <c r="L129" s="89">
        <v>0.72331602400000006</v>
      </c>
      <c r="M129" s="90">
        <v>1.4445495060724426E-8</v>
      </c>
      <c r="N129" s="90">
        <f t="shared" si="3"/>
        <v>1.2627361986896008E-3</v>
      </c>
      <c r="O129" s="90">
        <f>L129/'סכום נכסי הקרן'!$C$42</f>
        <v>8.7841661936051197E-6</v>
      </c>
    </row>
    <row r="130" spans="2:15" s="139" customFormat="1">
      <c r="B130" s="88" t="s">
        <v>1167</v>
      </c>
      <c r="C130" s="82" t="s">
        <v>1168</v>
      </c>
      <c r="D130" s="95" t="s">
        <v>1148</v>
      </c>
      <c r="E130" s="95" t="s">
        <v>1149</v>
      </c>
      <c r="F130" s="82" t="s">
        <v>1169</v>
      </c>
      <c r="G130" s="95" t="s">
        <v>337</v>
      </c>
      <c r="H130" s="95" t="s">
        <v>168</v>
      </c>
      <c r="I130" s="89">
        <v>10.698255</v>
      </c>
      <c r="J130" s="91">
        <v>3415</v>
      </c>
      <c r="K130" s="89">
        <v>8.9368940000000008E-3</v>
      </c>
      <c r="L130" s="89">
        <v>1.3358714110000001</v>
      </c>
      <c r="M130" s="90">
        <v>5.0128631369166876E-7</v>
      </c>
      <c r="N130" s="90">
        <f t="shared" si="3"/>
        <v>2.3321109051833385E-3</v>
      </c>
      <c r="O130" s="90">
        <f>L130/'סכום נכסי הקרן'!$C$42</f>
        <v>1.6223222074656777E-5</v>
      </c>
    </row>
    <row r="131" spans="2:15" s="139" customFormat="1">
      <c r="B131" s="88" t="s">
        <v>1170</v>
      </c>
      <c r="C131" s="82" t="s">
        <v>1171</v>
      </c>
      <c r="D131" s="95" t="s">
        <v>1148</v>
      </c>
      <c r="E131" s="95" t="s">
        <v>1149</v>
      </c>
      <c r="F131" s="82" t="s">
        <v>1012</v>
      </c>
      <c r="G131" s="95" t="s">
        <v>1013</v>
      </c>
      <c r="H131" s="95" t="s">
        <v>168</v>
      </c>
      <c r="I131" s="89">
        <v>13.418093000000001</v>
      </c>
      <c r="J131" s="91">
        <v>573</v>
      </c>
      <c r="K131" s="82"/>
      <c r="L131" s="89">
        <v>0.27924876700000001</v>
      </c>
      <c r="M131" s="90">
        <v>3.3322366680228465E-7</v>
      </c>
      <c r="N131" s="90">
        <f t="shared" si="3"/>
        <v>4.8750133389874692E-4</v>
      </c>
      <c r="O131" s="90">
        <f>L131/'סכום נכסי הקרן'!$C$42</f>
        <v>3.3912805707278411E-6</v>
      </c>
    </row>
    <row r="132" spans="2:15" s="139" customFormat="1">
      <c r="B132" s="88" t="s">
        <v>1172</v>
      </c>
      <c r="C132" s="82" t="s">
        <v>1173</v>
      </c>
      <c r="D132" s="95" t="s">
        <v>1148</v>
      </c>
      <c r="E132" s="95" t="s">
        <v>1149</v>
      </c>
      <c r="F132" s="82" t="s">
        <v>1174</v>
      </c>
      <c r="G132" s="95" t="s">
        <v>27</v>
      </c>
      <c r="H132" s="95" t="s">
        <v>168</v>
      </c>
      <c r="I132" s="89">
        <v>21.844298999999999</v>
      </c>
      <c r="J132" s="91">
        <v>2380</v>
      </c>
      <c r="K132" s="82"/>
      <c r="L132" s="89">
        <v>1.8882561519999999</v>
      </c>
      <c r="M132" s="90">
        <v>6.2096276679301225E-7</v>
      </c>
      <c r="N132" s="90">
        <f t="shared" si="3"/>
        <v>3.2964421033325991E-3</v>
      </c>
      <c r="O132" s="90">
        <f>L132/'סכום נכסי הקרן'!$C$42</f>
        <v>2.2931547629124954E-5</v>
      </c>
    </row>
    <row r="133" spans="2:15" s="139" customFormat="1">
      <c r="B133" s="88" t="s">
        <v>1175</v>
      </c>
      <c r="C133" s="82" t="s">
        <v>1176</v>
      </c>
      <c r="D133" s="95" t="s">
        <v>1148</v>
      </c>
      <c r="E133" s="95" t="s">
        <v>1149</v>
      </c>
      <c r="F133" s="82" t="s">
        <v>1177</v>
      </c>
      <c r="G133" s="95" t="s">
        <v>1178</v>
      </c>
      <c r="H133" s="95" t="s">
        <v>168</v>
      </c>
      <c r="I133" s="89">
        <v>55.486431000000003</v>
      </c>
      <c r="J133" s="91">
        <v>500</v>
      </c>
      <c r="K133" s="82"/>
      <c r="L133" s="89">
        <v>1.00763359</v>
      </c>
      <c r="M133" s="90">
        <v>2.0415305819354536E-6</v>
      </c>
      <c r="N133" s="90">
        <f t="shared" si="3"/>
        <v>1.7590864392471356E-3</v>
      </c>
      <c r="O133" s="90">
        <f>L133/'סכום נכסי הקרן'!$C$42</f>
        <v>1.2237003775847444E-5</v>
      </c>
    </row>
    <row r="134" spans="2:15" s="139" customFormat="1">
      <c r="B134" s="88" t="s">
        <v>1179</v>
      </c>
      <c r="C134" s="82" t="s">
        <v>1180</v>
      </c>
      <c r="D134" s="95" t="s">
        <v>1148</v>
      </c>
      <c r="E134" s="95" t="s">
        <v>1149</v>
      </c>
      <c r="F134" s="82" t="s">
        <v>910</v>
      </c>
      <c r="G134" s="95" t="s">
        <v>197</v>
      </c>
      <c r="H134" s="95" t="s">
        <v>168</v>
      </c>
      <c r="I134" s="89">
        <v>33.451791999999998</v>
      </c>
      <c r="J134" s="91">
        <v>12251</v>
      </c>
      <c r="K134" s="82"/>
      <c r="L134" s="89">
        <v>14.884586300999999</v>
      </c>
      <c r="M134" s="90">
        <v>5.3930605878462919E-7</v>
      </c>
      <c r="N134" s="90">
        <f t="shared" si="3"/>
        <v>2.5984915723078247E-2</v>
      </c>
      <c r="O134" s="90">
        <f>L134/'סכום נכסי הקרן'!$C$42</f>
        <v>1.8076286913704828E-4</v>
      </c>
    </row>
    <row r="135" spans="2:15" s="139" customFormat="1">
      <c r="B135" s="88" t="s">
        <v>1181</v>
      </c>
      <c r="C135" s="82" t="s">
        <v>1182</v>
      </c>
      <c r="D135" s="95" t="s">
        <v>1148</v>
      </c>
      <c r="E135" s="95" t="s">
        <v>1149</v>
      </c>
      <c r="F135" s="82" t="s">
        <v>990</v>
      </c>
      <c r="G135" s="95" t="s">
        <v>894</v>
      </c>
      <c r="H135" s="95" t="s">
        <v>168</v>
      </c>
      <c r="I135" s="89">
        <v>24.800951000000001</v>
      </c>
      <c r="J135" s="91">
        <v>2518</v>
      </c>
      <c r="K135" s="82"/>
      <c r="L135" s="89">
        <v>2.268140185</v>
      </c>
      <c r="M135" s="90">
        <v>8.8836559714057546E-7</v>
      </c>
      <c r="N135" s="90">
        <f t="shared" si="3"/>
        <v>3.9596284615174343E-3</v>
      </c>
      <c r="O135" s="90">
        <f>L135/'סכום נכסי הקרן'!$C$42</f>
        <v>2.7544972977723305E-5</v>
      </c>
    </row>
    <row r="136" spans="2:15" s="139" customFormat="1">
      <c r="B136" s="88" t="s">
        <v>1185</v>
      </c>
      <c r="C136" s="82" t="s">
        <v>1186</v>
      </c>
      <c r="D136" s="95" t="s">
        <v>1148</v>
      </c>
      <c r="E136" s="95" t="s">
        <v>1149</v>
      </c>
      <c r="F136" s="82" t="s">
        <v>807</v>
      </c>
      <c r="G136" s="95" t="s">
        <v>376</v>
      </c>
      <c r="H136" s="95" t="s">
        <v>168</v>
      </c>
      <c r="I136" s="89">
        <v>2.149486</v>
      </c>
      <c r="J136" s="91">
        <v>374</v>
      </c>
      <c r="K136" s="82"/>
      <c r="L136" s="89">
        <v>2.9197932999999999E-2</v>
      </c>
      <c r="M136" s="90">
        <v>1.316260765821729E-8</v>
      </c>
      <c r="N136" s="90">
        <f t="shared" si="3"/>
        <v>5.0972584185434347E-5</v>
      </c>
      <c r="O136" s="90">
        <f>L136/'סכום נכסי הקרן'!$C$42</f>
        <v>3.5458843364673928E-7</v>
      </c>
    </row>
    <row r="137" spans="2:15" s="139" customFormat="1">
      <c r="B137" s="88" t="s">
        <v>1189</v>
      </c>
      <c r="C137" s="82" t="s">
        <v>1190</v>
      </c>
      <c r="D137" s="95" t="s">
        <v>128</v>
      </c>
      <c r="E137" s="95" t="s">
        <v>1149</v>
      </c>
      <c r="F137" s="82" t="s">
        <v>1121</v>
      </c>
      <c r="G137" s="95" t="s">
        <v>341</v>
      </c>
      <c r="H137" s="95" t="s">
        <v>171</v>
      </c>
      <c r="I137" s="89">
        <v>0.545153</v>
      </c>
      <c r="J137" s="91">
        <v>35</v>
      </c>
      <c r="K137" s="82"/>
      <c r="L137" s="89">
        <v>9.0299799999999991E-4</v>
      </c>
      <c r="M137" s="90">
        <v>7.9519336227608275E-8</v>
      </c>
      <c r="N137" s="90">
        <f t="shared" si="3"/>
        <v>1.576417809242827E-6</v>
      </c>
      <c r="O137" s="90">
        <f>L137/'סכום נכסי הקרן'!$C$42</f>
        <v>1.0966277866523575E-8</v>
      </c>
    </row>
    <row r="138" spans="2:15" s="139" customFormat="1">
      <c r="B138" s="88" t="s">
        <v>1191</v>
      </c>
      <c r="C138" s="82" t="s">
        <v>1192</v>
      </c>
      <c r="D138" s="95" t="s">
        <v>1148</v>
      </c>
      <c r="E138" s="95" t="s">
        <v>1149</v>
      </c>
      <c r="F138" s="82" t="s">
        <v>1019</v>
      </c>
      <c r="G138" s="95" t="s">
        <v>1013</v>
      </c>
      <c r="H138" s="95" t="s">
        <v>168</v>
      </c>
      <c r="I138" s="89">
        <v>11.332459999999999</v>
      </c>
      <c r="J138" s="91">
        <v>831</v>
      </c>
      <c r="K138" s="82"/>
      <c r="L138" s="89">
        <v>0.34203541599999993</v>
      </c>
      <c r="M138" s="90">
        <v>3.9947066997204766E-7</v>
      </c>
      <c r="N138" s="90">
        <f t="shared" si="3"/>
        <v>5.9711175570065363E-4</v>
      </c>
      <c r="O138" s="90">
        <f>L138/'סכום נכסי הקרן'!$C$42</f>
        <v>4.1537804203862941E-6</v>
      </c>
    </row>
    <row r="139" spans="2:15" s="139" customFormat="1">
      <c r="B139" s="88" t="s">
        <v>1195</v>
      </c>
      <c r="C139" s="82" t="s">
        <v>1196</v>
      </c>
      <c r="D139" s="95" t="s">
        <v>1148</v>
      </c>
      <c r="E139" s="95" t="s">
        <v>1149</v>
      </c>
      <c r="F139" s="82" t="s">
        <v>1197</v>
      </c>
      <c r="G139" s="95" t="s">
        <v>1198</v>
      </c>
      <c r="H139" s="95" t="s">
        <v>168</v>
      </c>
      <c r="I139" s="89">
        <v>15.769574</v>
      </c>
      <c r="J139" s="91">
        <v>3768</v>
      </c>
      <c r="K139" s="82"/>
      <c r="L139" s="89">
        <v>2.1581255210000001</v>
      </c>
      <c r="M139" s="90">
        <v>3.3371068842205941E-7</v>
      </c>
      <c r="N139" s="90">
        <f t="shared" si="3"/>
        <v>3.767569259163204E-3</v>
      </c>
      <c r="O139" s="90">
        <f>L139/'סכום נכסי הקרן'!$C$42</f>
        <v>2.6208921984458395E-5</v>
      </c>
    </row>
    <row r="140" spans="2:15" s="139" customFormat="1">
      <c r="B140" s="88" t="s">
        <v>1199</v>
      </c>
      <c r="C140" s="82" t="s">
        <v>1200</v>
      </c>
      <c r="D140" s="95" t="s">
        <v>1148</v>
      </c>
      <c r="E140" s="95" t="s">
        <v>1149</v>
      </c>
      <c r="F140" s="82" t="s">
        <v>897</v>
      </c>
      <c r="G140" s="95" t="s">
        <v>459</v>
      </c>
      <c r="H140" s="95" t="s">
        <v>168</v>
      </c>
      <c r="I140" s="89">
        <v>96.283219000000003</v>
      </c>
      <c r="J140" s="91">
        <v>1568</v>
      </c>
      <c r="K140" s="82"/>
      <c r="L140" s="89">
        <v>5.4833062259999998</v>
      </c>
      <c r="M140" s="90">
        <v>8.8382796918454506E-8</v>
      </c>
      <c r="N140" s="90">
        <f t="shared" si="3"/>
        <v>9.572536803180598E-3</v>
      </c>
      <c r="O140" s="90">
        <f>L140/'סכום נכסי הקרן'!$C$42</f>
        <v>6.6590911277272728E-5</v>
      </c>
    </row>
    <row r="141" spans="2:15" s="139" customFormat="1">
      <c r="B141" s="88" t="s">
        <v>1201</v>
      </c>
      <c r="C141" s="82" t="s">
        <v>1202</v>
      </c>
      <c r="D141" s="95" t="s">
        <v>1148</v>
      </c>
      <c r="E141" s="95" t="s">
        <v>1149</v>
      </c>
      <c r="F141" s="82" t="s">
        <v>893</v>
      </c>
      <c r="G141" s="95" t="s">
        <v>894</v>
      </c>
      <c r="H141" s="95" t="s">
        <v>168</v>
      </c>
      <c r="I141" s="89">
        <v>28.136277</v>
      </c>
      <c r="J141" s="91">
        <v>1656</v>
      </c>
      <c r="K141" s="82"/>
      <c r="L141" s="89">
        <v>1.692282273</v>
      </c>
      <c r="M141" s="90">
        <v>2.657312036903407E-7</v>
      </c>
      <c r="N141" s="90">
        <f t="shared" si="3"/>
        <v>2.9543187398234898E-3</v>
      </c>
      <c r="O141" s="90">
        <f>L141/'סכום נכסי הקרן'!$C$42</f>
        <v>2.0551582212042669E-5</v>
      </c>
    </row>
    <row r="142" spans="2:15" s="139" customFormat="1">
      <c r="B142" s="88" t="s">
        <v>1203</v>
      </c>
      <c r="C142" s="82" t="s">
        <v>1204</v>
      </c>
      <c r="D142" s="95" t="s">
        <v>1148</v>
      </c>
      <c r="E142" s="95" t="s">
        <v>1149</v>
      </c>
      <c r="F142" s="82" t="s">
        <v>1205</v>
      </c>
      <c r="G142" s="95" t="s">
        <v>1206</v>
      </c>
      <c r="H142" s="95" t="s">
        <v>168</v>
      </c>
      <c r="I142" s="89">
        <v>10.268369</v>
      </c>
      <c r="J142" s="91">
        <v>3694</v>
      </c>
      <c r="K142" s="82"/>
      <c r="L142" s="89">
        <v>1.377666861</v>
      </c>
      <c r="M142" s="90">
        <v>5.014723016101967E-7</v>
      </c>
      <c r="N142" s="90">
        <f t="shared" si="3"/>
        <v>2.4050757309363501E-3</v>
      </c>
      <c r="O142" s="90">
        <f>L142/'סכום נכסי הקרן'!$C$42</f>
        <v>1.6730798523615016E-5</v>
      </c>
    </row>
    <row r="143" spans="2:15" s="139" customFormat="1">
      <c r="B143" s="88" t="s">
        <v>1207</v>
      </c>
      <c r="C143" s="82" t="s">
        <v>1208</v>
      </c>
      <c r="D143" s="95" t="s">
        <v>1148</v>
      </c>
      <c r="E143" s="95" t="s">
        <v>1149</v>
      </c>
      <c r="F143" s="82" t="s">
        <v>1209</v>
      </c>
      <c r="G143" s="95" t="s">
        <v>1153</v>
      </c>
      <c r="H143" s="95" t="s">
        <v>168</v>
      </c>
      <c r="I143" s="89">
        <v>3.7784940000000002</v>
      </c>
      <c r="J143" s="91">
        <v>5986</v>
      </c>
      <c r="K143" s="82"/>
      <c r="L143" s="89">
        <v>0.82148820700000003</v>
      </c>
      <c r="M143" s="90">
        <v>5.7834788804954885E-8</v>
      </c>
      <c r="N143" s="90">
        <f t="shared" si="3"/>
        <v>1.4341212711409749E-3</v>
      </c>
      <c r="O143" s="90">
        <f>L143/'סכום נכסי הקרן'!$C$42</f>
        <v>9.9763985546305054E-6</v>
      </c>
    </row>
    <row r="144" spans="2:15" s="139" customFormat="1">
      <c r="B144" s="88" t="s">
        <v>1210</v>
      </c>
      <c r="C144" s="82" t="s">
        <v>1211</v>
      </c>
      <c r="D144" s="95" t="s">
        <v>1148</v>
      </c>
      <c r="E144" s="95" t="s">
        <v>1149</v>
      </c>
      <c r="F144" s="82" t="s">
        <v>1212</v>
      </c>
      <c r="G144" s="95" t="s">
        <v>1153</v>
      </c>
      <c r="H144" s="95" t="s">
        <v>168</v>
      </c>
      <c r="I144" s="89">
        <v>6.0327269999999995</v>
      </c>
      <c r="J144" s="91">
        <v>12083</v>
      </c>
      <c r="K144" s="82"/>
      <c r="L144" s="89">
        <v>2.6474898800000002</v>
      </c>
      <c r="M144" s="90">
        <v>1.247730771816902E-7</v>
      </c>
      <c r="N144" s="90">
        <f t="shared" si="3"/>
        <v>4.621881993783104E-3</v>
      </c>
      <c r="O144" s="90">
        <f>L144/'סכום נכסי הקרן'!$C$42</f>
        <v>3.2151909165789024E-5</v>
      </c>
    </row>
    <row r="145" spans="2:15" s="139" customFormat="1">
      <c r="B145" s="85"/>
      <c r="C145" s="82"/>
      <c r="D145" s="82"/>
      <c r="E145" s="82"/>
      <c r="F145" s="82"/>
      <c r="G145" s="82"/>
      <c r="H145" s="82"/>
      <c r="I145" s="89"/>
      <c r="J145" s="91"/>
      <c r="K145" s="82"/>
      <c r="L145" s="82"/>
      <c r="M145" s="82"/>
      <c r="N145" s="90"/>
      <c r="O145" s="82"/>
    </row>
    <row r="146" spans="2:15" s="139" customFormat="1">
      <c r="B146" s="101" t="s">
        <v>61</v>
      </c>
      <c r="C146" s="84"/>
      <c r="D146" s="84"/>
      <c r="E146" s="84"/>
      <c r="F146" s="84"/>
      <c r="G146" s="84"/>
      <c r="H146" s="84"/>
      <c r="I146" s="92"/>
      <c r="J146" s="94"/>
      <c r="K146" s="92">
        <v>8.215769999999999E-3</v>
      </c>
      <c r="L146" s="92">
        <f>SUM(L147:L154)</f>
        <v>20.524762632000002</v>
      </c>
      <c r="M146" s="84"/>
      <c r="N146" s="93">
        <f t="shared" ref="N146:N154" si="4">L146/$L$11</f>
        <v>3.5831310084370599E-2</v>
      </c>
      <c r="O146" s="93">
        <f>L146/'סכום נכסי הקרן'!$C$42</f>
        <v>2.492588579010715E-4</v>
      </c>
    </row>
    <row r="147" spans="2:15" s="139" customFormat="1">
      <c r="B147" s="88" t="s">
        <v>1213</v>
      </c>
      <c r="C147" s="82" t="s">
        <v>1214</v>
      </c>
      <c r="D147" s="95" t="s">
        <v>1166</v>
      </c>
      <c r="E147" s="95" t="s">
        <v>1149</v>
      </c>
      <c r="F147" s="82"/>
      <c r="G147" s="95" t="s">
        <v>866</v>
      </c>
      <c r="H147" s="95" t="s">
        <v>168</v>
      </c>
      <c r="I147" s="89">
        <v>6.6847200000000013</v>
      </c>
      <c r="J147" s="91">
        <v>2731</v>
      </c>
      <c r="K147" s="82"/>
      <c r="L147" s="89">
        <v>0.66305684199999981</v>
      </c>
      <c r="M147" s="90">
        <v>1.7341716207444453E-8</v>
      </c>
      <c r="N147" s="90">
        <f t="shared" si="4"/>
        <v>1.1575381277357281E-3</v>
      </c>
      <c r="O147" s="90">
        <f>L147/'סכום נכסי הקרן'!$C$42</f>
        <v>8.0523606593498736E-6</v>
      </c>
    </row>
    <row r="148" spans="2:15" s="139" customFormat="1">
      <c r="B148" s="88" t="s">
        <v>1215</v>
      </c>
      <c r="C148" s="82" t="s">
        <v>1216</v>
      </c>
      <c r="D148" s="95" t="s">
        <v>1148</v>
      </c>
      <c r="E148" s="95" t="s">
        <v>1149</v>
      </c>
      <c r="F148" s="82"/>
      <c r="G148" s="95" t="s">
        <v>1206</v>
      </c>
      <c r="H148" s="95" t="s">
        <v>168</v>
      </c>
      <c r="I148" s="89">
        <v>52.605840000000001</v>
      </c>
      <c r="J148" s="91">
        <v>2834</v>
      </c>
      <c r="K148" s="82"/>
      <c r="L148" s="89">
        <v>5.4147654039999997</v>
      </c>
      <c r="M148" s="90">
        <v>1.0195919276247002E-7</v>
      </c>
      <c r="N148" s="90">
        <f t="shared" si="4"/>
        <v>9.4528809761899035E-3</v>
      </c>
      <c r="O148" s="90">
        <f>L148/'סכום נכסי הקרן'!$C$42</f>
        <v>6.575853102919695E-5</v>
      </c>
    </row>
    <row r="149" spans="2:15" s="139" customFormat="1">
      <c r="B149" s="88" t="s">
        <v>1217</v>
      </c>
      <c r="C149" s="82" t="s">
        <v>1218</v>
      </c>
      <c r="D149" s="95" t="s">
        <v>1166</v>
      </c>
      <c r="E149" s="95" t="s">
        <v>1149</v>
      </c>
      <c r="F149" s="82"/>
      <c r="G149" s="95" t="s">
        <v>866</v>
      </c>
      <c r="H149" s="95" t="s">
        <v>168</v>
      </c>
      <c r="I149" s="89">
        <v>5.2605839999999997</v>
      </c>
      <c r="J149" s="91">
        <v>5276</v>
      </c>
      <c r="K149" s="89">
        <v>8.215769999999999E-3</v>
      </c>
      <c r="L149" s="89">
        <v>1.0162716010000001</v>
      </c>
      <c r="M149" s="90">
        <v>8.7128765071244838E-9</v>
      </c>
      <c r="N149" s="90">
        <f t="shared" si="4"/>
        <v>1.7741663335291114E-3</v>
      </c>
      <c r="O149" s="90">
        <f>L149/'סכום נכסי הקרן'!$C$42</f>
        <v>1.2341906365709315E-5</v>
      </c>
    </row>
    <row r="150" spans="2:15" s="139" customFormat="1">
      <c r="B150" s="88" t="s">
        <v>1183</v>
      </c>
      <c r="C150" s="82" t="s">
        <v>1184</v>
      </c>
      <c r="D150" s="95" t="s">
        <v>1166</v>
      </c>
      <c r="E150" s="95" t="s">
        <v>1149</v>
      </c>
      <c r="F150" s="82"/>
      <c r="G150" s="95" t="s">
        <v>195</v>
      </c>
      <c r="H150" s="95" t="s">
        <v>168</v>
      </c>
      <c r="I150" s="89">
        <v>30.207888000000004</v>
      </c>
      <c r="J150" s="91">
        <v>5515</v>
      </c>
      <c r="K150" s="82"/>
      <c r="L150" s="89">
        <v>6.0507850479999998</v>
      </c>
      <c r="M150" s="90">
        <v>5.9579078404014799E-7</v>
      </c>
      <c r="N150" s="90">
        <f>L150/$L$11</f>
        <v>1.0563218644523481E-2</v>
      </c>
      <c r="O150" s="90">
        <f>L150/'סכום נכסי הקרן'!$C$42</f>
        <v>7.3482543867178207E-5</v>
      </c>
    </row>
    <row r="151" spans="2:15" s="139" customFormat="1">
      <c r="B151" s="88" t="s">
        <v>1219</v>
      </c>
      <c r="C151" s="82" t="s">
        <v>1220</v>
      </c>
      <c r="D151" s="95" t="s">
        <v>1166</v>
      </c>
      <c r="E151" s="95" t="s">
        <v>1149</v>
      </c>
      <c r="F151" s="82"/>
      <c r="G151" s="95" t="s">
        <v>1221</v>
      </c>
      <c r="H151" s="95" t="s">
        <v>168</v>
      </c>
      <c r="I151" s="89">
        <v>1.5200469999999999</v>
      </c>
      <c r="J151" s="91">
        <v>24288</v>
      </c>
      <c r="K151" s="82"/>
      <c r="L151" s="89">
        <v>1.3408946800000003</v>
      </c>
      <c r="M151" s="90">
        <v>1.6216783440077899E-8</v>
      </c>
      <c r="N151" s="90">
        <f t="shared" si="4"/>
        <v>2.3408803273882802E-3</v>
      </c>
      <c r="O151" s="90">
        <f>L151/'סכום נכסי הקרן'!$C$42</f>
        <v>1.6284226156229823E-5</v>
      </c>
    </row>
    <row r="152" spans="2:15" s="139" customFormat="1">
      <c r="B152" s="88" t="s">
        <v>1187</v>
      </c>
      <c r="C152" s="82" t="s">
        <v>1188</v>
      </c>
      <c r="D152" s="95" t="s">
        <v>1148</v>
      </c>
      <c r="E152" s="95" t="s">
        <v>1149</v>
      </c>
      <c r="F152" s="82"/>
      <c r="G152" s="95" t="s">
        <v>459</v>
      </c>
      <c r="H152" s="95" t="s">
        <v>168</v>
      </c>
      <c r="I152" s="89">
        <v>21.974388999999995</v>
      </c>
      <c r="J152" s="91">
        <v>4816</v>
      </c>
      <c r="K152" s="82"/>
      <c r="L152" s="89">
        <v>3.8436969100000002</v>
      </c>
      <c r="M152" s="90">
        <v>1.6172733244142735E-7</v>
      </c>
      <c r="N152" s="90">
        <f>L152/$L$11</f>
        <v>6.710172405980549E-3</v>
      </c>
      <c r="O152" s="90">
        <f>L152/'סכום נכסי הקרן'!$C$42</f>
        <v>4.6679005213475625E-5</v>
      </c>
    </row>
    <row r="153" spans="2:15" s="139" customFormat="1">
      <c r="B153" s="88" t="s">
        <v>1193</v>
      </c>
      <c r="C153" s="82" t="s">
        <v>1194</v>
      </c>
      <c r="D153" s="95" t="s">
        <v>1148</v>
      </c>
      <c r="E153" s="95" t="s">
        <v>1149</v>
      </c>
      <c r="F153" s="82"/>
      <c r="G153" s="95" t="s">
        <v>197</v>
      </c>
      <c r="H153" s="95" t="s">
        <v>168</v>
      </c>
      <c r="I153" s="89">
        <v>14.831009999999999</v>
      </c>
      <c r="J153" s="91">
        <v>1528</v>
      </c>
      <c r="K153" s="82"/>
      <c r="L153" s="89">
        <v>0.82307599300000001</v>
      </c>
      <c r="M153" s="90">
        <v>2.9783348426484968E-7</v>
      </c>
      <c r="N153" s="90">
        <f>L153/$L$11</f>
        <v>1.4368931644648431E-3</v>
      </c>
      <c r="O153" s="90">
        <f>L153/'סכום נכסי הקרן'!$C$42</f>
        <v>9.9956811028405533E-6</v>
      </c>
    </row>
    <row r="154" spans="2:15" s="139" customFormat="1">
      <c r="B154" s="88" t="s">
        <v>1222</v>
      </c>
      <c r="C154" s="82" t="s">
        <v>1223</v>
      </c>
      <c r="D154" s="95" t="s">
        <v>1148</v>
      </c>
      <c r="E154" s="95" t="s">
        <v>1149</v>
      </c>
      <c r="F154" s="82"/>
      <c r="G154" s="95" t="s">
        <v>1153</v>
      </c>
      <c r="H154" s="95" t="s">
        <v>168</v>
      </c>
      <c r="I154" s="89">
        <v>6.3359519999999998</v>
      </c>
      <c r="J154" s="91">
        <v>5963</v>
      </c>
      <c r="K154" s="82"/>
      <c r="L154" s="89">
        <v>1.3722161540000002</v>
      </c>
      <c r="M154" s="90">
        <v>2.1133209572816082E-7</v>
      </c>
      <c r="N154" s="90">
        <f t="shared" si="4"/>
        <v>2.3955601045587012E-3</v>
      </c>
      <c r="O154" s="90">
        <f>L154/'סכום נכסי הקרן'!$C$42</f>
        <v>1.6664603507091166E-5</v>
      </c>
    </row>
    <row r="155" spans="2:15" s="139" customFormat="1">
      <c r="B155" s="141"/>
      <c r="C155" s="141"/>
      <c r="D155" s="141"/>
    </row>
    <row r="156" spans="2:15" s="139" customFormat="1">
      <c r="B156" s="141"/>
      <c r="C156" s="141"/>
      <c r="D156" s="141"/>
    </row>
    <row r="157" spans="2:15" s="139" customFormat="1">
      <c r="B157" s="141"/>
      <c r="C157" s="141"/>
      <c r="D157" s="141"/>
    </row>
    <row r="158" spans="2:15" s="139" customFormat="1">
      <c r="B158" s="142" t="s">
        <v>252</v>
      </c>
      <c r="C158" s="141"/>
      <c r="D158" s="141"/>
    </row>
    <row r="159" spans="2:15" s="139" customFormat="1">
      <c r="B159" s="142" t="s">
        <v>116</v>
      </c>
      <c r="C159" s="141"/>
      <c r="D159" s="141"/>
    </row>
    <row r="160" spans="2:15" s="139" customFormat="1">
      <c r="B160" s="142" t="s">
        <v>235</v>
      </c>
      <c r="C160" s="141"/>
      <c r="D160" s="141"/>
    </row>
    <row r="161" spans="2:4" s="139" customFormat="1">
      <c r="B161" s="142" t="s">
        <v>243</v>
      </c>
      <c r="C161" s="141"/>
      <c r="D161" s="141"/>
    </row>
    <row r="162" spans="2:4" s="139" customFormat="1">
      <c r="B162" s="142" t="s">
        <v>249</v>
      </c>
      <c r="C162" s="141"/>
      <c r="D162" s="141"/>
    </row>
    <row r="163" spans="2:4" s="139" customFormat="1">
      <c r="B163" s="141"/>
      <c r="C163" s="141"/>
      <c r="D163" s="141"/>
    </row>
    <row r="164" spans="2:4" s="139" customFormat="1">
      <c r="B164" s="141"/>
      <c r="C164" s="141"/>
      <c r="D164" s="141"/>
    </row>
    <row r="165" spans="2:4" s="139" customFormat="1">
      <c r="B165" s="141"/>
      <c r="C165" s="141"/>
      <c r="D165" s="141"/>
    </row>
    <row r="166" spans="2:4" s="139" customFormat="1">
      <c r="B166" s="141"/>
      <c r="C166" s="141"/>
      <c r="D166" s="141"/>
    </row>
    <row r="167" spans="2:4" s="139" customFormat="1">
      <c r="B167" s="141"/>
      <c r="C167" s="141"/>
      <c r="D167" s="141"/>
    </row>
    <row r="168" spans="2:4" s="139" customFormat="1">
      <c r="B168" s="141"/>
      <c r="C168" s="141"/>
      <c r="D168" s="141"/>
    </row>
    <row r="169" spans="2:4" s="139" customFormat="1">
      <c r="B169" s="141"/>
      <c r="C169" s="141"/>
      <c r="D169" s="141"/>
    </row>
    <row r="170" spans="2:4" s="139" customFormat="1">
      <c r="B170" s="141"/>
      <c r="C170" s="141"/>
      <c r="D170" s="141"/>
    </row>
    <row r="171" spans="2:4" s="139" customFormat="1">
      <c r="B171" s="141"/>
      <c r="C171" s="141"/>
      <c r="D171" s="141"/>
    </row>
    <row r="172" spans="2:4" s="139" customFormat="1">
      <c r="B172" s="141"/>
      <c r="C172" s="141"/>
      <c r="D172" s="141"/>
    </row>
    <row r="173" spans="2:4" s="139" customFormat="1">
      <c r="B173" s="141"/>
      <c r="C173" s="141"/>
      <c r="D173" s="141"/>
    </row>
    <row r="174" spans="2:4" s="139" customFormat="1">
      <c r="B174" s="141"/>
      <c r="C174" s="141"/>
      <c r="D174" s="141"/>
    </row>
    <row r="175" spans="2:4" s="139" customFormat="1">
      <c r="B175" s="141"/>
      <c r="C175" s="141"/>
      <c r="D175" s="141"/>
    </row>
    <row r="176" spans="2:4" s="139" customFormat="1">
      <c r="B176" s="141"/>
      <c r="C176" s="141"/>
      <c r="D176" s="141"/>
    </row>
    <row r="177" spans="2:4" s="139" customFormat="1">
      <c r="B177" s="141"/>
      <c r="C177" s="141"/>
      <c r="D177" s="141"/>
    </row>
    <row r="178" spans="2:4" s="139" customFormat="1">
      <c r="B178" s="141"/>
      <c r="C178" s="141"/>
      <c r="D178" s="141"/>
    </row>
    <row r="179" spans="2:4" s="139" customFormat="1">
      <c r="B179" s="141"/>
      <c r="C179" s="141"/>
      <c r="D179" s="141"/>
    </row>
    <row r="180" spans="2:4" s="139" customFormat="1">
      <c r="B180" s="141"/>
      <c r="C180" s="141"/>
      <c r="D180" s="141"/>
    </row>
    <row r="181" spans="2:4" s="139" customFormat="1">
      <c r="B181" s="141"/>
      <c r="C181" s="141"/>
      <c r="D181" s="141"/>
    </row>
    <row r="182" spans="2:4" s="139" customFormat="1">
      <c r="B182" s="141"/>
      <c r="C182" s="141"/>
      <c r="D182" s="141"/>
    </row>
    <row r="183" spans="2:4" s="139" customFormat="1">
      <c r="B183" s="141"/>
      <c r="C183" s="141"/>
      <c r="D183" s="141"/>
    </row>
    <row r="184" spans="2:4" s="139" customFormat="1">
      <c r="B184" s="141"/>
      <c r="C184" s="141"/>
      <c r="D184" s="141"/>
    </row>
    <row r="185" spans="2:4" s="139" customFormat="1">
      <c r="B185" s="141"/>
      <c r="C185" s="141"/>
      <c r="D185" s="141"/>
    </row>
    <row r="186" spans="2:4" s="139" customFormat="1">
      <c r="B186" s="141"/>
      <c r="C186" s="141"/>
      <c r="D186" s="141"/>
    </row>
    <row r="187" spans="2:4" s="139" customFormat="1">
      <c r="B187" s="141"/>
      <c r="C187" s="141"/>
      <c r="D187" s="141"/>
    </row>
    <row r="188" spans="2:4" s="139" customFormat="1">
      <c r="B188" s="141"/>
      <c r="C188" s="141"/>
      <c r="D188" s="141"/>
    </row>
    <row r="189" spans="2:4" s="139" customFormat="1">
      <c r="B189" s="141"/>
      <c r="C189" s="141"/>
      <c r="D189" s="141"/>
    </row>
    <row r="190" spans="2:4" s="139" customFormat="1">
      <c r="B190" s="141"/>
      <c r="C190" s="141"/>
      <c r="D190" s="141"/>
    </row>
    <row r="191" spans="2:4" s="139" customFormat="1">
      <c r="B191" s="141"/>
      <c r="C191" s="141"/>
      <c r="D191" s="141"/>
    </row>
    <row r="192" spans="2:4" s="139" customFormat="1">
      <c r="B192" s="141"/>
      <c r="C192" s="141"/>
      <c r="D192" s="141"/>
    </row>
    <row r="193" spans="2:4" s="139" customFormat="1">
      <c r="B193" s="141"/>
      <c r="C193" s="141"/>
      <c r="D193" s="141"/>
    </row>
    <row r="194" spans="2:4" s="139" customFormat="1">
      <c r="B194" s="141"/>
      <c r="C194" s="141"/>
      <c r="D194" s="141"/>
    </row>
    <row r="195" spans="2:4" s="139" customFormat="1">
      <c r="B195" s="141"/>
      <c r="C195" s="141"/>
      <c r="D195" s="141"/>
    </row>
    <row r="196" spans="2:4" s="139" customFormat="1">
      <c r="B196" s="141"/>
      <c r="C196" s="141"/>
      <c r="D196" s="141"/>
    </row>
    <row r="197" spans="2:4" s="139" customFormat="1">
      <c r="B197" s="141"/>
      <c r="C197" s="141"/>
      <c r="D197" s="141"/>
    </row>
    <row r="198" spans="2:4" s="139" customFormat="1">
      <c r="B198" s="141"/>
      <c r="C198" s="141"/>
      <c r="D198" s="141"/>
    </row>
    <row r="199" spans="2:4" s="139" customFormat="1">
      <c r="B199" s="141"/>
      <c r="C199" s="141"/>
      <c r="D199" s="141"/>
    </row>
    <row r="200" spans="2:4" s="139" customFormat="1">
      <c r="B200" s="141"/>
      <c r="C200" s="141"/>
      <c r="D200" s="141"/>
    </row>
    <row r="201" spans="2:4" s="139" customFormat="1">
      <c r="B201" s="141"/>
      <c r="C201" s="141"/>
      <c r="D201" s="141"/>
    </row>
    <row r="202" spans="2:4" s="139" customFormat="1">
      <c r="B202" s="141"/>
      <c r="C202" s="141"/>
      <c r="D202" s="141"/>
    </row>
    <row r="203" spans="2:4" s="139" customFormat="1">
      <c r="B203" s="141"/>
      <c r="C203" s="141"/>
      <c r="D203" s="141"/>
    </row>
    <row r="204" spans="2:4" s="139" customFormat="1">
      <c r="B204" s="141"/>
      <c r="C204" s="141"/>
      <c r="D204" s="141"/>
    </row>
    <row r="205" spans="2:4" s="139" customFormat="1">
      <c r="B205" s="141"/>
      <c r="C205" s="141"/>
      <c r="D205" s="141"/>
    </row>
    <row r="206" spans="2:4" s="139" customFormat="1">
      <c r="B206" s="141"/>
      <c r="C206" s="141"/>
      <c r="D206" s="141"/>
    </row>
    <row r="207" spans="2:4" s="139" customFormat="1">
      <c r="B207" s="141"/>
      <c r="C207" s="141"/>
      <c r="D207" s="141"/>
    </row>
    <row r="208" spans="2:4" s="139" customFormat="1">
      <c r="B208" s="141"/>
      <c r="C208" s="141"/>
      <c r="D208" s="141"/>
    </row>
    <row r="209" spans="2:4" s="139" customFormat="1">
      <c r="B209" s="141"/>
      <c r="C209" s="141"/>
      <c r="D209" s="141"/>
    </row>
    <row r="210" spans="2:4" s="139" customFormat="1">
      <c r="B210" s="141"/>
      <c r="C210" s="141"/>
      <c r="D210" s="141"/>
    </row>
    <row r="211" spans="2:4" s="139" customFormat="1">
      <c r="B211" s="141"/>
      <c r="C211" s="141"/>
      <c r="D211" s="141"/>
    </row>
    <row r="212" spans="2:4" s="139" customFormat="1">
      <c r="B212" s="141"/>
      <c r="C212" s="141"/>
      <c r="D212" s="141"/>
    </row>
    <row r="213" spans="2:4" s="139" customFormat="1">
      <c r="B213" s="141"/>
      <c r="C213" s="141"/>
      <c r="D213" s="141"/>
    </row>
    <row r="214" spans="2:4" s="139" customFormat="1">
      <c r="B214" s="141"/>
      <c r="C214" s="141"/>
      <c r="D214" s="141"/>
    </row>
    <row r="215" spans="2:4" s="139" customFormat="1">
      <c r="B215" s="141"/>
      <c r="C215" s="141"/>
      <c r="D215" s="141"/>
    </row>
    <row r="216" spans="2:4" s="139" customFormat="1">
      <c r="B216" s="141"/>
      <c r="C216" s="141"/>
      <c r="D216" s="141"/>
    </row>
    <row r="217" spans="2:4" s="139" customFormat="1">
      <c r="B217" s="141"/>
      <c r="C217" s="141"/>
      <c r="D217" s="141"/>
    </row>
    <row r="218" spans="2:4" s="139" customFormat="1">
      <c r="B218" s="141"/>
      <c r="C218" s="141"/>
      <c r="D218" s="141"/>
    </row>
    <row r="219" spans="2:4" s="139" customFormat="1">
      <c r="B219" s="141"/>
      <c r="C219" s="141"/>
      <c r="D219" s="141"/>
    </row>
    <row r="220" spans="2:4" s="139" customFormat="1">
      <c r="B220" s="141"/>
      <c r="C220" s="141"/>
      <c r="D220" s="141"/>
    </row>
    <row r="221" spans="2:4" s="139" customFormat="1">
      <c r="B221" s="141"/>
      <c r="C221" s="141"/>
      <c r="D221" s="141"/>
    </row>
    <row r="222" spans="2:4" s="139" customFormat="1">
      <c r="B222" s="141"/>
      <c r="C222" s="141"/>
      <c r="D222" s="141"/>
    </row>
    <row r="223" spans="2:4" s="139" customFormat="1">
      <c r="B223" s="141"/>
      <c r="C223" s="141"/>
      <c r="D223" s="141"/>
    </row>
    <row r="224" spans="2:4" s="139" customFormat="1">
      <c r="B224" s="141"/>
      <c r="C224" s="141"/>
      <c r="D224" s="141"/>
    </row>
    <row r="225" spans="2:4" s="139" customFormat="1">
      <c r="B225" s="141"/>
      <c r="C225" s="141"/>
      <c r="D225" s="141"/>
    </row>
    <row r="226" spans="2:4" s="139" customFormat="1">
      <c r="B226" s="141"/>
      <c r="C226" s="141"/>
      <c r="D226" s="141"/>
    </row>
    <row r="227" spans="2:4" s="139" customFormat="1">
      <c r="B227" s="141"/>
      <c r="C227" s="141"/>
      <c r="D227" s="141"/>
    </row>
    <row r="228" spans="2:4" s="139" customFormat="1">
      <c r="B228" s="141"/>
      <c r="C228" s="141"/>
      <c r="D228" s="141"/>
    </row>
    <row r="229" spans="2:4" s="139" customFormat="1">
      <c r="B229" s="141"/>
      <c r="C229" s="141"/>
      <c r="D229" s="141"/>
    </row>
    <row r="230" spans="2:4" s="139" customFormat="1">
      <c r="B230" s="141"/>
      <c r="C230" s="141"/>
      <c r="D230" s="141"/>
    </row>
    <row r="231" spans="2:4" s="139" customFormat="1">
      <c r="B231" s="141"/>
      <c r="C231" s="141"/>
      <c r="D231" s="141"/>
    </row>
    <row r="232" spans="2:4" s="139" customFormat="1">
      <c r="B232" s="141"/>
      <c r="C232" s="141"/>
      <c r="D232" s="141"/>
    </row>
    <row r="233" spans="2:4" s="139" customFormat="1">
      <c r="B233" s="141"/>
      <c r="C233" s="141"/>
      <c r="D233" s="141"/>
    </row>
    <row r="234" spans="2:4" s="139" customFormat="1">
      <c r="B234" s="141"/>
      <c r="C234" s="141"/>
      <c r="D234" s="141"/>
    </row>
    <row r="235" spans="2:4" s="139" customFormat="1">
      <c r="B235" s="141"/>
      <c r="C235" s="141"/>
      <c r="D235" s="141"/>
    </row>
    <row r="236" spans="2:4" s="139" customFormat="1">
      <c r="B236" s="141"/>
      <c r="C236" s="141"/>
      <c r="D236" s="141"/>
    </row>
    <row r="237" spans="2:4" s="139" customFormat="1">
      <c r="B237" s="141"/>
      <c r="C237" s="141"/>
      <c r="D237" s="141"/>
    </row>
    <row r="238" spans="2:4" s="139" customFormat="1">
      <c r="B238" s="141"/>
      <c r="C238" s="141"/>
      <c r="D238" s="141"/>
    </row>
    <row r="239" spans="2:4" s="139" customFormat="1">
      <c r="B239" s="141"/>
      <c r="C239" s="141"/>
      <c r="D239" s="141"/>
    </row>
    <row r="240" spans="2:4" s="139" customFormat="1">
      <c r="B240" s="141"/>
      <c r="C240" s="141"/>
      <c r="D240" s="141"/>
    </row>
    <row r="241" spans="2:4" s="139" customFormat="1">
      <c r="B241" s="141"/>
      <c r="C241" s="141"/>
      <c r="D241" s="141"/>
    </row>
    <row r="242" spans="2:4" s="139" customFormat="1">
      <c r="B242" s="141"/>
      <c r="C242" s="141"/>
      <c r="D242" s="141"/>
    </row>
    <row r="243" spans="2:4" s="139" customFormat="1">
      <c r="B243" s="141"/>
      <c r="C243" s="141"/>
      <c r="D243" s="141"/>
    </row>
    <row r="244" spans="2:4" s="139" customFormat="1">
      <c r="B244" s="141"/>
      <c r="C244" s="141"/>
      <c r="D244" s="141"/>
    </row>
    <row r="245" spans="2:4" s="139" customFormat="1">
      <c r="B245" s="141"/>
      <c r="C245" s="141"/>
      <c r="D245" s="141"/>
    </row>
    <row r="246" spans="2:4" s="139" customFormat="1">
      <c r="B246" s="141"/>
      <c r="C246" s="141"/>
      <c r="D246" s="141"/>
    </row>
    <row r="247" spans="2:4" s="139" customFormat="1">
      <c r="B247" s="141"/>
      <c r="C247" s="141"/>
      <c r="D247" s="141"/>
    </row>
    <row r="248" spans="2:4" s="139" customFormat="1">
      <c r="B248" s="141"/>
      <c r="C248" s="141"/>
      <c r="D248" s="141"/>
    </row>
    <row r="249" spans="2:4" s="139" customFormat="1">
      <c r="B249" s="141"/>
      <c r="C249" s="141"/>
      <c r="D249" s="141"/>
    </row>
    <row r="250" spans="2:4" s="139" customFormat="1">
      <c r="B250" s="141"/>
      <c r="C250" s="141"/>
      <c r="D250" s="141"/>
    </row>
    <row r="251" spans="2:4" s="139" customFormat="1">
      <c r="B251" s="141"/>
      <c r="C251" s="141"/>
      <c r="D251" s="141"/>
    </row>
    <row r="252" spans="2:4" s="139" customFormat="1">
      <c r="B252" s="141"/>
      <c r="C252" s="141"/>
      <c r="D252" s="141"/>
    </row>
    <row r="253" spans="2:4" s="139" customFormat="1">
      <c r="B253" s="141"/>
      <c r="C253" s="141"/>
      <c r="D253" s="141"/>
    </row>
    <row r="254" spans="2:4" s="139" customFormat="1">
      <c r="B254" s="141"/>
      <c r="C254" s="141"/>
      <c r="D254" s="141"/>
    </row>
    <row r="255" spans="2:4" s="139" customFormat="1">
      <c r="B255" s="141"/>
      <c r="C255" s="141"/>
      <c r="D255" s="141"/>
    </row>
    <row r="256" spans="2:4" s="139" customFormat="1">
      <c r="B256" s="141"/>
      <c r="C256" s="141"/>
      <c r="D256" s="141"/>
    </row>
    <row r="257" spans="2:4" s="139" customFormat="1">
      <c r="B257" s="141"/>
      <c r="C257" s="141"/>
      <c r="D257" s="141"/>
    </row>
    <row r="258" spans="2:4" s="139" customFormat="1">
      <c r="B258" s="141"/>
      <c r="C258" s="141"/>
      <c r="D258" s="141"/>
    </row>
    <row r="259" spans="2:4" s="139" customFormat="1">
      <c r="B259" s="141"/>
      <c r="C259" s="141"/>
      <c r="D259" s="141"/>
    </row>
    <row r="260" spans="2:4" s="139" customFormat="1">
      <c r="B260" s="141"/>
      <c r="C260" s="141"/>
      <c r="D260" s="141"/>
    </row>
    <row r="261" spans="2:4" s="139" customFormat="1">
      <c r="B261" s="141"/>
      <c r="C261" s="141"/>
      <c r="D261" s="141"/>
    </row>
    <row r="262" spans="2:4" s="139" customFormat="1">
      <c r="B262" s="141"/>
      <c r="C262" s="141"/>
      <c r="D262" s="141"/>
    </row>
    <row r="263" spans="2:4" s="139" customFormat="1">
      <c r="B263" s="141"/>
      <c r="C263" s="141"/>
      <c r="D263" s="141"/>
    </row>
    <row r="264" spans="2:4" s="139" customFormat="1">
      <c r="B264" s="141"/>
      <c r="C264" s="141"/>
      <c r="D264" s="141"/>
    </row>
    <row r="265" spans="2:4" s="139" customFormat="1">
      <c r="B265" s="141"/>
      <c r="C265" s="141"/>
      <c r="D265" s="141"/>
    </row>
    <row r="266" spans="2:4" s="139" customFormat="1">
      <c r="B266" s="141"/>
      <c r="C266" s="141"/>
      <c r="D266" s="141"/>
    </row>
    <row r="267" spans="2:4" s="139" customFormat="1">
      <c r="B267" s="141"/>
      <c r="C267" s="141"/>
      <c r="D267" s="141"/>
    </row>
    <row r="268" spans="2:4" s="139" customFormat="1">
      <c r="B268" s="141"/>
      <c r="C268" s="141"/>
      <c r="D268" s="141"/>
    </row>
    <row r="269" spans="2:4" s="139" customFormat="1">
      <c r="B269" s="141"/>
      <c r="C269" s="141"/>
      <c r="D269" s="141"/>
    </row>
    <row r="270" spans="2:4" s="139" customFormat="1">
      <c r="B270" s="141"/>
      <c r="C270" s="141"/>
      <c r="D270" s="141"/>
    </row>
    <row r="271" spans="2:4" s="139" customFormat="1">
      <c r="B271" s="141"/>
      <c r="C271" s="141"/>
      <c r="D271" s="141"/>
    </row>
    <row r="272" spans="2:4" s="139" customFormat="1">
      <c r="B272" s="141"/>
      <c r="C272" s="141"/>
      <c r="D272" s="141"/>
    </row>
    <row r="273" spans="2:4" s="139" customFormat="1">
      <c r="B273" s="145"/>
      <c r="C273" s="141"/>
      <c r="D273" s="141"/>
    </row>
    <row r="274" spans="2:4" s="139" customFormat="1">
      <c r="B274" s="145"/>
      <c r="C274" s="141"/>
      <c r="D274" s="141"/>
    </row>
    <row r="275" spans="2:4" s="139" customFormat="1">
      <c r="B275" s="140"/>
      <c r="C275" s="141"/>
      <c r="D275" s="141"/>
    </row>
    <row r="276" spans="2:4" s="139" customFormat="1">
      <c r="B276" s="141"/>
      <c r="C276" s="141"/>
      <c r="D276" s="141"/>
    </row>
    <row r="277" spans="2:4" s="139" customFormat="1">
      <c r="B277" s="141"/>
      <c r="C277" s="141"/>
      <c r="D277" s="141"/>
    </row>
    <row r="278" spans="2:4" s="139" customFormat="1">
      <c r="B278" s="141"/>
      <c r="C278" s="141"/>
      <c r="D278" s="141"/>
    </row>
    <row r="279" spans="2:4" s="139" customFormat="1">
      <c r="B279" s="141"/>
      <c r="C279" s="141"/>
      <c r="D279" s="141"/>
    </row>
    <row r="280" spans="2:4" s="139" customFormat="1">
      <c r="B280" s="141"/>
      <c r="C280" s="141"/>
      <c r="D280" s="141"/>
    </row>
    <row r="281" spans="2:4" s="139" customFormat="1">
      <c r="B281" s="141"/>
      <c r="C281" s="141"/>
      <c r="D281" s="141"/>
    </row>
    <row r="282" spans="2:4" s="139" customFormat="1">
      <c r="B282" s="141"/>
      <c r="C282" s="141"/>
      <c r="D282" s="141"/>
    </row>
    <row r="283" spans="2:4" s="139" customFormat="1">
      <c r="B283" s="141"/>
      <c r="C283" s="141"/>
      <c r="D283" s="141"/>
    </row>
    <row r="284" spans="2:4" s="139" customFormat="1">
      <c r="B284" s="141"/>
      <c r="C284" s="141"/>
      <c r="D284" s="141"/>
    </row>
    <row r="285" spans="2:4" s="139" customFormat="1">
      <c r="B285" s="141"/>
      <c r="C285" s="141"/>
      <c r="D285" s="141"/>
    </row>
    <row r="286" spans="2:4" s="139" customFormat="1">
      <c r="B286" s="141"/>
      <c r="C286" s="141"/>
      <c r="D286" s="141"/>
    </row>
    <row r="287" spans="2:4" s="139" customFormat="1">
      <c r="B287" s="141"/>
      <c r="C287" s="141"/>
      <c r="D287" s="141"/>
    </row>
    <row r="288" spans="2:4" s="139" customFormat="1">
      <c r="B288" s="141"/>
      <c r="C288" s="141"/>
      <c r="D288" s="141"/>
    </row>
    <row r="289" spans="2:4" s="139" customFormat="1">
      <c r="B289" s="141"/>
      <c r="C289" s="141"/>
      <c r="D289" s="141"/>
    </row>
    <row r="290" spans="2:4" s="139" customFormat="1">
      <c r="B290" s="141"/>
      <c r="C290" s="141"/>
      <c r="D290" s="141"/>
    </row>
    <row r="291" spans="2:4" s="139" customFormat="1">
      <c r="B291" s="141"/>
      <c r="C291" s="141"/>
      <c r="D291" s="141"/>
    </row>
    <row r="292" spans="2:4" s="139" customFormat="1">
      <c r="B292" s="141"/>
      <c r="C292" s="141"/>
      <c r="D292" s="141"/>
    </row>
    <row r="293" spans="2:4" s="139" customFormat="1">
      <c r="B293" s="141"/>
      <c r="C293" s="141"/>
      <c r="D293" s="141"/>
    </row>
    <row r="294" spans="2:4" s="139" customFormat="1">
      <c r="B294" s="145"/>
      <c r="C294" s="141"/>
      <c r="D294" s="141"/>
    </row>
    <row r="295" spans="2:4" s="139" customFormat="1">
      <c r="B295" s="145"/>
      <c r="C295" s="141"/>
      <c r="D295" s="141"/>
    </row>
    <row r="296" spans="2:4" s="139" customFormat="1">
      <c r="B296" s="140"/>
      <c r="C296" s="141"/>
      <c r="D296" s="141"/>
    </row>
    <row r="297" spans="2:4" s="139" customFormat="1">
      <c r="B297" s="141"/>
      <c r="C297" s="141"/>
      <c r="D297" s="141"/>
    </row>
    <row r="298" spans="2:4" s="139" customFormat="1">
      <c r="B298" s="141"/>
      <c r="C298" s="141"/>
      <c r="D298" s="141"/>
    </row>
    <row r="299" spans="2:4" s="139" customFormat="1">
      <c r="B299" s="141"/>
      <c r="C299" s="141"/>
      <c r="D299" s="141"/>
    </row>
    <row r="300" spans="2:4" s="139" customFormat="1">
      <c r="B300" s="141"/>
      <c r="C300" s="141"/>
      <c r="D300" s="141"/>
    </row>
    <row r="301" spans="2:4" s="139" customFormat="1">
      <c r="B301" s="141"/>
      <c r="C301" s="141"/>
      <c r="D301" s="141"/>
    </row>
    <row r="302" spans="2:4" s="139" customFormat="1">
      <c r="B302" s="141"/>
      <c r="C302" s="141"/>
      <c r="D302" s="141"/>
    </row>
    <row r="303" spans="2:4" s="139" customFormat="1">
      <c r="B303" s="141"/>
      <c r="C303" s="141"/>
      <c r="D303" s="141"/>
    </row>
    <row r="304" spans="2:4" s="139" customFormat="1">
      <c r="B304" s="141"/>
      <c r="C304" s="141"/>
      <c r="D304" s="141"/>
    </row>
    <row r="305" spans="2:4" s="139" customFormat="1">
      <c r="B305" s="141"/>
      <c r="C305" s="141"/>
      <c r="D305" s="141"/>
    </row>
    <row r="306" spans="2:4" s="139" customFormat="1">
      <c r="B306" s="141"/>
      <c r="C306" s="141"/>
      <c r="D306" s="141"/>
    </row>
    <row r="307" spans="2:4" s="139" customFormat="1">
      <c r="B307" s="141"/>
      <c r="C307" s="141"/>
      <c r="D307" s="141"/>
    </row>
    <row r="308" spans="2:4" s="139" customFormat="1">
      <c r="B308" s="141"/>
      <c r="C308" s="141"/>
      <c r="D308" s="141"/>
    </row>
    <row r="309" spans="2:4" s="139" customFormat="1">
      <c r="B309" s="141"/>
      <c r="C309" s="141"/>
      <c r="D309" s="141"/>
    </row>
    <row r="310" spans="2:4" s="139" customFormat="1">
      <c r="B310" s="141"/>
      <c r="C310" s="141"/>
      <c r="D310" s="141"/>
    </row>
    <row r="311" spans="2:4" s="139" customFormat="1">
      <c r="B311" s="141"/>
      <c r="C311" s="141"/>
      <c r="D311" s="141"/>
    </row>
    <row r="312" spans="2:4" s="139" customFormat="1">
      <c r="B312" s="141"/>
      <c r="C312" s="141"/>
      <c r="D312" s="141"/>
    </row>
    <row r="313" spans="2:4" s="139" customFormat="1">
      <c r="B313" s="141"/>
      <c r="C313" s="141"/>
      <c r="D313" s="141"/>
    </row>
    <row r="314" spans="2:4" s="139" customFormat="1">
      <c r="B314" s="141"/>
      <c r="C314" s="141"/>
      <c r="D314" s="141"/>
    </row>
    <row r="315" spans="2:4" s="139" customFormat="1">
      <c r="B315" s="141"/>
      <c r="C315" s="141"/>
      <c r="D315" s="141"/>
    </row>
    <row r="316" spans="2:4" s="139" customFormat="1">
      <c r="B316" s="141"/>
      <c r="C316" s="141"/>
      <c r="D316" s="141"/>
    </row>
    <row r="317" spans="2:4" s="139" customFormat="1">
      <c r="B317" s="141"/>
      <c r="C317" s="141"/>
      <c r="D317" s="141"/>
    </row>
    <row r="318" spans="2:4" s="139" customFormat="1">
      <c r="B318" s="141"/>
      <c r="C318" s="141"/>
      <c r="D318" s="141"/>
    </row>
    <row r="319" spans="2:4" s="139" customFormat="1">
      <c r="B319" s="141"/>
      <c r="C319" s="141"/>
      <c r="D319" s="141"/>
    </row>
    <row r="320" spans="2:4" s="139" customFormat="1">
      <c r="B320" s="141"/>
      <c r="C320" s="141"/>
      <c r="D320" s="141"/>
    </row>
    <row r="321" spans="2:4" s="139" customFormat="1">
      <c r="B321" s="141"/>
      <c r="C321" s="141"/>
      <c r="D321" s="141"/>
    </row>
    <row r="322" spans="2:4" s="139" customFormat="1">
      <c r="B322" s="141"/>
      <c r="C322" s="141"/>
      <c r="D322" s="141"/>
    </row>
    <row r="323" spans="2:4" s="139" customFormat="1">
      <c r="B323" s="141"/>
      <c r="C323" s="141"/>
      <c r="D323" s="141"/>
    </row>
    <row r="324" spans="2:4" s="139" customFormat="1">
      <c r="B324" s="141"/>
      <c r="C324" s="141"/>
      <c r="D324" s="141"/>
    </row>
    <row r="325" spans="2:4" s="139" customFormat="1">
      <c r="B325" s="141"/>
      <c r="C325" s="141"/>
      <c r="D325" s="141"/>
    </row>
    <row r="326" spans="2:4" s="139" customFormat="1">
      <c r="B326" s="141"/>
      <c r="C326" s="141"/>
      <c r="D326" s="141"/>
    </row>
    <row r="327" spans="2:4" s="139" customFormat="1">
      <c r="B327" s="141"/>
      <c r="C327" s="141"/>
      <c r="D327" s="141"/>
    </row>
    <row r="328" spans="2:4" s="139" customFormat="1">
      <c r="B328" s="141"/>
      <c r="C328" s="141"/>
      <c r="D328" s="141"/>
    </row>
    <row r="329" spans="2:4" s="139" customFormat="1">
      <c r="B329" s="141"/>
      <c r="C329" s="141"/>
      <c r="D329" s="141"/>
    </row>
    <row r="330" spans="2:4" s="139" customFormat="1">
      <c r="B330" s="141"/>
      <c r="C330" s="141"/>
      <c r="D330" s="141"/>
    </row>
    <row r="331" spans="2:4" s="139" customFormat="1">
      <c r="B331" s="141"/>
      <c r="C331" s="141"/>
      <c r="D331" s="141"/>
    </row>
    <row r="332" spans="2:4" s="139" customFormat="1">
      <c r="B332" s="141"/>
      <c r="C332" s="141"/>
      <c r="D332" s="141"/>
    </row>
    <row r="333" spans="2:4" s="139" customFormat="1">
      <c r="B333" s="141"/>
      <c r="C333" s="141"/>
      <c r="D333" s="141"/>
    </row>
    <row r="334" spans="2:4" s="139" customFormat="1">
      <c r="B334" s="141"/>
      <c r="C334" s="141"/>
      <c r="D334" s="141"/>
    </row>
    <row r="335" spans="2:4" s="139" customFormat="1">
      <c r="B335" s="141"/>
      <c r="C335" s="141"/>
      <c r="D335" s="141"/>
    </row>
    <row r="336" spans="2:4" s="139" customFormat="1">
      <c r="B336" s="141"/>
      <c r="C336" s="141"/>
      <c r="D336" s="141"/>
    </row>
    <row r="337" spans="2:7" s="139" customFormat="1">
      <c r="B337" s="141"/>
      <c r="C337" s="141"/>
      <c r="D337" s="141"/>
    </row>
    <row r="338" spans="2:7" s="139" customFormat="1">
      <c r="B338" s="141"/>
      <c r="C338" s="141"/>
      <c r="D338" s="141"/>
    </row>
    <row r="339" spans="2:7" s="139" customFormat="1">
      <c r="B339" s="141"/>
      <c r="C339" s="141"/>
      <c r="D339" s="141"/>
    </row>
    <row r="340" spans="2:7" s="139" customFormat="1">
      <c r="B340" s="141"/>
      <c r="C340" s="141"/>
      <c r="D340" s="141"/>
    </row>
    <row r="341" spans="2:7" s="139" customFormat="1">
      <c r="B341" s="141"/>
      <c r="C341" s="141"/>
      <c r="D341" s="141"/>
    </row>
    <row r="342" spans="2:7" s="139" customFormat="1">
      <c r="B342" s="141"/>
      <c r="C342" s="141"/>
      <c r="D342" s="141"/>
    </row>
    <row r="343" spans="2:7" s="139" customFormat="1">
      <c r="B343" s="141"/>
      <c r="C343" s="141"/>
      <c r="D343" s="141"/>
    </row>
    <row r="344" spans="2:7" s="139" customFormat="1">
      <c r="B344" s="141"/>
      <c r="C344" s="141"/>
      <c r="D344" s="141"/>
    </row>
    <row r="345" spans="2:7" s="139" customFormat="1">
      <c r="B345" s="141"/>
      <c r="C345" s="141"/>
      <c r="D345" s="141"/>
    </row>
    <row r="346" spans="2:7">
      <c r="E346" s="1"/>
      <c r="F346" s="1"/>
      <c r="G346" s="1"/>
    </row>
    <row r="347" spans="2:7">
      <c r="E347" s="1"/>
      <c r="F347" s="1"/>
      <c r="G347" s="1"/>
    </row>
    <row r="348" spans="2:7">
      <c r="E348" s="1"/>
      <c r="F348" s="1"/>
      <c r="G348" s="1"/>
    </row>
    <row r="349" spans="2:7">
      <c r="E349" s="1"/>
      <c r="F349" s="1"/>
      <c r="G349" s="1"/>
    </row>
    <row r="350" spans="2:7">
      <c r="E350" s="1"/>
      <c r="F350" s="1"/>
      <c r="G350" s="1"/>
    </row>
    <row r="351" spans="2:7">
      <c r="E351" s="1"/>
      <c r="F351" s="1"/>
      <c r="G351" s="1"/>
    </row>
    <row r="352" spans="2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160 B162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43" sqref="I43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184</v>
      </c>
      <c r="C1" s="80" t="s" vm="1">
        <v>253</v>
      </c>
    </row>
    <row r="2" spans="2:63">
      <c r="B2" s="58" t="s">
        <v>183</v>
      </c>
      <c r="C2" s="80" t="s">
        <v>254</v>
      </c>
    </row>
    <row r="3" spans="2:63">
      <c r="B3" s="58" t="s">
        <v>185</v>
      </c>
      <c r="C3" s="80" t="s">
        <v>255</v>
      </c>
    </row>
    <row r="4" spans="2:63">
      <c r="B4" s="58" t="s">
        <v>186</v>
      </c>
      <c r="C4" s="80">
        <v>8602</v>
      </c>
    </row>
    <row r="6" spans="2:63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8"/>
      <c r="BK6" s="3"/>
    </row>
    <row r="7" spans="2:63" ht="26.25" customHeight="1">
      <c r="B7" s="166" t="s">
        <v>93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8"/>
      <c r="BH7" s="3"/>
      <c r="BK7" s="3"/>
    </row>
    <row r="8" spans="2:63" s="3" customFormat="1" ht="74.25" customHeight="1">
      <c r="B8" s="23" t="s">
        <v>119</v>
      </c>
      <c r="C8" s="31" t="s">
        <v>43</v>
      </c>
      <c r="D8" s="31" t="s">
        <v>124</v>
      </c>
      <c r="E8" s="31" t="s">
        <v>121</v>
      </c>
      <c r="F8" s="31" t="s">
        <v>63</v>
      </c>
      <c r="G8" s="31" t="s">
        <v>104</v>
      </c>
      <c r="H8" s="31" t="s">
        <v>237</v>
      </c>
      <c r="I8" s="31" t="s">
        <v>236</v>
      </c>
      <c r="J8" s="31" t="s">
        <v>251</v>
      </c>
      <c r="K8" s="31" t="s">
        <v>60</v>
      </c>
      <c r="L8" s="31" t="s">
        <v>57</v>
      </c>
      <c r="M8" s="31" t="s">
        <v>187</v>
      </c>
      <c r="N8" s="15" t="s">
        <v>189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244</v>
      </c>
      <c r="I9" s="33"/>
      <c r="J9" s="17" t="s">
        <v>240</v>
      </c>
      <c r="K9" s="33" t="s">
        <v>240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0"/>
      <c r="K11" s="102">
        <v>1529.3207366180002</v>
      </c>
      <c r="L11" s="100"/>
      <c r="M11" s="105">
        <f>K11/$K$11</f>
        <v>1</v>
      </c>
      <c r="N11" s="105">
        <f>K11/'סכום נכסי הקרן'!$C$42</f>
        <v>1.8572528560184525E-2</v>
      </c>
      <c r="O11" s="5"/>
      <c r="BH11" s="1"/>
      <c r="BI11" s="3"/>
      <c r="BK11" s="1"/>
    </row>
    <row r="12" spans="2:63" ht="20.25">
      <c r="B12" s="83" t="s">
        <v>234</v>
      </c>
      <c r="C12" s="84"/>
      <c r="D12" s="84"/>
      <c r="E12" s="84"/>
      <c r="F12" s="84"/>
      <c r="G12" s="84"/>
      <c r="H12" s="92"/>
      <c r="I12" s="94"/>
      <c r="J12" s="84"/>
      <c r="K12" s="92">
        <v>52.867406618000004</v>
      </c>
      <c r="L12" s="84"/>
      <c r="M12" s="93">
        <f t="shared" ref="M12:M21" si="0">K12/$K$11</f>
        <v>3.4569207983743855E-2</v>
      </c>
      <c r="N12" s="93">
        <f>K12/'סכום נכסי הקרן'!$C$42</f>
        <v>6.4203760258104163E-4</v>
      </c>
      <c r="BI12" s="4"/>
    </row>
    <row r="13" spans="2:63">
      <c r="B13" s="101" t="s">
        <v>65</v>
      </c>
      <c r="C13" s="84"/>
      <c r="D13" s="84"/>
      <c r="E13" s="84"/>
      <c r="F13" s="84"/>
      <c r="G13" s="84"/>
      <c r="H13" s="92"/>
      <c r="I13" s="94"/>
      <c r="J13" s="84"/>
      <c r="K13" s="92">
        <v>12.738285472000001</v>
      </c>
      <c r="L13" s="84"/>
      <c r="M13" s="93">
        <f t="shared" si="0"/>
        <v>8.3293747132272226E-3</v>
      </c>
      <c r="N13" s="93">
        <f>K13/'סכום נכסי הקרן'!$C$42</f>
        <v>1.5469754974989139E-4</v>
      </c>
    </row>
    <row r="14" spans="2:63">
      <c r="B14" s="88" t="s">
        <v>1224</v>
      </c>
      <c r="C14" s="82" t="s">
        <v>1225</v>
      </c>
      <c r="D14" s="95" t="s">
        <v>125</v>
      </c>
      <c r="E14" s="82" t="s">
        <v>1226</v>
      </c>
      <c r="F14" s="95" t="s">
        <v>1227</v>
      </c>
      <c r="G14" s="95" t="s">
        <v>169</v>
      </c>
      <c r="H14" s="89">
        <v>188.914489</v>
      </c>
      <c r="I14" s="91">
        <v>2097</v>
      </c>
      <c r="J14" s="82"/>
      <c r="K14" s="89">
        <v>3.9615368269999998</v>
      </c>
      <c r="L14" s="90">
        <v>7.1715194528774301E-6</v>
      </c>
      <c r="M14" s="90">
        <f t="shared" si="0"/>
        <v>2.590389793419461E-3</v>
      </c>
      <c r="N14" s="90">
        <f>K14/'סכום נכסי הקרן'!$C$42</f>
        <v>4.8110088420293438E-5</v>
      </c>
    </row>
    <row r="15" spans="2:63">
      <c r="B15" s="88" t="s">
        <v>1228</v>
      </c>
      <c r="C15" s="82" t="s">
        <v>1229</v>
      </c>
      <c r="D15" s="95" t="s">
        <v>125</v>
      </c>
      <c r="E15" s="82" t="s">
        <v>1230</v>
      </c>
      <c r="F15" s="95" t="s">
        <v>1227</v>
      </c>
      <c r="G15" s="95" t="s">
        <v>169</v>
      </c>
      <c r="H15" s="89">
        <v>0.232512</v>
      </c>
      <c r="I15" s="91">
        <v>1148</v>
      </c>
      <c r="J15" s="82"/>
      <c r="K15" s="89">
        <v>2.6692380000000004E-3</v>
      </c>
      <c r="L15" s="90">
        <v>3.3075100073686095E-7</v>
      </c>
      <c r="M15" s="90">
        <f t="shared" si="0"/>
        <v>1.745374881859549E-6</v>
      </c>
      <c r="N15" s="90">
        <f>K15/'סכום נכסי הקרן'!$C$42</f>
        <v>3.2416024841565163E-8</v>
      </c>
    </row>
    <row r="16" spans="2:63" ht="20.25">
      <c r="B16" s="88" t="s">
        <v>1231</v>
      </c>
      <c r="C16" s="82" t="s">
        <v>1232</v>
      </c>
      <c r="D16" s="95" t="s">
        <v>125</v>
      </c>
      <c r="E16" s="82" t="s">
        <v>1230</v>
      </c>
      <c r="F16" s="95" t="s">
        <v>1227</v>
      </c>
      <c r="G16" s="95" t="s">
        <v>169</v>
      </c>
      <c r="H16" s="89">
        <v>133.6944</v>
      </c>
      <c r="I16" s="91">
        <v>2078</v>
      </c>
      <c r="J16" s="82"/>
      <c r="K16" s="89">
        <v>2.778169632</v>
      </c>
      <c r="L16" s="90">
        <v>1.939464106087705E-6</v>
      </c>
      <c r="M16" s="90">
        <f t="shared" si="0"/>
        <v>1.8166036498947586E-3</v>
      </c>
      <c r="N16" s="90">
        <f>K16/'סכום נכסי הקרן'!$C$42</f>
        <v>3.3738923170205856E-5</v>
      </c>
      <c r="BH16" s="4"/>
    </row>
    <row r="17" spans="2:14">
      <c r="B17" s="88" t="s">
        <v>1233</v>
      </c>
      <c r="C17" s="82" t="s">
        <v>1234</v>
      </c>
      <c r="D17" s="95" t="s">
        <v>125</v>
      </c>
      <c r="E17" s="82" t="s">
        <v>1235</v>
      </c>
      <c r="F17" s="95" t="s">
        <v>1227</v>
      </c>
      <c r="G17" s="95" t="s">
        <v>169</v>
      </c>
      <c r="H17" s="89">
        <v>3.6000000000000001E-5</v>
      </c>
      <c r="I17" s="91">
        <v>15320</v>
      </c>
      <c r="J17" s="82"/>
      <c r="K17" s="89">
        <v>5.521000000000001E-6</v>
      </c>
      <c r="L17" s="90">
        <v>4.2212982790470466E-12</v>
      </c>
      <c r="M17" s="90">
        <f t="shared" si="0"/>
        <v>3.6100994826038628E-9</v>
      </c>
      <c r="N17" s="90">
        <f>K17/'סכום נכסי הקרן'!$C$42</f>
        <v>6.7048675745767617E-11</v>
      </c>
    </row>
    <row r="18" spans="2:14">
      <c r="B18" s="88" t="s">
        <v>1236</v>
      </c>
      <c r="C18" s="82" t="s">
        <v>1237</v>
      </c>
      <c r="D18" s="95" t="s">
        <v>125</v>
      </c>
      <c r="E18" s="82" t="s">
        <v>1235</v>
      </c>
      <c r="F18" s="95" t="s">
        <v>1227</v>
      </c>
      <c r="G18" s="95" t="s">
        <v>169</v>
      </c>
      <c r="H18" s="89">
        <v>6.4667399999999997</v>
      </c>
      <c r="I18" s="91">
        <v>20360</v>
      </c>
      <c r="J18" s="82"/>
      <c r="K18" s="89">
        <v>1.316628264</v>
      </c>
      <c r="L18" s="90">
        <v>9.1799141025304327E-7</v>
      </c>
      <c r="M18" s="90">
        <f t="shared" si="0"/>
        <v>8.6092356722478199E-4</v>
      </c>
      <c r="N18" s="90">
        <f>K18/'סכום נכסי הקרן'!$C$42</f>
        <v>1.5989527540418205E-5</v>
      </c>
    </row>
    <row r="19" spans="2:14">
      <c r="B19" s="88" t="s">
        <v>1238</v>
      </c>
      <c r="C19" s="82" t="s">
        <v>1239</v>
      </c>
      <c r="D19" s="95" t="s">
        <v>125</v>
      </c>
      <c r="E19" s="82" t="s">
        <v>1235</v>
      </c>
      <c r="F19" s="95" t="s">
        <v>1227</v>
      </c>
      <c r="G19" s="95" t="s">
        <v>169</v>
      </c>
      <c r="H19" s="89">
        <v>2.9063999999999997</v>
      </c>
      <c r="I19" s="91">
        <v>14100</v>
      </c>
      <c r="J19" s="82"/>
      <c r="K19" s="89">
        <v>0.40980239999999996</v>
      </c>
      <c r="L19" s="90">
        <v>2.1148023943311884E-7</v>
      </c>
      <c r="M19" s="90">
        <f t="shared" si="0"/>
        <v>2.6796367183659137E-4</v>
      </c>
      <c r="N19" s="90">
        <f>K19/'סכום נכסי הקרן'!$C$42</f>
        <v>4.9767629482770071E-6</v>
      </c>
    </row>
    <row r="20" spans="2:14">
      <c r="B20" s="88" t="s">
        <v>1240</v>
      </c>
      <c r="C20" s="82" t="s">
        <v>1241</v>
      </c>
      <c r="D20" s="95" t="s">
        <v>125</v>
      </c>
      <c r="E20" s="82" t="s">
        <v>1242</v>
      </c>
      <c r="F20" s="95" t="s">
        <v>1227</v>
      </c>
      <c r="G20" s="95" t="s">
        <v>169</v>
      </c>
      <c r="H20" s="89">
        <v>6.8999999999999997E-5</v>
      </c>
      <c r="I20" s="91">
        <v>1536</v>
      </c>
      <c r="J20" s="82"/>
      <c r="K20" s="89">
        <v>1.054E-6</v>
      </c>
      <c r="L20" s="90">
        <v>8.4950620789588688E-13</v>
      </c>
      <c r="M20" s="90">
        <f t="shared" si="0"/>
        <v>6.8919486590553719E-10</v>
      </c>
      <c r="N20" s="90">
        <f>K20/'סכום נכסי הקרן'!$C$42</f>
        <v>1.2800091330563134E-11</v>
      </c>
    </row>
    <row r="21" spans="2:14">
      <c r="B21" s="88" t="s">
        <v>1243</v>
      </c>
      <c r="C21" s="82" t="s">
        <v>1244</v>
      </c>
      <c r="D21" s="95" t="s">
        <v>125</v>
      </c>
      <c r="E21" s="82" t="s">
        <v>1242</v>
      </c>
      <c r="F21" s="95" t="s">
        <v>1227</v>
      </c>
      <c r="G21" s="95" t="s">
        <v>169</v>
      </c>
      <c r="H21" s="89">
        <v>206.3544</v>
      </c>
      <c r="I21" s="91">
        <v>2069</v>
      </c>
      <c r="J21" s="82"/>
      <c r="K21" s="89">
        <v>4.2694725360000003</v>
      </c>
      <c r="L21" s="90">
        <v>3.610864447364299E-6</v>
      </c>
      <c r="M21" s="90">
        <f t="shared" si="0"/>
        <v>2.7917443566754215E-3</v>
      </c>
      <c r="N21" s="90">
        <f>K21/'סכום נכסי הקרן'!$C$42</f>
        <v>5.1849751797088238E-5</v>
      </c>
    </row>
    <row r="22" spans="2:14">
      <c r="B22" s="85"/>
      <c r="C22" s="82"/>
      <c r="D22" s="82"/>
      <c r="E22" s="82"/>
      <c r="F22" s="82"/>
      <c r="G22" s="82"/>
      <c r="H22" s="89"/>
      <c r="I22" s="91"/>
      <c r="J22" s="82"/>
      <c r="K22" s="82"/>
      <c r="L22" s="82"/>
      <c r="M22" s="90"/>
      <c r="N22" s="82"/>
    </row>
    <row r="23" spans="2:14">
      <c r="B23" s="101" t="s">
        <v>66</v>
      </c>
      <c r="C23" s="84"/>
      <c r="D23" s="84"/>
      <c r="E23" s="84"/>
      <c r="F23" s="84"/>
      <c r="G23" s="84"/>
      <c r="H23" s="92"/>
      <c r="I23" s="94"/>
      <c r="J23" s="84"/>
      <c r="K23" s="92">
        <v>40.129121146000003</v>
      </c>
      <c r="L23" s="84"/>
      <c r="M23" s="93">
        <f t="shared" ref="M23:M39" si="1">K23/$K$11</f>
        <v>2.6239833270516631E-2</v>
      </c>
      <c r="N23" s="93">
        <f>K23/'סכום נכסי הקרן'!$C$42</f>
        <v>4.8734005283115027E-4</v>
      </c>
    </row>
    <row r="24" spans="2:14">
      <c r="B24" s="88" t="s">
        <v>1245</v>
      </c>
      <c r="C24" s="82" t="s">
        <v>1246</v>
      </c>
      <c r="D24" s="95" t="s">
        <v>125</v>
      </c>
      <c r="E24" s="82" t="s">
        <v>1226</v>
      </c>
      <c r="F24" s="95" t="s">
        <v>1247</v>
      </c>
      <c r="G24" s="95" t="s">
        <v>169</v>
      </c>
      <c r="H24" s="89">
        <v>109.179193</v>
      </c>
      <c r="I24" s="91">
        <v>346.95</v>
      </c>
      <c r="J24" s="82"/>
      <c r="K24" s="89">
        <v>0.378797208</v>
      </c>
      <c r="L24" s="90">
        <v>6.9896710042276937E-7</v>
      </c>
      <c r="M24" s="90">
        <f t="shared" si="1"/>
        <v>2.4768983963278164E-4</v>
      </c>
      <c r="N24" s="90">
        <f>K24/'סכום נכסי הקרן'!$C$42</f>
        <v>4.6002266206473627E-6</v>
      </c>
    </row>
    <row r="25" spans="2:14">
      <c r="B25" s="88" t="s">
        <v>1248</v>
      </c>
      <c r="C25" s="82" t="s">
        <v>1249</v>
      </c>
      <c r="D25" s="95" t="s">
        <v>125</v>
      </c>
      <c r="E25" s="82" t="s">
        <v>1226</v>
      </c>
      <c r="F25" s="95" t="s">
        <v>1247</v>
      </c>
      <c r="G25" s="95" t="s">
        <v>169</v>
      </c>
      <c r="H25" s="89">
        <v>433.73482900000005</v>
      </c>
      <c r="I25" s="91">
        <v>321.14999999999998</v>
      </c>
      <c r="J25" s="82"/>
      <c r="K25" s="89">
        <v>1.3929394020000001</v>
      </c>
      <c r="L25" s="90">
        <v>1.9237600594548032E-5</v>
      </c>
      <c r="M25" s="90">
        <f t="shared" si="1"/>
        <v>9.1082228119158373E-4</v>
      </c>
      <c r="N25" s="90">
        <f>K25/'סכום נכסי הקרן'!$C$42</f>
        <v>1.691627283068311E-5</v>
      </c>
    </row>
    <row r="26" spans="2:14">
      <c r="B26" s="88" t="s">
        <v>1250</v>
      </c>
      <c r="C26" s="82" t="s">
        <v>1251</v>
      </c>
      <c r="D26" s="95" t="s">
        <v>125</v>
      </c>
      <c r="E26" s="82" t="s">
        <v>1226</v>
      </c>
      <c r="F26" s="95" t="s">
        <v>1247</v>
      </c>
      <c r="G26" s="95" t="s">
        <v>169</v>
      </c>
      <c r="H26" s="89">
        <v>2182.1475209999999</v>
      </c>
      <c r="I26" s="91">
        <v>334.35</v>
      </c>
      <c r="J26" s="82"/>
      <c r="K26" s="89">
        <v>7.296010238</v>
      </c>
      <c r="L26" s="90">
        <v>9.7691267353745303E-6</v>
      </c>
      <c r="M26" s="90">
        <f t="shared" si="1"/>
        <v>4.7707521799087637E-3</v>
      </c>
      <c r="N26" s="90">
        <f>K26/'סכום נכסי הקרן'!$C$42</f>
        <v>8.8604931114918086E-5</v>
      </c>
    </row>
    <row r="27" spans="2:14">
      <c r="B27" s="88" t="s">
        <v>1252</v>
      </c>
      <c r="C27" s="82" t="s">
        <v>1253</v>
      </c>
      <c r="D27" s="95" t="s">
        <v>125</v>
      </c>
      <c r="E27" s="82" t="s">
        <v>1226</v>
      </c>
      <c r="F27" s="95" t="s">
        <v>1247</v>
      </c>
      <c r="G27" s="95" t="s">
        <v>169</v>
      </c>
      <c r="H27" s="89">
        <v>43.656956000000001</v>
      </c>
      <c r="I27" s="91">
        <v>366.07</v>
      </c>
      <c r="J27" s="82"/>
      <c r="K27" s="89">
        <v>0.159815019</v>
      </c>
      <c r="L27" s="90">
        <v>3.289116741943545E-7</v>
      </c>
      <c r="M27" s="90">
        <f t="shared" si="1"/>
        <v>1.0450065520815548E-4</v>
      </c>
      <c r="N27" s="90">
        <f>K27/'סכום נכסי הקרן'!$C$42</f>
        <v>1.9408414034114637E-6</v>
      </c>
    </row>
    <row r="28" spans="2:14">
      <c r="B28" s="88" t="s">
        <v>1254</v>
      </c>
      <c r="C28" s="82" t="s">
        <v>1255</v>
      </c>
      <c r="D28" s="95" t="s">
        <v>125</v>
      </c>
      <c r="E28" s="82" t="s">
        <v>1230</v>
      </c>
      <c r="F28" s="95" t="s">
        <v>1247</v>
      </c>
      <c r="G28" s="95" t="s">
        <v>169</v>
      </c>
      <c r="H28" s="89">
        <v>980.27117099999998</v>
      </c>
      <c r="I28" s="91">
        <v>334.87</v>
      </c>
      <c r="J28" s="82"/>
      <c r="K28" s="89">
        <v>3.2826340699999998</v>
      </c>
      <c r="L28" s="90">
        <v>2.3149739464135808E-6</v>
      </c>
      <c r="M28" s="90">
        <f t="shared" si="1"/>
        <v>2.1464654152662218E-3</v>
      </c>
      <c r="N28" s="90">
        <f>K28/'סכום נכסי הקרן'!$C$42</f>
        <v>3.9865290228480238E-5</v>
      </c>
    </row>
    <row r="29" spans="2:14">
      <c r="B29" s="88" t="s">
        <v>1256</v>
      </c>
      <c r="C29" s="82" t="s">
        <v>1257</v>
      </c>
      <c r="D29" s="95" t="s">
        <v>125</v>
      </c>
      <c r="E29" s="82" t="s">
        <v>1230</v>
      </c>
      <c r="F29" s="95" t="s">
        <v>1247</v>
      </c>
      <c r="G29" s="95" t="s">
        <v>169</v>
      </c>
      <c r="H29" s="89">
        <v>236.62565000000004</v>
      </c>
      <c r="I29" s="91">
        <v>343.18</v>
      </c>
      <c r="J29" s="82"/>
      <c r="K29" s="89">
        <v>0.81205190400000005</v>
      </c>
      <c r="L29" s="90">
        <v>7.882828467082221E-7</v>
      </c>
      <c r="M29" s="90">
        <f t="shared" si="1"/>
        <v>5.3098861772828858E-4</v>
      </c>
      <c r="N29" s="90">
        <f>K29/'סכום נכסי הקרן'!$C$42</f>
        <v>9.8618012678915443E-6</v>
      </c>
    </row>
    <row r="30" spans="2:14">
      <c r="B30" s="88" t="s">
        <v>1258</v>
      </c>
      <c r="C30" s="82" t="s">
        <v>1259</v>
      </c>
      <c r="D30" s="95" t="s">
        <v>125</v>
      </c>
      <c r="E30" s="82" t="s">
        <v>1230</v>
      </c>
      <c r="F30" s="95" t="s">
        <v>1247</v>
      </c>
      <c r="G30" s="95" t="s">
        <v>169</v>
      </c>
      <c r="H30" s="89">
        <v>221.93102300000001</v>
      </c>
      <c r="I30" s="91">
        <v>321.98</v>
      </c>
      <c r="J30" s="82"/>
      <c r="K30" s="89">
        <v>0.714573507</v>
      </c>
      <c r="L30" s="90">
        <v>3.335356555231134E-6</v>
      </c>
      <c r="M30" s="90">
        <f t="shared" si="1"/>
        <v>4.6724894908587708E-4</v>
      </c>
      <c r="N30" s="90">
        <f>K30/'סכום נכסי הקרן'!$C$42</f>
        <v>8.6779944516136568E-6</v>
      </c>
    </row>
    <row r="31" spans="2:14">
      <c r="B31" s="88" t="s">
        <v>1260</v>
      </c>
      <c r="C31" s="82" t="s">
        <v>1261</v>
      </c>
      <c r="D31" s="95" t="s">
        <v>125</v>
      </c>
      <c r="E31" s="82" t="s">
        <v>1230</v>
      </c>
      <c r="F31" s="95" t="s">
        <v>1247</v>
      </c>
      <c r="G31" s="95" t="s">
        <v>169</v>
      </c>
      <c r="H31" s="89">
        <v>1039.5840069999999</v>
      </c>
      <c r="I31" s="91">
        <v>363.3</v>
      </c>
      <c r="J31" s="82"/>
      <c r="K31" s="89">
        <v>3.7768086959999998</v>
      </c>
      <c r="L31" s="90">
        <v>3.903601206742004E-6</v>
      </c>
      <c r="M31" s="90">
        <f t="shared" si="1"/>
        <v>2.4695988261770273E-3</v>
      </c>
      <c r="N31" s="90">
        <f>K31/'סכום נכסי הקרן'!$C$42</f>
        <v>4.5866694731371014E-5</v>
      </c>
    </row>
    <row r="32" spans="2:14">
      <c r="B32" s="88" t="s">
        <v>1262</v>
      </c>
      <c r="C32" s="82" t="s">
        <v>1263</v>
      </c>
      <c r="D32" s="95" t="s">
        <v>125</v>
      </c>
      <c r="E32" s="82" t="s">
        <v>1235</v>
      </c>
      <c r="F32" s="95" t="s">
        <v>1247</v>
      </c>
      <c r="G32" s="95" t="s">
        <v>169</v>
      </c>
      <c r="H32" s="89">
        <v>2.183303</v>
      </c>
      <c r="I32" s="91">
        <v>3438.37</v>
      </c>
      <c r="J32" s="82"/>
      <c r="K32" s="89">
        <v>7.5070051000000013E-2</v>
      </c>
      <c r="L32" s="90">
        <v>9.3043803699450303E-8</v>
      </c>
      <c r="M32" s="90">
        <f t="shared" si="1"/>
        <v>4.9087185704427746E-5</v>
      </c>
      <c r="N32" s="90">
        <f>K32/'סכום נכסי הקרן'!$C$42</f>
        <v>9.1167315843456594E-7</v>
      </c>
    </row>
    <row r="33" spans="2:14">
      <c r="B33" s="88" t="s">
        <v>1264</v>
      </c>
      <c r="C33" s="82" t="s">
        <v>1265</v>
      </c>
      <c r="D33" s="95" t="s">
        <v>125</v>
      </c>
      <c r="E33" s="82" t="s">
        <v>1235</v>
      </c>
      <c r="F33" s="95" t="s">
        <v>1247</v>
      </c>
      <c r="G33" s="95" t="s">
        <v>169</v>
      </c>
      <c r="H33" s="89">
        <v>9.6736620000000002</v>
      </c>
      <c r="I33" s="91">
        <v>3201.86</v>
      </c>
      <c r="J33" s="82"/>
      <c r="K33" s="89">
        <v>0.30973711400000004</v>
      </c>
      <c r="L33" s="90">
        <v>1.5662952697654944E-6</v>
      </c>
      <c r="M33" s="90">
        <f t="shared" si="1"/>
        <v>2.0253247509411585E-4</v>
      </c>
      <c r="N33" s="90">
        <f>K33/'סכום נכסי הקרן'!$C$42</f>
        <v>3.7615401780503279E-6</v>
      </c>
    </row>
    <row r="34" spans="2:14">
      <c r="B34" s="88" t="s">
        <v>1266</v>
      </c>
      <c r="C34" s="82" t="s">
        <v>1267</v>
      </c>
      <c r="D34" s="95" t="s">
        <v>125</v>
      </c>
      <c r="E34" s="82" t="s">
        <v>1235</v>
      </c>
      <c r="F34" s="95" t="s">
        <v>1247</v>
      </c>
      <c r="G34" s="95" t="s">
        <v>169</v>
      </c>
      <c r="H34" s="89">
        <v>152.040595</v>
      </c>
      <c r="I34" s="91">
        <v>3333.44</v>
      </c>
      <c r="J34" s="82"/>
      <c r="K34" s="89">
        <v>5.0681820150000005</v>
      </c>
      <c r="L34" s="90">
        <v>3.8917455718577011E-6</v>
      </c>
      <c r="M34" s="90">
        <f t="shared" si="1"/>
        <v>3.3140085618717082E-3</v>
      </c>
      <c r="N34" s="90">
        <f>K34/'סכום נכסי הקרן'!$C$42</f>
        <v>6.1549518664058347E-5</v>
      </c>
    </row>
    <row r="35" spans="2:14">
      <c r="B35" s="88" t="s">
        <v>1268</v>
      </c>
      <c r="C35" s="82" t="s">
        <v>1269</v>
      </c>
      <c r="D35" s="95" t="s">
        <v>125</v>
      </c>
      <c r="E35" s="82" t="s">
        <v>1235</v>
      </c>
      <c r="F35" s="95" t="s">
        <v>1247</v>
      </c>
      <c r="G35" s="95" t="s">
        <v>169</v>
      </c>
      <c r="H35" s="89">
        <v>119.83192699999999</v>
      </c>
      <c r="I35" s="91">
        <v>3649.4</v>
      </c>
      <c r="J35" s="82"/>
      <c r="K35" s="89">
        <v>4.3731463530000001</v>
      </c>
      <c r="L35" s="90">
        <v>6.9450306447519495E-6</v>
      </c>
      <c r="M35" s="90">
        <f t="shared" si="1"/>
        <v>2.859535117970706E-3</v>
      </c>
      <c r="N35" s="90">
        <f>K35/'סכום נכסי הקרן'!$C$42</f>
        <v>5.3108797647361566E-5</v>
      </c>
    </row>
    <row r="36" spans="2:14">
      <c r="B36" s="88" t="s">
        <v>1270</v>
      </c>
      <c r="C36" s="82" t="s">
        <v>1271</v>
      </c>
      <c r="D36" s="95" t="s">
        <v>125</v>
      </c>
      <c r="E36" s="82" t="s">
        <v>1242</v>
      </c>
      <c r="F36" s="95" t="s">
        <v>1247</v>
      </c>
      <c r="G36" s="95" t="s">
        <v>169</v>
      </c>
      <c r="H36" s="89">
        <v>305.22137600000002</v>
      </c>
      <c r="I36" s="91">
        <v>344.21</v>
      </c>
      <c r="J36" s="82"/>
      <c r="K36" s="89">
        <v>1.050602501</v>
      </c>
      <c r="L36" s="90">
        <v>8.7580023583086176E-7</v>
      </c>
      <c r="M36" s="90">
        <f t="shared" si="1"/>
        <v>6.8697329202724571E-4</v>
      </c>
      <c r="N36" s="90">
        <f>K36/'סכום נכסי הקרן'!$C$42</f>
        <v>1.2758831086260006E-5</v>
      </c>
    </row>
    <row r="37" spans="2:14">
      <c r="B37" s="88" t="s">
        <v>1272</v>
      </c>
      <c r="C37" s="82" t="s">
        <v>1273</v>
      </c>
      <c r="D37" s="95" t="s">
        <v>125</v>
      </c>
      <c r="E37" s="82" t="s">
        <v>1242</v>
      </c>
      <c r="F37" s="95" t="s">
        <v>1247</v>
      </c>
      <c r="G37" s="95" t="s">
        <v>169</v>
      </c>
      <c r="H37" s="89">
        <v>195.98607799999999</v>
      </c>
      <c r="I37" s="91">
        <v>321.24</v>
      </c>
      <c r="J37" s="82"/>
      <c r="K37" s="89">
        <v>0.62958567700000001</v>
      </c>
      <c r="L37" s="90">
        <v>4.8946175910766976E-6</v>
      </c>
      <c r="M37" s="90">
        <f t="shared" si="1"/>
        <v>4.1167667574578922E-4</v>
      </c>
      <c r="N37" s="90">
        <f>K37/'סכום נכסי הקרן'!$C$42</f>
        <v>7.6458768178504956E-6</v>
      </c>
    </row>
    <row r="38" spans="2:14">
      <c r="B38" s="88" t="s">
        <v>1274</v>
      </c>
      <c r="C38" s="82" t="s">
        <v>1275</v>
      </c>
      <c r="D38" s="95" t="s">
        <v>125</v>
      </c>
      <c r="E38" s="82" t="s">
        <v>1242</v>
      </c>
      <c r="F38" s="95" t="s">
        <v>1247</v>
      </c>
      <c r="G38" s="95" t="s">
        <v>169</v>
      </c>
      <c r="H38" s="89">
        <v>2660.5458899999999</v>
      </c>
      <c r="I38" s="91">
        <v>334.3</v>
      </c>
      <c r="J38" s="82"/>
      <c r="K38" s="89">
        <v>8.8942049100000009</v>
      </c>
      <c r="L38" s="90">
        <v>6.5098581482211259E-6</v>
      </c>
      <c r="M38" s="90">
        <f t="shared" si="1"/>
        <v>5.8157878181060918E-3</v>
      </c>
      <c r="N38" s="90">
        <f>K38/'סכום נכסי הקרן'!$C$42</f>
        <v>1.0801388535174864E-4</v>
      </c>
    </row>
    <row r="39" spans="2:14">
      <c r="B39" s="88" t="s">
        <v>1276</v>
      </c>
      <c r="C39" s="82" t="s">
        <v>1277</v>
      </c>
      <c r="D39" s="95" t="s">
        <v>125</v>
      </c>
      <c r="E39" s="82" t="s">
        <v>1242</v>
      </c>
      <c r="F39" s="95" t="s">
        <v>1247</v>
      </c>
      <c r="G39" s="95" t="s">
        <v>169</v>
      </c>
      <c r="H39" s="89">
        <v>522.58554700000002</v>
      </c>
      <c r="I39" s="91">
        <v>366.44</v>
      </c>
      <c r="J39" s="82"/>
      <c r="K39" s="89">
        <v>1.9149624810000001</v>
      </c>
      <c r="L39" s="90">
        <v>2.5450126472997243E-6</v>
      </c>
      <c r="M39" s="90">
        <f t="shared" si="1"/>
        <v>1.2521653797978461E-3</v>
      </c>
      <c r="N39" s="90">
        <f>K39/'סכום נכסי הקרן'!$C$42</f>
        <v>2.3255877278369801E-5</v>
      </c>
    </row>
    <row r="40" spans="2:14">
      <c r="B40" s="85"/>
      <c r="C40" s="82"/>
      <c r="D40" s="82"/>
      <c r="E40" s="82"/>
      <c r="F40" s="82"/>
      <c r="G40" s="82"/>
      <c r="H40" s="89"/>
      <c r="I40" s="91"/>
      <c r="J40" s="82"/>
      <c r="K40" s="82"/>
      <c r="L40" s="82"/>
      <c r="M40" s="90"/>
      <c r="N40" s="82"/>
    </row>
    <row r="41" spans="2:14">
      <c r="B41" s="83" t="s">
        <v>233</v>
      </c>
      <c r="C41" s="84"/>
      <c r="D41" s="84"/>
      <c r="E41" s="84"/>
      <c r="F41" s="84"/>
      <c r="G41" s="84"/>
      <c r="H41" s="92"/>
      <c r="I41" s="94"/>
      <c r="J41" s="84"/>
      <c r="K41" s="92">
        <v>1476.4533300000001</v>
      </c>
      <c r="L41" s="84"/>
      <c r="M41" s="93">
        <f t="shared" ref="M41:M53" si="2">K41/$K$11</f>
        <v>0.96543079201625603</v>
      </c>
      <c r="N41" s="93">
        <f>K41/'סכום נכסי הקרן'!$C$42</f>
        <v>1.7930490957603483E-2</v>
      </c>
    </row>
    <row r="42" spans="2:14">
      <c r="B42" s="101" t="s">
        <v>67</v>
      </c>
      <c r="C42" s="84"/>
      <c r="D42" s="84"/>
      <c r="E42" s="84"/>
      <c r="F42" s="84"/>
      <c r="G42" s="84"/>
      <c r="H42" s="92"/>
      <c r="I42" s="94"/>
      <c r="J42" s="84"/>
      <c r="K42" s="92">
        <v>1476.4533300000001</v>
      </c>
      <c r="L42" s="84"/>
      <c r="M42" s="93">
        <f t="shared" si="2"/>
        <v>0.96543079201625603</v>
      </c>
      <c r="N42" s="93">
        <f>K42/'סכום נכסי הקרן'!$C$42</f>
        <v>1.7930490957603483E-2</v>
      </c>
    </row>
    <row r="43" spans="2:14">
      <c r="B43" s="88" t="s">
        <v>1278</v>
      </c>
      <c r="C43" s="82" t="s">
        <v>1279</v>
      </c>
      <c r="D43" s="95" t="s">
        <v>129</v>
      </c>
      <c r="E43" s="82"/>
      <c r="F43" s="95" t="s">
        <v>1227</v>
      </c>
      <c r="G43" s="95" t="s">
        <v>178</v>
      </c>
      <c r="H43" s="89">
        <v>896</v>
      </c>
      <c r="I43" s="91">
        <v>1684</v>
      </c>
      <c r="J43" s="82"/>
      <c r="K43" s="89">
        <v>49.457540000000002</v>
      </c>
      <c r="L43" s="90">
        <v>3.5954467461440489E-7</v>
      </c>
      <c r="M43" s="90">
        <f t="shared" si="2"/>
        <v>3.2339547104665793E-2</v>
      </c>
      <c r="N43" s="90">
        <f>K43/'סכום נכסי הקרן'!$C$42</f>
        <v>6.0062716222483823E-4</v>
      </c>
    </row>
    <row r="44" spans="2:14">
      <c r="B44" s="88" t="s">
        <v>1280</v>
      </c>
      <c r="C44" s="82" t="s">
        <v>1281</v>
      </c>
      <c r="D44" s="95" t="s">
        <v>27</v>
      </c>
      <c r="E44" s="82"/>
      <c r="F44" s="95" t="s">
        <v>1227</v>
      </c>
      <c r="G44" s="95" t="s">
        <v>177</v>
      </c>
      <c r="H44" s="89">
        <v>127</v>
      </c>
      <c r="I44" s="91">
        <v>3481</v>
      </c>
      <c r="J44" s="82"/>
      <c r="K44" s="89">
        <v>11.95933</v>
      </c>
      <c r="L44" s="90">
        <v>2.3604968217583087E-6</v>
      </c>
      <c r="M44" s="90">
        <f t="shared" si="2"/>
        <v>7.8200273583207483E-3</v>
      </c>
      <c r="N44" s="90">
        <f>K44/'סכום נכסי הקרן'!$C$42</f>
        <v>1.4523768145383644E-4</v>
      </c>
    </row>
    <row r="45" spans="2:14">
      <c r="B45" s="88" t="s">
        <v>1282</v>
      </c>
      <c r="C45" s="82" t="s">
        <v>1283</v>
      </c>
      <c r="D45" s="95" t="s">
        <v>1166</v>
      </c>
      <c r="E45" s="82"/>
      <c r="F45" s="95" t="s">
        <v>1227</v>
      </c>
      <c r="G45" s="95" t="s">
        <v>168</v>
      </c>
      <c r="H45" s="89">
        <v>1267</v>
      </c>
      <c r="I45" s="91">
        <v>2549</v>
      </c>
      <c r="J45" s="82"/>
      <c r="K45" s="89">
        <v>117.29845</v>
      </c>
      <c r="L45" s="90">
        <v>1.2300970873786407E-4</v>
      </c>
      <c r="M45" s="90">
        <f t="shared" si="2"/>
        <v>7.6699705425690101E-2</v>
      </c>
      <c r="N45" s="90">
        <f>K45/'סכום נכסי הקרן'!$C$42</f>
        <v>1.4245074695763693E-3</v>
      </c>
    </row>
    <row r="46" spans="2:14">
      <c r="B46" s="88" t="s">
        <v>1284</v>
      </c>
      <c r="C46" s="82" t="s">
        <v>1285</v>
      </c>
      <c r="D46" s="95" t="s">
        <v>1166</v>
      </c>
      <c r="E46" s="82"/>
      <c r="F46" s="95" t="s">
        <v>1227</v>
      </c>
      <c r="G46" s="95" t="s">
        <v>168</v>
      </c>
      <c r="H46" s="89">
        <v>460</v>
      </c>
      <c r="I46" s="91">
        <v>3079</v>
      </c>
      <c r="J46" s="82"/>
      <c r="K46" s="89">
        <v>51.441459999999999</v>
      </c>
      <c r="L46" s="90">
        <v>2.4932249322493225E-5</v>
      </c>
      <c r="M46" s="90">
        <f t="shared" si="2"/>
        <v>3.363680277674104E-2</v>
      </c>
      <c r="N46" s="90">
        <f>K46/'סכום נכסי הקרן'!$C$42</f>
        <v>6.2472048024431713E-4</v>
      </c>
    </row>
    <row r="47" spans="2:14">
      <c r="B47" s="88" t="s">
        <v>1286</v>
      </c>
      <c r="C47" s="82" t="s">
        <v>1287</v>
      </c>
      <c r="D47" s="95" t="s">
        <v>128</v>
      </c>
      <c r="E47" s="82"/>
      <c r="F47" s="95" t="s">
        <v>1227</v>
      </c>
      <c r="G47" s="95" t="s">
        <v>168</v>
      </c>
      <c r="H47" s="89">
        <v>940</v>
      </c>
      <c r="I47" s="91">
        <v>2890.13</v>
      </c>
      <c r="J47" s="82"/>
      <c r="K47" s="89">
        <v>98.671340000000001</v>
      </c>
      <c r="L47" s="90">
        <v>7.9054555287892344E-6</v>
      </c>
      <c r="M47" s="90">
        <f t="shared" si="2"/>
        <v>6.4519716261878246E-2</v>
      </c>
      <c r="N47" s="90">
        <f>K47/'סכום נכסי הקרן'!$C$42</f>
        <v>1.1982942729687356E-3</v>
      </c>
    </row>
    <row r="48" spans="2:14">
      <c r="B48" s="88" t="s">
        <v>1288</v>
      </c>
      <c r="C48" s="82" t="s">
        <v>1289</v>
      </c>
      <c r="D48" s="95" t="s">
        <v>128</v>
      </c>
      <c r="E48" s="82"/>
      <c r="F48" s="95" t="s">
        <v>1227</v>
      </c>
      <c r="G48" s="95" t="s">
        <v>168</v>
      </c>
      <c r="H48" s="89">
        <v>145</v>
      </c>
      <c r="I48" s="91">
        <v>50972</v>
      </c>
      <c r="J48" s="82"/>
      <c r="K48" s="89">
        <v>268.43894</v>
      </c>
      <c r="L48" s="90">
        <v>1.5571264037628764E-5</v>
      </c>
      <c r="M48" s="90">
        <f t="shared" si="2"/>
        <v>0.17552821561397017</v>
      </c>
      <c r="N48" s="90">
        <f>K48/'סכום נכסי הקרן'!$C$42</f>
        <v>3.260002797608688E-3</v>
      </c>
    </row>
    <row r="49" spans="2:14">
      <c r="B49" s="88" t="s">
        <v>1290</v>
      </c>
      <c r="C49" s="82" t="s">
        <v>1291</v>
      </c>
      <c r="D49" s="95" t="s">
        <v>27</v>
      </c>
      <c r="E49" s="82"/>
      <c r="F49" s="95" t="s">
        <v>1227</v>
      </c>
      <c r="G49" s="95" t="s">
        <v>170</v>
      </c>
      <c r="H49" s="89">
        <v>352.99999999999983</v>
      </c>
      <c r="I49" s="91">
        <v>7976</v>
      </c>
      <c r="J49" s="82"/>
      <c r="K49" s="89">
        <v>114.82286999999999</v>
      </c>
      <c r="L49" s="90">
        <v>1.1678760635364274E-4</v>
      </c>
      <c r="M49" s="90">
        <f t="shared" si="2"/>
        <v>7.5080960619107143E-2</v>
      </c>
      <c r="N49" s="90">
        <f>K49/'סכום נכסי הקרן'!$C$42</f>
        <v>1.3944432854244571E-3</v>
      </c>
    </row>
    <row r="50" spans="2:14">
      <c r="B50" s="88" t="s">
        <v>1292</v>
      </c>
      <c r="C50" s="82" t="s">
        <v>1293</v>
      </c>
      <c r="D50" s="95" t="s">
        <v>140</v>
      </c>
      <c r="E50" s="82"/>
      <c r="F50" s="95" t="s">
        <v>1227</v>
      </c>
      <c r="G50" s="95" t="s">
        <v>172</v>
      </c>
      <c r="H50" s="89">
        <v>59</v>
      </c>
      <c r="I50" s="91">
        <v>7920</v>
      </c>
      <c r="J50" s="82"/>
      <c r="K50" s="89">
        <v>12.022639999999999</v>
      </c>
      <c r="L50" s="90">
        <v>1.3919401475173451E-6</v>
      </c>
      <c r="M50" s="90">
        <f t="shared" si="2"/>
        <v>7.8614248222301213E-3</v>
      </c>
      <c r="N50" s="90">
        <f>K50/'סכום נכסי הקרן'!$C$42</f>
        <v>1.4600653703461248E-4</v>
      </c>
    </row>
    <row r="51" spans="2:14">
      <c r="B51" s="88" t="s">
        <v>1294</v>
      </c>
      <c r="C51" s="82" t="s">
        <v>1295</v>
      </c>
      <c r="D51" s="95" t="s">
        <v>1166</v>
      </c>
      <c r="E51" s="82"/>
      <c r="F51" s="95" t="s">
        <v>1227</v>
      </c>
      <c r="G51" s="95" t="s">
        <v>168</v>
      </c>
      <c r="H51" s="89">
        <v>727</v>
      </c>
      <c r="I51" s="91">
        <v>4250</v>
      </c>
      <c r="J51" s="82"/>
      <c r="K51" s="89">
        <v>112.21972000000002</v>
      </c>
      <c r="L51" s="90">
        <v>4.8350528921832224E-7</v>
      </c>
      <c r="M51" s="90">
        <f t="shared" si="2"/>
        <v>7.337879969388704E-2</v>
      </c>
      <c r="N51" s="90">
        <f>K51/'סכום נכסי הקרן'!$C$42</f>
        <v>1.3628298530267767E-3</v>
      </c>
    </row>
    <row r="52" spans="2:14">
      <c r="B52" s="88" t="s">
        <v>1296</v>
      </c>
      <c r="C52" s="82" t="s">
        <v>1297</v>
      </c>
      <c r="D52" s="95" t="s">
        <v>1166</v>
      </c>
      <c r="E52" s="82"/>
      <c r="F52" s="95" t="s">
        <v>1227</v>
      </c>
      <c r="G52" s="95" t="s">
        <v>168</v>
      </c>
      <c r="H52" s="89">
        <v>531</v>
      </c>
      <c r="I52" s="91">
        <v>25954</v>
      </c>
      <c r="J52" s="82"/>
      <c r="K52" s="89">
        <v>500.54677000000004</v>
      </c>
      <c r="L52" s="90">
        <v>1.2792703993746792E-6</v>
      </c>
      <c r="M52" s="90">
        <f t="shared" si="2"/>
        <v>0.32730006074914592</v>
      </c>
      <c r="N52" s="90">
        <f>K52/'סכום נכסי הקרן'!$C$42</f>
        <v>6.0787897260136427E-3</v>
      </c>
    </row>
    <row r="53" spans="2:14">
      <c r="B53" s="88" t="s">
        <v>1298</v>
      </c>
      <c r="C53" s="82" t="s">
        <v>1299</v>
      </c>
      <c r="D53" s="95" t="s">
        <v>1166</v>
      </c>
      <c r="E53" s="82"/>
      <c r="F53" s="95" t="s">
        <v>1227</v>
      </c>
      <c r="G53" s="95" t="s">
        <v>168</v>
      </c>
      <c r="H53" s="89">
        <v>1356</v>
      </c>
      <c r="I53" s="91">
        <v>2834</v>
      </c>
      <c r="J53" s="82"/>
      <c r="K53" s="89">
        <v>139.57426999999998</v>
      </c>
      <c r="L53" s="90">
        <v>4.9670327850903744E-5</v>
      </c>
      <c r="M53" s="90">
        <f t="shared" si="2"/>
        <v>9.1265531590619758E-2</v>
      </c>
      <c r="N53" s="90">
        <f>K53/'סכום נכסי הקרן'!$C$42</f>
        <v>1.6950316920272086E-3</v>
      </c>
    </row>
    <row r="54" spans="2:14">
      <c r="D54" s="1"/>
      <c r="E54" s="1"/>
      <c r="F54" s="1"/>
      <c r="G54" s="1"/>
    </row>
    <row r="55" spans="2:14">
      <c r="D55" s="1"/>
      <c r="E55" s="1"/>
      <c r="F55" s="1"/>
      <c r="G55" s="1"/>
    </row>
    <row r="56" spans="2:14">
      <c r="D56" s="1"/>
      <c r="E56" s="1"/>
      <c r="F56" s="1"/>
      <c r="G56" s="1"/>
    </row>
    <row r="57" spans="2:14">
      <c r="B57" s="97" t="s">
        <v>252</v>
      </c>
      <c r="D57" s="1"/>
      <c r="E57" s="1"/>
      <c r="F57" s="1"/>
      <c r="G57" s="1"/>
    </row>
    <row r="58" spans="2:14">
      <c r="B58" s="97" t="s">
        <v>116</v>
      </c>
      <c r="D58" s="1"/>
      <c r="E58" s="1"/>
      <c r="F58" s="1"/>
      <c r="G58" s="1"/>
    </row>
    <row r="59" spans="2:14">
      <c r="B59" s="97" t="s">
        <v>235</v>
      </c>
      <c r="D59" s="1"/>
      <c r="E59" s="1"/>
      <c r="F59" s="1"/>
      <c r="G59" s="1"/>
    </row>
    <row r="60" spans="2:14">
      <c r="B60" s="97" t="s">
        <v>243</v>
      </c>
      <c r="D60" s="1"/>
      <c r="E60" s="1"/>
      <c r="F60" s="1"/>
      <c r="G60" s="1"/>
    </row>
    <row r="61" spans="2:14">
      <c r="B61" s="97" t="s">
        <v>250</v>
      </c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56 B58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184</v>
      </c>
      <c r="C1" s="80" t="s" vm="1">
        <v>253</v>
      </c>
    </row>
    <row r="2" spans="2:65">
      <c r="B2" s="58" t="s">
        <v>183</v>
      </c>
      <c r="C2" s="80" t="s">
        <v>254</v>
      </c>
    </row>
    <row r="3" spans="2:65">
      <c r="B3" s="58" t="s">
        <v>185</v>
      </c>
      <c r="C3" s="80" t="s">
        <v>255</v>
      </c>
    </row>
    <row r="4" spans="2:65">
      <c r="B4" s="58" t="s">
        <v>186</v>
      </c>
      <c r="C4" s="80">
        <v>8602</v>
      </c>
    </row>
    <row r="6" spans="2:65" ht="26.25" customHeight="1">
      <c r="B6" s="166" t="s">
        <v>214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5" ht="26.25" customHeight="1">
      <c r="B7" s="166" t="s">
        <v>94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M7" s="3"/>
    </row>
    <row r="8" spans="2:65" s="3" customFormat="1" ht="78.75">
      <c r="B8" s="23" t="s">
        <v>119</v>
      </c>
      <c r="C8" s="31" t="s">
        <v>43</v>
      </c>
      <c r="D8" s="31" t="s">
        <v>124</v>
      </c>
      <c r="E8" s="31" t="s">
        <v>121</v>
      </c>
      <c r="F8" s="31" t="s">
        <v>63</v>
      </c>
      <c r="G8" s="31" t="s">
        <v>15</v>
      </c>
      <c r="H8" s="31" t="s">
        <v>64</v>
      </c>
      <c r="I8" s="31" t="s">
        <v>104</v>
      </c>
      <c r="J8" s="31" t="s">
        <v>237</v>
      </c>
      <c r="K8" s="31" t="s">
        <v>236</v>
      </c>
      <c r="L8" s="31" t="s">
        <v>60</v>
      </c>
      <c r="M8" s="31" t="s">
        <v>57</v>
      </c>
      <c r="N8" s="31" t="s">
        <v>187</v>
      </c>
      <c r="O8" s="21" t="s">
        <v>189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244</v>
      </c>
      <c r="K9" s="33"/>
      <c r="L9" s="33" t="s">
        <v>240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252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235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243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E1F364F-E34D-46F7-8895-B17420B54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