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להשקעה'!$B$6:$D$15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O29" i="78" l="1"/>
  <c r="C20" i="84" l="1"/>
  <c r="C11" i="84"/>
  <c r="C10" i="84" l="1"/>
  <c r="C43" i="88"/>
  <c r="J12" i="81" l="1"/>
  <c r="J11" i="81"/>
  <c r="J10" i="81"/>
  <c r="H13" i="80"/>
  <c r="H12" i="80"/>
  <c r="H11" i="80"/>
  <c r="H10" i="80"/>
  <c r="O88" i="78"/>
  <c r="O87" i="78" s="1"/>
  <c r="O20" i="78"/>
  <c r="O19" i="78"/>
  <c r="O13" i="78"/>
  <c r="J74" i="76"/>
  <c r="J73" i="76"/>
  <c r="J71" i="76"/>
  <c r="J70" i="76"/>
  <c r="J69" i="76"/>
  <c r="J68" i="76"/>
  <c r="J67" i="76"/>
  <c r="J66" i="76"/>
  <c r="J65" i="76"/>
  <c r="J64" i="76"/>
  <c r="J63" i="76"/>
  <c r="J62" i="76"/>
  <c r="J61" i="76"/>
  <c r="J60" i="76"/>
  <c r="J59" i="76"/>
  <c r="J58" i="76"/>
  <c r="J5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62" i="73"/>
  <c r="J61" i="73"/>
  <c r="J60" i="73"/>
  <c r="J59" i="73"/>
  <c r="J58" i="73"/>
  <c r="J57" i="73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6" i="73"/>
  <c r="J25" i="73"/>
  <c r="J24" i="73"/>
  <c r="J23" i="73"/>
  <c r="J21" i="73"/>
  <c r="J20" i="73"/>
  <c r="J19" i="73"/>
  <c r="J18" i="73"/>
  <c r="J17" i="73"/>
  <c r="J16" i="73"/>
  <c r="J14" i="73"/>
  <c r="J13" i="73"/>
  <c r="J12" i="73"/>
  <c r="J11" i="73"/>
  <c r="L22" i="72"/>
  <c r="L21" i="72"/>
  <c r="L20" i="72"/>
  <c r="L19" i="72"/>
  <c r="L18" i="72"/>
  <c r="L17" i="72"/>
  <c r="L16" i="72"/>
  <c r="L15" i="72"/>
  <c r="L14" i="72"/>
  <c r="L13" i="72"/>
  <c r="L12" i="72"/>
  <c r="L11" i="72"/>
  <c r="R29" i="71"/>
  <c r="R28" i="71"/>
  <c r="R27" i="71"/>
  <c r="R25" i="71"/>
  <c r="R24" i="71"/>
  <c r="R23" i="71"/>
  <c r="R22" i="71"/>
  <c r="R21" i="71"/>
  <c r="R19" i="71"/>
  <c r="R18" i="71"/>
  <c r="R17" i="71"/>
  <c r="R16" i="71"/>
  <c r="R15" i="71"/>
  <c r="R14" i="71"/>
  <c r="R13" i="71"/>
  <c r="R12" i="71"/>
  <c r="R11" i="71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J15" i="67"/>
  <c r="J14" i="67"/>
  <c r="J13" i="67"/>
  <c r="J12" i="67"/>
  <c r="J11" i="67"/>
  <c r="K15" i="65"/>
  <c r="K14" i="65"/>
  <c r="K13" i="65"/>
  <c r="K12" i="65"/>
  <c r="K11" i="65"/>
  <c r="N30" i="64"/>
  <c r="N29" i="64"/>
  <c r="N28" i="64"/>
  <c r="N27" i="64"/>
  <c r="N26" i="64"/>
  <c r="N25" i="64"/>
  <c r="N24" i="64"/>
  <c r="N23" i="64"/>
  <c r="N22" i="64"/>
  <c r="N21" i="64"/>
  <c r="N20" i="64"/>
  <c r="N19" i="64"/>
  <c r="N18" i="64"/>
  <c r="N16" i="64"/>
  <c r="N15" i="64"/>
  <c r="N14" i="64"/>
  <c r="N13" i="64"/>
  <c r="N12" i="64"/>
  <c r="N11" i="64"/>
  <c r="M99" i="63"/>
  <c r="M98" i="63"/>
  <c r="M97" i="63"/>
  <c r="M96" i="63"/>
  <c r="M95" i="63"/>
  <c r="M94" i="63"/>
  <c r="M93" i="63"/>
  <c r="M92" i="63"/>
  <c r="M91" i="63"/>
  <c r="M90" i="63"/>
  <c r="M88" i="63"/>
  <c r="M87" i="63"/>
  <c r="M86" i="63"/>
  <c r="M85" i="63"/>
  <c r="M84" i="63"/>
  <c r="M83" i="63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N211" i="62"/>
  <c r="N210" i="62"/>
  <c r="N209" i="62"/>
  <c r="N208" i="62"/>
  <c r="N207" i="62"/>
  <c r="N206" i="62"/>
  <c r="N205" i="62"/>
  <c r="N204" i="62"/>
  <c r="N203" i="62"/>
  <c r="N202" i="62"/>
  <c r="N201" i="62"/>
  <c r="N200" i="62"/>
  <c r="N199" i="62"/>
  <c r="N198" i="62"/>
  <c r="N197" i="62"/>
  <c r="N196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9" i="62"/>
  <c r="N148" i="62"/>
  <c r="N147" i="62"/>
  <c r="N146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2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46" i="62"/>
  <c r="L123" i="62"/>
  <c r="S214" i="61"/>
  <c r="O214" i="61"/>
  <c r="O186" i="61"/>
  <c r="S186" i="61"/>
  <c r="O126" i="61"/>
  <c r="O125" i="61"/>
  <c r="O124" i="61"/>
  <c r="S126" i="61"/>
  <c r="S125" i="61"/>
  <c r="S124" i="61"/>
  <c r="O116" i="61"/>
  <c r="O115" i="61"/>
  <c r="S116" i="61"/>
  <c r="S115" i="61"/>
  <c r="O108" i="61"/>
  <c r="O107" i="61"/>
  <c r="S108" i="61"/>
  <c r="S107" i="61"/>
  <c r="S71" i="61"/>
  <c r="S70" i="61"/>
  <c r="S69" i="61"/>
  <c r="O71" i="61"/>
  <c r="O70" i="61"/>
  <c r="O69" i="61"/>
  <c r="T253" i="61"/>
  <c r="T252" i="61"/>
  <c r="T251" i="61"/>
  <c r="T250" i="61"/>
  <c r="T249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9" i="61"/>
  <c r="T168" i="61"/>
  <c r="T167" i="61"/>
  <c r="T166" i="61"/>
  <c r="T165" i="61"/>
  <c r="T164" i="61"/>
  <c r="T163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63" i="59"/>
  <c r="Q62" i="59"/>
  <c r="Q60" i="59"/>
  <c r="Q59" i="59"/>
  <c r="Q58" i="59"/>
  <c r="Q57" i="59"/>
  <c r="Q56" i="59"/>
  <c r="Q55" i="59"/>
  <c r="Q54" i="59"/>
  <c r="Q53" i="59"/>
  <c r="Q52" i="59"/>
  <c r="Q51" i="59"/>
  <c r="Q50" i="59"/>
  <c r="Q49" i="59"/>
  <c r="Q48" i="59"/>
  <c r="Q47" i="59"/>
  <c r="Q46" i="59"/>
  <c r="Q45" i="59"/>
  <c r="Q44" i="59"/>
  <c r="Q43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36" i="58"/>
  <c r="J35" i="58" s="1"/>
  <c r="J15" i="58"/>
  <c r="J19" i="58"/>
  <c r="C37" i="88"/>
  <c r="C35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O12" i="78" l="1"/>
  <c r="C23" i="88"/>
  <c r="J12" i="58"/>
  <c r="C12" i="88"/>
  <c r="O11" i="78" l="1"/>
  <c r="J11" i="58"/>
  <c r="O10" i="78" l="1"/>
  <c r="J10" i="58"/>
  <c r="P90" i="78" l="1"/>
  <c r="P88" i="78"/>
  <c r="P81" i="78"/>
  <c r="P77" i="78"/>
  <c r="P73" i="78"/>
  <c r="P69" i="78"/>
  <c r="P65" i="78"/>
  <c r="P61" i="78"/>
  <c r="P59" i="78"/>
  <c r="P55" i="78"/>
  <c r="P51" i="78"/>
  <c r="P47" i="78"/>
  <c r="P43" i="78"/>
  <c r="P39" i="78"/>
  <c r="P35" i="78"/>
  <c r="P31" i="78"/>
  <c r="P26" i="78"/>
  <c r="P22" i="78"/>
  <c r="P18" i="78"/>
  <c r="P14" i="78"/>
  <c r="P10" i="78"/>
  <c r="P80" i="78"/>
  <c r="P76" i="78"/>
  <c r="P72" i="78"/>
  <c r="P68" i="78"/>
  <c r="P64" i="78"/>
  <c r="P60" i="78"/>
  <c r="P58" i="78"/>
  <c r="P54" i="78"/>
  <c r="P50" i="78"/>
  <c r="P46" i="78"/>
  <c r="P42" i="78"/>
  <c r="P38" i="78"/>
  <c r="P34" i="78"/>
  <c r="P30" i="78"/>
  <c r="P25" i="78"/>
  <c r="P21" i="78"/>
  <c r="P17" i="78"/>
  <c r="C33" i="88"/>
  <c r="P85" i="78"/>
  <c r="P79" i="78"/>
  <c r="P75" i="78"/>
  <c r="P71" i="78"/>
  <c r="P67" i="78"/>
  <c r="P63" i="78"/>
  <c r="P84" i="78"/>
  <c r="P57" i="78"/>
  <c r="P53" i="78"/>
  <c r="P49" i="78"/>
  <c r="P45" i="78"/>
  <c r="P41" i="78"/>
  <c r="P37" i="78"/>
  <c r="P33" i="78"/>
  <c r="P24" i="78"/>
  <c r="P20" i="78"/>
  <c r="P16" i="78"/>
  <c r="P89" i="78"/>
  <c r="P82" i="78"/>
  <c r="P78" i="78"/>
  <c r="P74" i="78"/>
  <c r="P70" i="78"/>
  <c r="P66" i="78"/>
  <c r="P62" i="78"/>
  <c r="P83" i="78"/>
  <c r="P56" i="78"/>
  <c r="P52" i="78"/>
  <c r="P48" i="78"/>
  <c r="P44" i="78"/>
  <c r="P40" i="78"/>
  <c r="P36" i="78"/>
  <c r="P32" i="78"/>
  <c r="P27" i="78"/>
  <c r="P23" i="78"/>
  <c r="P19" i="78"/>
  <c r="P15" i="78"/>
  <c r="P29" i="78"/>
  <c r="P13" i="78"/>
  <c r="P87" i="78"/>
  <c r="P12" i="78"/>
  <c r="P11" i="78"/>
  <c r="K30" i="58"/>
  <c r="K26" i="58"/>
  <c r="K22" i="58"/>
  <c r="K17" i="58"/>
  <c r="K13" i="58"/>
  <c r="K31" i="58"/>
  <c r="K38" i="58"/>
  <c r="K33" i="58"/>
  <c r="K29" i="58"/>
  <c r="K25" i="58"/>
  <c r="K21" i="58"/>
  <c r="K16" i="58"/>
  <c r="K27" i="58"/>
  <c r="K10" i="58"/>
  <c r="K37" i="58"/>
  <c r="K32" i="58"/>
  <c r="K28" i="58"/>
  <c r="K24" i="58"/>
  <c r="K20" i="58"/>
  <c r="K36" i="58"/>
  <c r="K23" i="58"/>
  <c r="K14" i="58"/>
  <c r="K19" i="58"/>
  <c r="K35" i="58"/>
  <c r="K15" i="58"/>
  <c r="K12" i="58"/>
  <c r="C11" i="88"/>
  <c r="C10" i="88" s="1"/>
  <c r="C42" i="88" s="1"/>
  <c r="K11" i="58"/>
  <c r="K11" i="81" l="1"/>
  <c r="I11" i="80"/>
  <c r="K10" i="81"/>
  <c r="I10" i="80"/>
  <c r="I13" i="80"/>
  <c r="K12" i="81"/>
  <c r="I12" i="80"/>
  <c r="Q87" i="78"/>
  <c r="Q80" i="78"/>
  <c r="Q76" i="78"/>
  <c r="Q72" i="78"/>
  <c r="Q68" i="78"/>
  <c r="Q64" i="78"/>
  <c r="Q60" i="78"/>
  <c r="Q58" i="78"/>
  <c r="Q54" i="78"/>
  <c r="Q50" i="78"/>
  <c r="Q46" i="78"/>
  <c r="Q42" i="78"/>
  <c r="Q38" i="78"/>
  <c r="Q34" i="78"/>
  <c r="Q30" i="78"/>
  <c r="Q24" i="78"/>
  <c r="Q20" i="78"/>
  <c r="Q16" i="78"/>
  <c r="Q12" i="78"/>
  <c r="Q81" i="78"/>
  <c r="Q73" i="78"/>
  <c r="Q61" i="78"/>
  <c r="Q55" i="78"/>
  <c r="Q35" i="78"/>
  <c r="Q25" i="78"/>
  <c r="Q13" i="78"/>
  <c r="Q90" i="78"/>
  <c r="Q85" i="78"/>
  <c r="Q79" i="78"/>
  <c r="Q75" i="78"/>
  <c r="Q71" i="78"/>
  <c r="Q67" i="78"/>
  <c r="Q63" i="78"/>
  <c r="Q84" i="78"/>
  <c r="Q57" i="78"/>
  <c r="Q53" i="78"/>
  <c r="Q49" i="78"/>
  <c r="Q45" i="78"/>
  <c r="Q41" i="78"/>
  <c r="Q37" i="78"/>
  <c r="Q33" i="78"/>
  <c r="Q27" i="78"/>
  <c r="Q23" i="78"/>
  <c r="Q19" i="78"/>
  <c r="Q15" i="78"/>
  <c r="Q11" i="78"/>
  <c r="Q77" i="78"/>
  <c r="Q65" i="78"/>
  <c r="Q47" i="78"/>
  <c r="Q39" i="78"/>
  <c r="Q17" i="78"/>
  <c r="Q89" i="78"/>
  <c r="Q82" i="78"/>
  <c r="Q78" i="78"/>
  <c r="Q74" i="78"/>
  <c r="Q70" i="78"/>
  <c r="Q66" i="78"/>
  <c r="Q62" i="78"/>
  <c r="Q83" i="78"/>
  <c r="Q56" i="78"/>
  <c r="Q52" i="78"/>
  <c r="Q48" i="78"/>
  <c r="Q44" i="78"/>
  <c r="Q40" i="78"/>
  <c r="Q36" i="78"/>
  <c r="Q32" i="78"/>
  <c r="Q26" i="78"/>
  <c r="Q22" i="78"/>
  <c r="Q18" i="78"/>
  <c r="Q14" i="78"/>
  <c r="Q10" i="78"/>
  <c r="Q88" i="78"/>
  <c r="Q69" i="78"/>
  <c r="Q59" i="78"/>
  <c r="Q51" i="78"/>
  <c r="Q43" i="78"/>
  <c r="Q31" i="78"/>
  <c r="Q21" i="78"/>
  <c r="Q29" i="78"/>
  <c r="K73" i="76"/>
  <c r="K68" i="76"/>
  <c r="K64" i="76"/>
  <c r="K60" i="76"/>
  <c r="K56" i="76"/>
  <c r="K52" i="76"/>
  <c r="K48" i="76"/>
  <c r="K44" i="76"/>
  <c r="K39" i="76"/>
  <c r="K35" i="76"/>
  <c r="K31" i="76"/>
  <c r="K27" i="76"/>
  <c r="K23" i="76"/>
  <c r="K19" i="76"/>
  <c r="K15" i="76"/>
  <c r="K11" i="76"/>
  <c r="L13" i="74"/>
  <c r="K60" i="73"/>
  <c r="K56" i="73"/>
  <c r="K52" i="73"/>
  <c r="K48" i="73"/>
  <c r="K44" i="73"/>
  <c r="K40" i="73"/>
  <c r="K36" i="73"/>
  <c r="K32" i="73"/>
  <c r="K28" i="73"/>
  <c r="K23" i="73"/>
  <c r="K18" i="73"/>
  <c r="K13" i="73"/>
  <c r="M19" i="72"/>
  <c r="M15" i="72"/>
  <c r="M11" i="72"/>
  <c r="K71" i="76"/>
  <c r="K67" i="76"/>
  <c r="K63" i="76"/>
  <c r="K59" i="76"/>
  <c r="K55" i="76"/>
  <c r="K51" i="76"/>
  <c r="K47" i="76"/>
  <c r="K43" i="76"/>
  <c r="K38" i="76"/>
  <c r="K34" i="76"/>
  <c r="K30" i="76"/>
  <c r="K26" i="76"/>
  <c r="K22" i="76"/>
  <c r="K18" i="76"/>
  <c r="K14" i="76"/>
  <c r="L12" i="74"/>
  <c r="K59" i="73"/>
  <c r="K55" i="73"/>
  <c r="K51" i="73"/>
  <c r="K47" i="73"/>
  <c r="K43" i="73"/>
  <c r="K39" i="73"/>
  <c r="K35" i="73"/>
  <c r="K31" i="73"/>
  <c r="K26" i="73"/>
  <c r="K21" i="73"/>
  <c r="K17" i="73"/>
  <c r="K12" i="73"/>
  <c r="M22" i="72"/>
  <c r="M18" i="72"/>
  <c r="M14" i="72"/>
  <c r="K70" i="76"/>
  <c r="K66" i="76"/>
  <c r="K62" i="76"/>
  <c r="K58" i="76"/>
  <c r="K54" i="76"/>
  <c r="K50" i="76"/>
  <c r="K46" i="76"/>
  <c r="K42" i="76"/>
  <c r="K37" i="76"/>
  <c r="K33" i="76"/>
  <c r="K29" i="76"/>
  <c r="K25" i="76"/>
  <c r="K21" i="76"/>
  <c r="K17" i="76"/>
  <c r="K13" i="76"/>
  <c r="L11" i="74"/>
  <c r="K62" i="73"/>
  <c r="K58" i="73"/>
  <c r="K54" i="73"/>
  <c r="K50" i="73"/>
  <c r="K46" i="73"/>
  <c r="K42" i="73"/>
  <c r="K74" i="76"/>
  <c r="K38" i="73"/>
  <c r="K20" i="73"/>
  <c r="M20" i="72"/>
  <c r="K69" i="76"/>
  <c r="K36" i="76"/>
  <c r="K49" i="73"/>
  <c r="K29" i="73"/>
  <c r="M17" i="72"/>
  <c r="K65" i="76"/>
  <c r="K49" i="76"/>
  <c r="K32" i="76"/>
  <c r="K16" i="76"/>
  <c r="K61" i="73"/>
  <c r="K45" i="73"/>
  <c r="K34" i="73"/>
  <c r="K25" i="73"/>
  <c r="K16" i="73"/>
  <c r="M16" i="72"/>
  <c r="K61" i="76"/>
  <c r="K45" i="76"/>
  <c r="K28" i="76"/>
  <c r="K12" i="76"/>
  <c r="K57" i="73"/>
  <c r="K41" i="73"/>
  <c r="K33" i="73"/>
  <c r="K24" i="73"/>
  <c r="K14" i="73"/>
  <c r="M21" i="72"/>
  <c r="M13" i="72"/>
  <c r="K57" i="76"/>
  <c r="K41" i="76"/>
  <c r="K24" i="76"/>
  <c r="K53" i="73"/>
  <c r="K30" i="73"/>
  <c r="K11" i="73"/>
  <c r="M12" i="72"/>
  <c r="K53" i="76"/>
  <c r="K20" i="76"/>
  <c r="K37" i="73"/>
  <c r="K19" i="73"/>
  <c r="S25" i="71"/>
  <c r="S21" i="71"/>
  <c r="S16" i="71"/>
  <c r="S12" i="71"/>
  <c r="P54" i="69"/>
  <c r="P50" i="69"/>
  <c r="P46" i="69"/>
  <c r="P42" i="69"/>
  <c r="P38" i="69"/>
  <c r="P34" i="69"/>
  <c r="P30" i="69"/>
  <c r="P26" i="69"/>
  <c r="P22" i="69"/>
  <c r="P18" i="69"/>
  <c r="P14" i="69"/>
  <c r="K12" i="67"/>
  <c r="L14" i="65"/>
  <c r="O29" i="64"/>
  <c r="O25" i="64"/>
  <c r="O21" i="64"/>
  <c r="O16" i="64"/>
  <c r="O12" i="64"/>
  <c r="N97" i="63"/>
  <c r="N93" i="63"/>
  <c r="N88" i="63"/>
  <c r="N84" i="63"/>
  <c r="N80" i="63"/>
  <c r="N76" i="63"/>
  <c r="N72" i="63"/>
  <c r="N68" i="63"/>
  <c r="N64" i="63"/>
  <c r="N60" i="63"/>
  <c r="N56" i="63"/>
  <c r="N52" i="63"/>
  <c r="N48" i="63"/>
  <c r="N44" i="63"/>
  <c r="N39" i="63"/>
  <c r="N35" i="63"/>
  <c r="N31" i="63"/>
  <c r="N27" i="63"/>
  <c r="N23" i="63"/>
  <c r="N18" i="63"/>
  <c r="N14" i="63"/>
  <c r="S29" i="71"/>
  <c r="S24" i="71"/>
  <c r="S19" i="71"/>
  <c r="S15" i="71"/>
  <c r="S11" i="71"/>
  <c r="P49" i="69"/>
  <c r="P41" i="69"/>
  <c r="P33" i="69"/>
  <c r="P21" i="69"/>
  <c r="P13" i="69"/>
  <c r="K11" i="67"/>
  <c r="O24" i="64"/>
  <c r="O11" i="64"/>
  <c r="N92" i="63"/>
  <c r="N83" i="63"/>
  <c r="N71" i="63"/>
  <c r="N59" i="63"/>
  <c r="N51" i="63"/>
  <c r="N38" i="63"/>
  <c r="N21" i="63"/>
  <c r="S28" i="71"/>
  <c r="S23" i="71"/>
  <c r="S18" i="71"/>
  <c r="S14" i="71"/>
  <c r="P52" i="69"/>
  <c r="P48" i="69"/>
  <c r="P44" i="69"/>
  <c r="P40" i="69"/>
  <c r="P36" i="69"/>
  <c r="P32" i="69"/>
  <c r="P28" i="69"/>
  <c r="P24" i="69"/>
  <c r="P20" i="69"/>
  <c r="P16" i="69"/>
  <c r="P12" i="69"/>
  <c r="K14" i="67"/>
  <c r="L12" i="65"/>
  <c r="O27" i="64"/>
  <c r="O23" i="64"/>
  <c r="O19" i="64"/>
  <c r="O14" i="64"/>
  <c r="N99" i="63"/>
  <c r="N95" i="63"/>
  <c r="N91" i="63"/>
  <c r="N86" i="63"/>
  <c r="N82" i="63"/>
  <c r="N78" i="63"/>
  <c r="N74" i="63"/>
  <c r="N70" i="63"/>
  <c r="N66" i="63"/>
  <c r="N62" i="63"/>
  <c r="N58" i="63"/>
  <c r="N54" i="63"/>
  <c r="N50" i="63"/>
  <c r="N46" i="63"/>
  <c r="N42" i="63"/>
  <c r="N37" i="63"/>
  <c r="N33" i="63"/>
  <c r="N29" i="63"/>
  <c r="N25" i="63"/>
  <c r="N20" i="63"/>
  <c r="N16" i="63"/>
  <c r="N12" i="63"/>
  <c r="P53" i="69"/>
  <c r="P45" i="69"/>
  <c r="P37" i="69"/>
  <c r="P29" i="69"/>
  <c r="P25" i="69"/>
  <c r="P17" i="69"/>
  <c r="K15" i="67"/>
  <c r="L13" i="65"/>
  <c r="O28" i="64"/>
  <c r="O15" i="64"/>
  <c r="N96" i="63"/>
  <c r="N79" i="63"/>
  <c r="N67" i="63"/>
  <c r="N55" i="63"/>
  <c r="N47" i="63"/>
  <c r="N34" i="63"/>
  <c r="N30" i="63"/>
  <c r="N17" i="63"/>
  <c r="N13" i="63"/>
  <c r="S27" i="71"/>
  <c r="S22" i="71"/>
  <c r="S17" i="71"/>
  <c r="S13" i="71"/>
  <c r="P51" i="69"/>
  <c r="P47" i="69"/>
  <c r="P43" i="69"/>
  <c r="P39" i="69"/>
  <c r="P35" i="69"/>
  <c r="P31" i="69"/>
  <c r="P27" i="69"/>
  <c r="P23" i="69"/>
  <c r="P19" i="69"/>
  <c r="P15" i="69"/>
  <c r="P11" i="69"/>
  <c r="K13" i="67"/>
  <c r="L15" i="65"/>
  <c r="L11" i="65"/>
  <c r="O30" i="64"/>
  <c r="O26" i="64"/>
  <c r="O22" i="64"/>
  <c r="O18" i="64"/>
  <c r="O13" i="64"/>
  <c r="N98" i="63"/>
  <c r="N94" i="63"/>
  <c r="N90" i="63"/>
  <c r="N85" i="63"/>
  <c r="N81" i="63"/>
  <c r="N77" i="63"/>
  <c r="N73" i="63"/>
  <c r="N69" i="63"/>
  <c r="N65" i="63"/>
  <c r="N61" i="63"/>
  <c r="N57" i="63"/>
  <c r="N53" i="63"/>
  <c r="N49" i="63"/>
  <c r="N45" i="63"/>
  <c r="N41" i="63"/>
  <c r="N36" i="63"/>
  <c r="N32" i="63"/>
  <c r="N28" i="63"/>
  <c r="N24" i="63"/>
  <c r="N19" i="63"/>
  <c r="N15" i="63"/>
  <c r="N11" i="63"/>
  <c r="O20" i="64"/>
  <c r="N87" i="63"/>
  <c r="N75" i="63"/>
  <c r="N63" i="63"/>
  <c r="N43" i="63"/>
  <c r="N26" i="63"/>
  <c r="O211" i="62"/>
  <c r="O207" i="62"/>
  <c r="O203" i="62"/>
  <c r="O199" i="62"/>
  <c r="O194" i="62"/>
  <c r="O189" i="62"/>
  <c r="O184" i="62"/>
  <c r="O180" i="62"/>
  <c r="O176" i="62"/>
  <c r="O172" i="62"/>
  <c r="O168" i="62"/>
  <c r="O164" i="62"/>
  <c r="O160" i="62"/>
  <c r="O156" i="62"/>
  <c r="O152" i="62"/>
  <c r="O148" i="62"/>
  <c r="O143" i="62"/>
  <c r="O139" i="62"/>
  <c r="O191" i="62"/>
  <c r="O134" i="62"/>
  <c r="O130" i="62"/>
  <c r="O126" i="62"/>
  <c r="O122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O209" i="62"/>
  <c r="O205" i="62"/>
  <c r="O201" i="62"/>
  <c r="O196" i="62"/>
  <c r="O192" i="62"/>
  <c r="O186" i="62"/>
  <c r="O182" i="62"/>
  <c r="O178" i="62"/>
  <c r="O174" i="62"/>
  <c r="O170" i="62"/>
  <c r="O166" i="62"/>
  <c r="O162" i="62"/>
  <c r="O158" i="62"/>
  <c r="O154" i="62"/>
  <c r="O150" i="62"/>
  <c r="O146" i="62"/>
  <c r="O141" i="62"/>
  <c r="O138" i="62"/>
  <c r="O188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70" i="62"/>
  <c r="O66" i="62"/>
  <c r="O62" i="62"/>
  <c r="O58" i="62"/>
  <c r="O54" i="62"/>
  <c r="O50" i="62"/>
  <c r="O46" i="62"/>
  <c r="O42" i="62"/>
  <c r="O37" i="62"/>
  <c r="O33" i="62"/>
  <c r="O29" i="62"/>
  <c r="O25" i="62"/>
  <c r="O21" i="62"/>
  <c r="O17" i="62"/>
  <c r="O13" i="62"/>
  <c r="U252" i="61"/>
  <c r="U247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3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O210" i="62"/>
  <c r="O202" i="62"/>
  <c r="O193" i="62"/>
  <c r="O183" i="62"/>
  <c r="O175" i="62"/>
  <c r="O167" i="62"/>
  <c r="O159" i="62"/>
  <c r="O151" i="62"/>
  <c r="O142" i="62"/>
  <c r="O136" i="62"/>
  <c r="O129" i="62"/>
  <c r="O120" i="62"/>
  <c r="O112" i="62"/>
  <c r="O104" i="62"/>
  <c r="O96" i="62"/>
  <c r="O88" i="62"/>
  <c r="O79" i="62"/>
  <c r="O71" i="62"/>
  <c r="O63" i="62"/>
  <c r="O55" i="62"/>
  <c r="O47" i="62"/>
  <c r="O38" i="62"/>
  <c r="O30" i="62"/>
  <c r="O22" i="62"/>
  <c r="O14" i="62"/>
  <c r="O208" i="62"/>
  <c r="O200" i="62"/>
  <c r="O190" i="62"/>
  <c r="O181" i="62"/>
  <c r="O173" i="62"/>
  <c r="O165" i="62"/>
  <c r="O157" i="62"/>
  <c r="O149" i="62"/>
  <c r="O140" i="62"/>
  <c r="O135" i="62"/>
  <c r="O127" i="62"/>
  <c r="O118" i="62"/>
  <c r="O110" i="62"/>
  <c r="O102" i="62"/>
  <c r="O94" i="62"/>
  <c r="O86" i="62"/>
  <c r="O77" i="62"/>
  <c r="O69" i="62"/>
  <c r="O61" i="62"/>
  <c r="O53" i="62"/>
  <c r="O45" i="62"/>
  <c r="O36" i="62"/>
  <c r="O28" i="62"/>
  <c r="O20" i="62"/>
  <c r="O12" i="62"/>
  <c r="U249" i="61"/>
  <c r="U242" i="61"/>
  <c r="U237" i="61"/>
  <c r="U232" i="61"/>
  <c r="U226" i="61"/>
  <c r="U221" i="61"/>
  <c r="U216" i="61"/>
  <c r="U210" i="61"/>
  <c r="U205" i="61"/>
  <c r="U200" i="61"/>
  <c r="U194" i="61"/>
  <c r="U189" i="61"/>
  <c r="U184" i="61"/>
  <c r="U178" i="61"/>
  <c r="U173" i="61"/>
  <c r="U168" i="61"/>
  <c r="U161" i="61"/>
  <c r="U156" i="61"/>
  <c r="U151" i="61"/>
  <c r="U145" i="61"/>
  <c r="U140" i="61"/>
  <c r="U135" i="61"/>
  <c r="U129" i="61"/>
  <c r="U124" i="61"/>
  <c r="U119" i="61"/>
  <c r="U113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63" i="59"/>
  <c r="R58" i="59"/>
  <c r="R54" i="59"/>
  <c r="R50" i="59"/>
  <c r="R46" i="59"/>
  <c r="R41" i="59"/>
  <c r="R37" i="59"/>
  <c r="R33" i="59"/>
  <c r="R29" i="59"/>
  <c r="O206" i="62"/>
  <c r="O197" i="62"/>
  <c r="O187" i="62"/>
  <c r="O179" i="62"/>
  <c r="O171" i="62"/>
  <c r="O163" i="62"/>
  <c r="O155" i="62"/>
  <c r="O147" i="62"/>
  <c r="O198" i="62"/>
  <c r="O133" i="62"/>
  <c r="O125" i="62"/>
  <c r="O116" i="62"/>
  <c r="O108" i="62"/>
  <c r="O100" i="62"/>
  <c r="O92" i="62"/>
  <c r="O84" i="62"/>
  <c r="O75" i="62"/>
  <c r="O67" i="62"/>
  <c r="O59" i="62"/>
  <c r="O51" i="62"/>
  <c r="O43" i="62"/>
  <c r="O34" i="62"/>
  <c r="O26" i="62"/>
  <c r="O18" i="62"/>
  <c r="U253" i="61"/>
  <c r="U246" i="61"/>
  <c r="U241" i="61"/>
  <c r="U236" i="61"/>
  <c r="U230" i="61"/>
  <c r="U225" i="61"/>
  <c r="U220" i="61"/>
  <c r="U214" i="61"/>
  <c r="U209" i="61"/>
  <c r="U204" i="61"/>
  <c r="U198" i="61"/>
  <c r="U193" i="61"/>
  <c r="U188" i="61"/>
  <c r="O195" i="62"/>
  <c r="O161" i="62"/>
  <c r="O131" i="62"/>
  <c r="O98" i="62"/>
  <c r="O65" i="62"/>
  <c r="O32" i="62"/>
  <c r="U250" i="61"/>
  <c r="U238" i="61"/>
  <c r="U228" i="61"/>
  <c r="U217" i="61"/>
  <c r="U206" i="61"/>
  <c r="U196" i="61"/>
  <c r="U185" i="61"/>
  <c r="U177" i="61"/>
  <c r="U170" i="61"/>
  <c r="U164" i="61"/>
  <c r="U155" i="61"/>
  <c r="U148" i="61"/>
  <c r="U141" i="61"/>
  <c r="U133" i="61"/>
  <c r="U127" i="61"/>
  <c r="U120" i="61"/>
  <c r="U112" i="61"/>
  <c r="U106" i="61"/>
  <c r="U101" i="61"/>
  <c r="U95" i="61"/>
  <c r="U90" i="61"/>
  <c r="U85" i="61"/>
  <c r="U79" i="61"/>
  <c r="U74" i="61"/>
  <c r="U69" i="61"/>
  <c r="U63" i="61"/>
  <c r="U58" i="61"/>
  <c r="U53" i="61"/>
  <c r="U47" i="61"/>
  <c r="U42" i="61"/>
  <c r="U37" i="61"/>
  <c r="U31" i="61"/>
  <c r="U26" i="61"/>
  <c r="U21" i="61"/>
  <c r="U15" i="61"/>
  <c r="R59" i="59"/>
  <c r="R53" i="59"/>
  <c r="R48" i="59"/>
  <c r="R43" i="59"/>
  <c r="R36" i="59"/>
  <c r="R31" i="59"/>
  <c r="R25" i="59"/>
  <c r="R21" i="59"/>
  <c r="R17" i="59"/>
  <c r="R13" i="59"/>
  <c r="L36" i="58"/>
  <c r="L31" i="58"/>
  <c r="L27" i="58"/>
  <c r="L23" i="58"/>
  <c r="L19" i="58"/>
  <c r="L14" i="58"/>
  <c r="L10" i="58"/>
  <c r="O177" i="62"/>
  <c r="O114" i="62"/>
  <c r="O81" i="62"/>
  <c r="O49" i="62"/>
  <c r="O16" i="62"/>
  <c r="U244" i="61"/>
  <c r="U222" i="61"/>
  <c r="U201" i="61"/>
  <c r="U190" i="61"/>
  <c r="U174" i="61"/>
  <c r="U166" i="61"/>
  <c r="U152" i="61"/>
  <c r="U144" i="61"/>
  <c r="U131" i="61"/>
  <c r="U116" i="61"/>
  <c r="U103" i="61"/>
  <c r="U98" i="61"/>
  <c r="U87" i="61"/>
  <c r="U77" i="61"/>
  <c r="U71" i="61"/>
  <c r="U61" i="61"/>
  <c r="U50" i="61"/>
  <c r="U45" i="61"/>
  <c r="U34" i="61"/>
  <c r="U23" i="61"/>
  <c r="R62" i="59"/>
  <c r="R51" i="59"/>
  <c r="R45" i="59"/>
  <c r="R34" i="59"/>
  <c r="R28" i="59"/>
  <c r="R19" i="59"/>
  <c r="R15" i="59"/>
  <c r="L38" i="58"/>
  <c r="L29" i="58"/>
  <c r="L21" i="58"/>
  <c r="L16" i="58"/>
  <c r="O204" i="62"/>
  <c r="O137" i="62"/>
  <c r="O106" i="62"/>
  <c r="O73" i="62"/>
  <c r="O40" i="62"/>
  <c r="U251" i="61"/>
  <c r="U229" i="61"/>
  <c r="U218" i="61"/>
  <c r="U208" i="61"/>
  <c r="U186" i="61"/>
  <c r="U180" i="61"/>
  <c r="U165" i="61"/>
  <c r="U149" i="61"/>
  <c r="U136" i="61"/>
  <c r="U128" i="61"/>
  <c r="U115" i="61"/>
  <c r="U107" i="61"/>
  <c r="U97" i="61"/>
  <c r="U86" i="61"/>
  <c r="U75" i="61"/>
  <c r="U65" i="61"/>
  <c r="U54" i="61"/>
  <c r="U49" i="61"/>
  <c r="U38" i="61"/>
  <c r="U27" i="61"/>
  <c r="U22" i="61"/>
  <c r="U11" i="61"/>
  <c r="R60" i="59"/>
  <c r="R49" i="59"/>
  <c r="R38" i="59"/>
  <c r="R32" i="59"/>
  <c r="R22" i="59"/>
  <c r="R18" i="59"/>
  <c r="L37" i="58"/>
  <c r="L28" i="58"/>
  <c r="L24" i="58"/>
  <c r="L15" i="58"/>
  <c r="O185" i="62"/>
  <c r="O153" i="62"/>
  <c r="O123" i="62"/>
  <c r="O90" i="62"/>
  <c r="O57" i="62"/>
  <c r="O24" i="62"/>
  <c r="U245" i="61"/>
  <c r="U234" i="61"/>
  <c r="U224" i="61"/>
  <c r="U213" i="61"/>
  <c r="U202" i="61"/>
  <c r="U192" i="61"/>
  <c r="U182" i="61"/>
  <c r="U176" i="61"/>
  <c r="U169" i="61"/>
  <c r="U160" i="61"/>
  <c r="U153" i="61"/>
  <c r="U147" i="61"/>
  <c r="U139" i="61"/>
  <c r="U132" i="61"/>
  <c r="U125" i="61"/>
  <c r="U117" i="61"/>
  <c r="U111" i="61"/>
  <c r="U105" i="61"/>
  <c r="U99" i="61"/>
  <c r="U94" i="61"/>
  <c r="U89" i="61"/>
  <c r="U83" i="61"/>
  <c r="U78" i="61"/>
  <c r="U73" i="61"/>
  <c r="U67" i="61"/>
  <c r="U62" i="61"/>
  <c r="U57" i="61"/>
  <c r="U51" i="61"/>
  <c r="U46" i="61"/>
  <c r="U41" i="61"/>
  <c r="U35" i="61"/>
  <c r="U30" i="61"/>
  <c r="U25" i="61"/>
  <c r="U19" i="61"/>
  <c r="U14" i="61"/>
  <c r="R57" i="59"/>
  <c r="R52" i="59"/>
  <c r="R47" i="59"/>
  <c r="R40" i="59"/>
  <c r="R35" i="59"/>
  <c r="R30" i="59"/>
  <c r="R24" i="59"/>
  <c r="R20" i="59"/>
  <c r="R16" i="59"/>
  <c r="R12" i="59"/>
  <c r="L35" i="58"/>
  <c r="L30" i="58"/>
  <c r="L26" i="58"/>
  <c r="L22" i="58"/>
  <c r="L17" i="58"/>
  <c r="L13" i="58"/>
  <c r="O144" i="62"/>
  <c r="U233" i="61"/>
  <c r="U212" i="61"/>
  <c r="U181" i="61"/>
  <c r="U159" i="61"/>
  <c r="U137" i="61"/>
  <c r="U123" i="61"/>
  <c r="U109" i="61"/>
  <c r="U93" i="61"/>
  <c r="U82" i="61"/>
  <c r="U66" i="61"/>
  <c r="U55" i="61"/>
  <c r="U39" i="61"/>
  <c r="U29" i="61"/>
  <c r="U18" i="61"/>
  <c r="U13" i="61"/>
  <c r="R56" i="59"/>
  <c r="R39" i="59"/>
  <c r="R23" i="59"/>
  <c r="R11" i="59"/>
  <c r="L33" i="58"/>
  <c r="L25" i="58"/>
  <c r="L12" i="58"/>
  <c r="O169" i="62"/>
  <c r="U240" i="61"/>
  <c r="U197" i="61"/>
  <c r="U172" i="61"/>
  <c r="U157" i="61"/>
  <c r="U143" i="61"/>
  <c r="U121" i="61"/>
  <c r="U102" i="61"/>
  <c r="U91" i="61"/>
  <c r="U81" i="61"/>
  <c r="U70" i="61"/>
  <c r="U59" i="61"/>
  <c r="U43" i="61"/>
  <c r="U33" i="61"/>
  <c r="U17" i="61"/>
  <c r="R55" i="59"/>
  <c r="R44" i="59"/>
  <c r="R26" i="59"/>
  <c r="R14" i="59"/>
  <c r="L32" i="58"/>
  <c r="L20" i="58"/>
  <c r="L11" i="58"/>
  <c r="D12" i="88"/>
  <c r="D10" i="88"/>
  <c r="D13" i="88"/>
  <c r="D33" i="88"/>
  <c r="D15" i="88"/>
  <c r="D42" i="88"/>
  <c r="D31" i="88"/>
  <c r="D23" i="88"/>
  <c r="D37" i="88"/>
  <c r="D26" i="88"/>
  <c r="D27" i="88"/>
  <c r="D18" i="88"/>
  <c r="D28" i="88"/>
  <c r="D29" i="88"/>
  <c r="D21" i="88"/>
  <c r="D16" i="88"/>
  <c r="D38" i="88"/>
  <c r="D11" i="88"/>
  <c r="D24" i="88"/>
  <c r="D17" i="88"/>
  <c r="D35" i="88"/>
  <c r="D19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2">
    <s v="Migdal Hashkaot Neches Boded"/>
    <s v="{[Time].[Hie Time].[Yom].&amp;[20190331]}"/>
    <s v="{[Medida].[Medida].&amp;[2]}"/>
    <s v="{[Keren].[Keren].[All]}"/>
    <s v="{[Cheshbon KM].[Hie Peilut].[Peilut 7].&amp;[Kod_Peilut_L7_397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3" si="21">
        <n x="1" s="1"/>
        <n x="19"/>
        <n x="20"/>
      </t>
    </mdx>
    <mdx n="0" f="v">
      <t c="3" si="21">
        <n x="1" s="1"/>
        <n x="22"/>
        <n x="20"/>
      </t>
    </mdx>
    <mdx n="0" f="v">
      <t c="3" si="21">
        <n x="1" s="1"/>
        <n x="23"/>
        <n x="20"/>
      </t>
    </mdx>
    <mdx n="0" f="v">
      <t c="3" si="21">
        <n x="1" s="1"/>
        <n x="24"/>
        <n x="20"/>
      </t>
    </mdx>
    <mdx n="0" f="v">
      <t c="3" si="21">
        <n x="1" s="1"/>
        <n x="25"/>
        <n x="20"/>
      </t>
    </mdx>
    <mdx n="0" f="v">
      <t c="3" si="21">
        <n x="1" s="1"/>
        <n x="26"/>
        <n x="20"/>
      </t>
    </mdx>
    <mdx n="0" f="v">
      <t c="3" si="21">
        <n x="1" s="1"/>
        <n x="27"/>
        <n x="20"/>
      </t>
    </mdx>
    <mdx n="0" f="v">
      <t c="3" si="21">
        <n x="1" s="1"/>
        <n x="28"/>
        <n x="20"/>
      </t>
    </mdx>
    <mdx n="0" f="v">
      <t c="3" si="21">
        <n x="1" s="1"/>
        <n x="29"/>
        <n x="20"/>
      </t>
    </mdx>
    <mdx n="0" f="v">
      <t c="3" si="21">
        <n x="1" s="1"/>
        <n x="30"/>
        <n x="20"/>
      </t>
    </mdx>
    <mdx n="0" f="v">
      <t c="3" si="21">
        <n x="1" s="1"/>
        <n x="31"/>
        <n x="20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<sst xmlns="http://schemas.openxmlformats.org/spreadsheetml/2006/main" count="7141" uniqueCount="2016">
  <si>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</si>
  <si>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</si>
  <si>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</si>
  <si>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</si>
  <si>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</si>
  <si>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</si>
  <si>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</si>
  <si>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</si>
  <si>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</si>
  <si>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</si>
  <si>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</si>
  <si>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</si>
  <si>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</si>
  <si>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</si>
  <si>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</si>
  <si>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</si>
  <si>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</si>
  <si>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</si>
  <si>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</si>
  <si>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</si>
  <si>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</si>
  <si>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</si>
  <si>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</si>
  <si>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</si>
  <si>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</si>
  <si>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</si>
  <si>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</si>
  <si>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</si>
  <si>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</si>
  <si>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</si>
  <si>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</si>
  <si>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</si>
  <si>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</si>
  <si>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</si>
  <si>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</si>
  <si>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</si>
  <si>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</si>
  <si>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</si>
  <si>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</si>
  <si>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</si>
  <si>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</si>
  <si>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</si>
  <si>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</si>
  <si>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</si>
  <si>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</si>
  <si>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</si>
  <si>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</si>
  <si>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</si>
  <si>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</si>
  <si>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</si>
  <si>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</si>
  <si>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</si>
  <si>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</si>
  <si>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</si>
  <si>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</si>
  <si>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</si>
  <si>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</si>
  <si>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</si>
  <si>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</si>
  <si>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</si>
  <si>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</si>
  <si>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</si>
  <si>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</si>
  <si>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</si>
  <si>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</si>
  <si>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</si>
  <si>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</si>
  <si>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</si>
  <si>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</si>
  <si>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</si>
  <si>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</si>
  <si>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</si>
  <si>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</si>
  <si>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</si>
  <si>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</si>
  <si>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</si>
  <si>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</si>
  <si>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</si>
  <si>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</si>
  <si>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</si>
  <si>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</si>
  <si>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</si>
  <si>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</si>
  <si>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</si>
  <si>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</si>
  <si>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</si>
  <si>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</si>
  <si>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</si>
  <si>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</si>
  <si>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</si>
  <si>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</si>
  <si>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</si>
  <si>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</si>
  <si>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</si>
  <si>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</si>
  <si>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</si>
  <si>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</si>
  <si>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</si>
  <si>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</si>
  <si>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</si>
  <si>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</si>
  <si>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</si>
  <si>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</si>
  <si>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</si>
  <si>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</si>
  <si>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</si>
  <si>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</si>
  <si>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</si>
  <si>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</si>
  <si>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</si>
  <si>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</si>
  <si>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</si>
  <si>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</si>
  <si>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</si>
  <si>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</si>
  <si>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</si>
  <si>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</si>
  <si>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</si>
  <si>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</si>
  <si>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</si>
  <si>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</si>
  <si>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</si>
  <si>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</si>
  <si>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</si>
  <si>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</si>
  <si>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</si>
  <si>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</si>
  <si>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</si>
  <si>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</si>
  <si>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</si>
  <si>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</si>
  <si>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</si>
  <si>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</si>
  <si>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</si>
  <si>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</si>
  <si>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</si>
  <si>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</si>
  <si>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</si>
  <si>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</si>
  <si>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</si>
  <si>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</si>
  <si>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</si>
  <si>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</si>
  <si>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</si>
  <si>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</si>
  <si>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</si>
  <si>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</si>
  <si>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</si>
  <si>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</si>
  <si>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</si>
  <si>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</si>
  <si>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</si>
  <si>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</si>
  <si>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</si>
  <si>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</si>
  <si>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</si>
  <si>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</si>
  <si>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</si>
  <si>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</si>
  <si>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</si>
  <si>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</si>
  <si>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</si>
  <si>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</si>
  <si>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</si>
  <si>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</si>
  <si>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</si>
  <si>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</si>
  <si>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</si>
  <si>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</si>
  <si>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</si>
  <si>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</si>
  <si>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</si>
  <si>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</si>
  <si>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</si>
  <si>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</si>
  <si>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</si>
  <si>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</si>
  <si>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</si>
  <si>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</si>
  <si>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</si>
  <si>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</si>
  <si>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</si>
  <si>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</si>
  <si>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</si>
  <si>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</si>
  <si>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</si>
  <si>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</si>
  <si>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</si>
  <si>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</si>
  <si>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</si>
  <si>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</si>
  <si>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</si>
  <si>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</si>
  <si>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</si>
  <si>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</si>
  <si>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</si>
  <si>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</si>
  <si>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</si>
  <si>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</si>
  <si>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</si>
  <si>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</si>
  <si>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</si>
  <si>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</si>
  <si>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</si>
  <si>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</si>
  <si>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</si>
  <si>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</si>
  <si>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</si>
  <si>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</si>
  <si>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</si>
  <si>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</si>
  <si>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</si>
  <si>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</si>
  <si>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</si>
  <si>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</si>
  <si>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</si>
  <si>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</si>
  <si>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</si>
  <si>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</si>
  <si>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</si>
  <si>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</si>
  <si>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</si>
  <si>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</si>
  <si>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</si>
  <si>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</si>
  <si>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</si>
  <si>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</si>
  <si>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</si>
  <si>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</si>
  <si>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</si>
  <si>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</si>
  <si>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</si>
  <si>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</si>
  <si>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</si>
  <si>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</si>
  <si>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</si>
  <si>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</si>
  <si>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</si>
  <si>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</si>
  <si>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</si>
  <si>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</si>
  <si>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</si>
  <si>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</si>
  <si>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</si>
  <si>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</si>
  <si>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</si>
  <si>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</si>
  <si>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</si>
  <si>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</si>
  <si>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</si>
  <si>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</si>
  <si>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</si>
  <si>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</si>
  <si>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</si>
  <si>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</si>
  <si>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</si>
  <si>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</si>
  <si>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</si>
  <si>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</si>
  <si>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</si>
  <si>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</si>
  <si>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</si>
  <si>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</si>
  <si>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</si>
  <si>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</si>
  <si>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</si>
  <si>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</si>
  <si>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</si>
  <si>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</si>
  <si>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אפיק השקעות עד גיל 50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</si>
  <si>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</si>
  <si>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</si>
  <si>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</si>
  <si>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</si>
  <si>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</si>
  <si>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</si>
  <si>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</si>
  <si>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</si>
  <si>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</si>
  <si>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</si>
  <si>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</si>
  <si>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</si>
  <si>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</si>
  <si>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</si>
  <si>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</si>
  <si>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</si>
  <si>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</si>
  <si>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</si>
  <si>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</si>
  <si>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</si>
  <si>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</si>
  <si>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</si>
  <si>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</si>
  <si>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</si>
  <si>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</si>
  <si>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מקמ 1019</t>
  </si>
  <si>
    <t>8191017</t>
  </si>
  <si>
    <t>מקמ 1119</t>
  </si>
  <si>
    <t>8191116</t>
  </si>
  <si>
    <t>מקמ 120</t>
  </si>
  <si>
    <t>8200123</t>
  </si>
  <si>
    <t>מקמ 1219</t>
  </si>
  <si>
    <t>8191215</t>
  </si>
  <si>
    <t>מקמ 210</t>
  </si>
  <si>
    <t>8200214</t>
  </si>
  <si>
    <t>מקמ 310</t>
  </si>
  <si>
    <t>8200313</t>
  </si>
  <si>
    <t>מקמ 419</t>
  </si>
  <si>
    <t>8190415</t>
  </si>
  <si>
    <t>מקמ 529</t>
  </si>
  <si>
    <t>8190522</t>
  </si>
  <si>
    <t>מקמ 619</t>
  </si>
  <si>
    <t>8190613</t>
  </si>
  <si>
    <t>מקמ 719</t>
  </si>
  <si>
    <t>8190712</t>
  </si>
  <si>
    <t>מקמ 819</t>
  </si>
  <si>
    <t>8190811</t>
  </si>
  <si>
    <t>מקמ 919</t>
  </si>
  <si>
    <t>8190910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</si>
  <si>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</si>
  <si>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</si>
  <si>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</si>
  <si>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</si>
  <si>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</si>
  <si>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</si>
  <si>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</si>
  <si>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</si>
  <si>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</si>
  <si>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</si>
  <si>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</si>
  <si>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</si>
  <si>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</si>
  <si>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</si>
  <si>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</si>
  <si>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</si>
  <si>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</si>
  <si>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</si>
  <si>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</si>
  <si>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</si>
  <si>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</si>
  <si>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</si>
  <si>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</si>
  <si>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</si>
  <si>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</si>
  <si>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</si>
  <si>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</si>
  <si>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</si>
  <si>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</si>
  <si>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</si>
  <si>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</si>
  <si>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</si>
  <si>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</si>
  <si>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</si>
  <si>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ממשלתי משתנה 0520  גילון</t>
  </si>
  <si>
    <t>1116193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</si>
  <si>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</si>
  <si>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</si>
  <si>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</si>
  <si>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</si>
  <si>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</si>
  <si>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</si>
  <si>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</si>
  <si>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</si>
  <si>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</si>
  <si>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</si>
  <si>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</si>
  <si>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</si>
  <si>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</si>
  <si>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</si>
  <si>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</si>
  <si>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</si>
  <si>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</si>
  <si>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</si>
  <si>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</si>
  <si>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</si>
  <si>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</si>
  <si>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</si>
  <si>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</si>
  <si>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</si>
  <si>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</si>
  <si>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</si>
  <si>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</si>
  <si>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</si>
  <si>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</si>
  <si>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</si>
  <si>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</si>
  <si>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</si>
  <si>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</si>
  <si>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</si>
  <si>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</si>
  <si>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</si>
  <si>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</si>
  <si>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</si>
  <si>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</si>
  <si>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</si>
  <si>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</si>
  <si>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</si>
  <si>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</si>
  <si>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</si>
  <si>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</si>
  <si>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</si>
  <si>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</si>
  <si>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</si>
  <si>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</si>
  <si>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</si>
  <si>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</si>
  <si>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</si>
  <si>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</si>
  <si>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נתיבי גז אגח ד</t>
  </si>
  <si>
    <t>1147503</t>
  </si>
  <si>
    <t>513436394</t>
  </si>
  <si>
    <t>שרותים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</si>
  <si>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</si>
  <si>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</si>
  <si>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</si>
  <si>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</si>
  <si>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</si>
  <si>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</si>
  <si>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</si>
  <si>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</si>
  <si>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עזריאלי אגח ה</t>
  </si>
  <si>
    <t>1156603</t>
  </si>
  <si>
    <t>עזריאלי אגח ו</t>
  </si>
  <si>
    <t>1156611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</si>
  <si>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</si>
  <si>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</si>
  <si>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</si>
  <si>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</si>
  <si>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</si>
  <si>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</si>
  <si>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</si>
  <si>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</si>
  <si>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</si>
  <si>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</si>
  <si>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</si>
  <si>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</si>
  <si>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</si>
  <si>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</si>
  <si>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</si>
  <si>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</si>
  <si>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</si>
  <si>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</si>
  <si>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</si>
  <si>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</si>
  <si>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</si>
  <si>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</si>
  <si>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</si>
  <si>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</si>
  <si>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</si>
  <si>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</si>
  <si>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</si>
  <si>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</si>
  <si>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</si>
  <si>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</si>
  <si>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</si>
  <si>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</si>
  <si>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</si>
  <si>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</si>
  <si>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</si>
  <si>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</si>
  <si>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</si>
  <si>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</si>
  <si>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</si>
  <si>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</si>
  <si>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</si>
  <si>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</si>
  <si>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</si>
  <si>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</si>
  <si>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</si>
  <si>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</si>
  <si>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</si>
  <si>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</si>
  <si>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</si>
  <si>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</si>
  <si>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</si>
  <si>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</si>
  <si>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</si>
  <si>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</si>
  <si>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</si>
  <si>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</si>
  <si>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</si>
  <si>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</si>
  <si>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</si>
  <si>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</si>
  <si>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</si>
  <si>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</si>
  <si>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</si>
  <si>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</si>
  <si>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</si>
  <si>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</si>
  <si>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</si>
  <si>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</si>
  <si>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</si>
  <si>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</si>
  <si>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</si>
  <si>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</si>
  <si>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</si>
  <si>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</si>
  <si>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</si>
  <si>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</si>
  <si>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</si>
  <si>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לאומי COCO סדרה 403</t>
  </si>
  <si>
    <t>6040430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</si>
  <si>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</si>
  <si>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</si>
  <si>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</si>
  <si>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</si>
  <si>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</si>
  <si>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</si>
  <si>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</si>
  <si>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</si>
  <si>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</si>
  <si>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</si>
  <si>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</si>
  <si>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</si>
  <si>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</si>
  <si>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</si>
  <si>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</si>
  <si>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</si>
  <si>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</si>
  <si>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</si>
  <si>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</si>
  <si>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</si>
  <si>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</si>
  <si>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</si>
  <si>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</si>
  <si>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</si>
  <si>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</si>
  <si>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</si>
  <si>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</si>
  <si>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</si>
  <si>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</si>
  <si>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</si>
  <si>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</si>
  <si>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</si>
  <si>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</si>
  <si>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</si>
  <si>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</si>
  <si>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</si>
  <si>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</si>
  <si>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</si>
  <si>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</si>
  <si>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</si>
  <si>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</si>
  <si>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</si>
  <si>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</si>
  <si>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</si>
  <si>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</si>
  <si>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</si>
  <si>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</si>
  <si>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</si>
  <si>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</si>
  <si>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</si>
  <si>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</si>
  <si>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</si>
  <si>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</si>
  <si>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</si>
  <si>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</si>
  <si>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</si>
  <si>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</si>
  <si>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</si>
  <si>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</si>
  <si>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</si>
  <si>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</si>
  <si>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</si>
  <si>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</si>
  <si>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</si>
  <si>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</si>
  <si>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</si>
  <si>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</si>
  <si>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</si>
  <si>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</si>
  <si>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</si>
  <si>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</si>
  <si>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</si>
  <si>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</si>
  <si>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</si>
  <si>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</si>
  <si>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</si>
  <si>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</si>
  <si>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</si>
  <si>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</si>
  <si>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</si>
  <si>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</si>
  <si>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</si>
  <si>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</si>
  <si>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</si>
  <si>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</si>
  <si>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</si>
  <si>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</si>
  <si>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</si>
  <si>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</si>
  <si>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</si>
  <si>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</si>
  <si>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</si>
  <si>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</si>
  <si>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</si>
  <si>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</si>
  <si>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</si>
  <si>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</si>
  <si>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</si>
  <si>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</si>
  <si>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</si>
  <si>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</si>
  <si>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</si>
  <si>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</si>
  <si>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</si>
  <si>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</si>
  <si>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</si>
  <si>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</si>
  <si>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</si>
  <si>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</si>
  <si>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</si>
  <si>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</si>
  <si>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</si>
  <si>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</si>
  <si>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</si>
  <si>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</si>
  <si>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</si>
  <si>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</si>
  <si>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</si>
  <si>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</si>
  <si>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</si>
  <si>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</si>
  <si>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</si>
  <si>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</si>
  <si>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</si>
  <si>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</si>
  <si>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</si>
  <si>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</si>
  <si>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</si>
  <si>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</si>
  <si>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</si>
  <si>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</si>
  <si>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</si>
  <si>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</si>
  <si>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</si>
  <si>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</si>
  <si>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</si>
  <si>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</si>
  <si>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</si>
  <si>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</si>
  <si>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</si>
  <si>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</si>
  <si>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</si>
  <si>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</si>
  <si>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</si>
  <si>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</si>
  <si>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</si>
  <si>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</si>
  <si>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</si>
  <si>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</si>
  <si>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</si>
  <si>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</si>
  <si>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</si>
  <si>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</si>
  <si>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</si>
  <si>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</si>
  <si>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</si>
  <si>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</si>
  <si>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</si>
  <si>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</si>
  <si>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</si>
  <si>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</si>
  <si>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</si>
  <si>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</si>
  <si>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</si>
  <si>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</si>
  <si>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</si>
  <si>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</si>
  <si>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</si>
  <si>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</si>
  <si>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</si>
  <si>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</si>
  <si>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</si>
  <si>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</si>
  <si>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</si>
  <si>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</si>
  <si>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</si>
  <si>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</si>
  <si>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</si>
  <si>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</si>
  <si>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</si>
  <si>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</si>
  <si>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</si>
  <si>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</si>
  <si>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</si>
  <si>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מגה אור אגח ז</t>
  </si>
  <si>
    <t>1141696</t>
  </si>
  <si>
    <t>שיכון ובינוי 6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</si>
  <si>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</si>
  <si>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</si>
  <si>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</si>
  <si>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</si>
  <si>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</si>
  <si>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</si>
  <si>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</si>
  <si>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</si>
  <si>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</si>
  <si>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</si>
  <si>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</si>
  <si>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</si>
  <si>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</si>
  <si>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</si>
  <si>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</si>
  <si>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</si>
  <si>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</si>
  <si>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</si>
  <si>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</si>
  <si>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</si>
  <si>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</si>
  <si>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</si>
  <si>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</si>
  <si>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</si>
  <si>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</si>
  <si>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</si>
  <si>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הכשרת היישוב 17</t>
  </si>
  <si>
    <t>6120182</t>
  </si>
  <si>
    <t>514423474</t>
  </si>
  <si>
    <t>BBB+.IL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</si>
  <si>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</si>
  <si>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</si>
  <si>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</si>
  <si>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</si>
  <si>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</si>
  <si>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</si>
  <si>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</si>
  <si>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</si>
  <si>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</si>
  <si>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</si>
  <si>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</si>
  <si>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</si>
  <si>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</si>
  <si>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</si>
  <si>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</si>
  <si>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</si>
  <si>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</si>
  <si>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</si>
  <si>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</si>
  <si>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</si>
  <si>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</si>
  <si>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</si>
  <si>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</si>
  <si>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</si>
  <si>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</si>
  <si>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</si>
  <si>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</si>
  <si>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</si>
  <si>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</si>
  <si>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</si>
  <si>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</si>
  <si>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</si>
  <si>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</si>
  <si>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</si>
  <si>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</si>
  <si>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</si>
  <si>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</si>
  <si>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</si>
  <si>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</si>
  <si>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</si>
  <si>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</si>
  <si>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</si>
  <si>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</si>
  <si>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</si>
  <si>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</si>
  <si>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</si>
  <si>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</si>
  <si>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</si>
  <si>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</si>
  <si>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</si>
  <si>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</si>
  <si>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</si>
  <si>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</si>
  <si>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</si>
  <si>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</si>
  <si>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</si>
  <si>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</si>
  <si>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</si>
  <si>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</si>
  <si>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</si>
  <si>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</si>
  <si>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</si>
  <si>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</si>
  <si>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</si>
  <si>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</si>
  <si>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</si>
  <si>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</si>
  <si>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</si>
  <si>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</si>
  <si>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</si>
  <si>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</si>
  <si>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</si>
  <si>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</si>
  <si>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</si>
  <si>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</si>
  <si>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</si>
  <si>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</si>
  <si>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</si>
  <si>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</si>
  <si>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</si>
  <si>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</si>
  <si>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</si>
  <si>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</si>
  <si>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</si>
  <si>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</si>
  <si>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</si>
  <si>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</si>
  <si>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</si>
  <si>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</si>
  <si>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</si>
  <si>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</si>
  <si>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</si>
  <si>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</si>
  <si>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</si>
  <si>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</si>
  <si>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</si>
  <si>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</si>
  <si>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</si>
  <si>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</si>
  <si>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</si>
  <si>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</si>
  <si>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</si>
  <si>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</si>
  <si>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</si>
  <si>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</si>
  <si>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</si>
  <si>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</si>
  <si>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</si>
  <si>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</si>
  <si>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</si>
  <si>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</si>
  <si>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</si>
  <si>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</si>
  <si>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</si>
  <si>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</si>
  <si>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</si>
  <si>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</si>
  <si>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</si>
  <si>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</si>
  <si>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</si>
  <si>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</si>
  <si>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</si>
  <si>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</si>
  <si>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</si>
  <si>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</si>
  <si>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</si>
  <si>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</si>
  <si>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</si>
  <si>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</si>
  <si>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</si>
  <si>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</si>
  <si>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</si>
  <si>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</si>
  <si>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</si>
  <si>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</si>
  <si>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</si>
  <si>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</si>
  <si>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</si>
  <si>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</si>
  <si>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</si>
  <si>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</si>
  <si>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</si>
  <si>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</si>
  <si>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</si>
  <si>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</si>
  <si>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</si>
  <si>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</si>
  <si>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</si>
  <si>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</si>
  <si>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</si>
  <si>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</si>
  <si>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</si>
  <si>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</si>
  <si>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</si>
  <si>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</si>
  <si>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</si>
  <si>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</si>
  <si>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</si>
  <si>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</si>
  <si>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</si>
  <si>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</si>
  <si>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</si>
  <si>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</si>
  <si>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</si>
  <si>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</si>
  <si>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</si>
  <si>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</si>
  <si>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</si>
  <si>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</si>
  <si>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</si>
  <si>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</si>
  <si>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</si>
  <si>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</si>
  <si>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</si>
  <si>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</si>
  <si>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</si>
  <si>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</si>
  <si>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</si>
  <si>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</si>
  <si>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</si>
  <si>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</si>
  <si>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</si>
  <si>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</si>
  <si>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</si>
  <si>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</si>
  <si>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</si>
  <si>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</si>
  <si>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</si>
  <si>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</si>
  <si>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</si>
  <si>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</si>
  <si>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</si>
  <si>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</si>
  <si>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</si>
  <si>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</si>
  <si>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</si>
  <si>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</si>
  <si>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</si>
  <si>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</si>
  <si>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</si>
  <si>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</si>
  <si>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</si>
  <si>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</si>
  <si>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</si>
  <si>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</si>
  <si>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</si>
  <si>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</si>
  <si>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</si>
  <si>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</si>
  <si>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</si>
  <si>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</si>
  <si>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</si>
  <si>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</si>
  <si>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</si>
  <si>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</si>
  <si>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</si>
  <si>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</si>
  <si>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</si>
  <si>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</si>
  <si>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</si>
  <si>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</si>
  <si>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</si>
  <si>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</si>
  <si>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</si>
  <si>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</si>
  <si>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</si>
  <si>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</si>
  <si>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</si>
  <si>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</si>
  <si>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</si>
  <si>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</si>
  <si>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</si>
  <si>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</si>
  <si>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</si>
  <si>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</si>
  <si>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</si>
  <si>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</si>
  <si>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</si>
  <si>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</si>
  <si>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</si>
  <si>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</si>
  <si>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</si>
  <si>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</si>
  <si>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</si>
  <si>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</si>
  <si>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</si>
  <si>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</si>
  <si>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</si>
  <si>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</si>
  <si>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</si>
  <si>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</si>
  <si>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</si>
  <si>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</si>
  <si>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</si>
  <si>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</si>
  <si>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</si>
  <si>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</si>
  <si>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</si>
  <si>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</si>
  <si>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</si>
  <si>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</si>
  <si>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</si>
  <si>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פועלים</t>
  </si>
  <si>
    <t>662577</t>
  </si>
  <si>
    <t>פז נפט*</t>
  </si>
  <si>
    <t>1100007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</si>
  <si>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</si>
  <si>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</si>
  <si>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</si>
  <si>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</si>
  <si>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</si>
  <si>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</si>
  <si>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</si>
  <si>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</si>
  <si>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</si>
  <si>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</si>
  <si>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</si>
  <si>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</si>
  <si>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</si>
  <si>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</si>
  <si>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</si>
  <si>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</si>
  <si>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</si>
  <si>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</si>
  <si>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</si>
  <si>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</si>
  <si>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</si>
  <si>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</si>
  <si>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</si>
  <si>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</si>
  <si>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</si>
  <si>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</si>
  <si>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</si>
  <si>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</si>
  <si>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</si>
  <si>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</si>
  <si>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</si>
  <si>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</si>
  <si>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</si>
  <si>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</si>
  <si>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</si>
  <si>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</si>
  <si>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</si>
  <si>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</si>
  <si>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</si>
  <si>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</si>
  <si>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</si>
  <si>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</si>
  <si>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</si>
  <si>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</si>
  <si>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</si>
  <si>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</si>
  <si>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</si>
  <si>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</si>
  <si>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</si>
  <si>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</si>
  <si>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</si>
  <si>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</si>
  <si>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</si>
  <si>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</si>
  <si>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</si>
  <si>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</si>
  <si>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</si>
  <si>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</si>
  <si>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</si>
  <si>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</si>
  <si>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</si>
  <si>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</si>
  <si>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</si>
  <si>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</si>
  <si>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</si>
  <si>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</si>
  <si>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</si>
  <si>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</si>
  <si>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</si>
  <si>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</si>
  <si>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</si>
  <si>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</si>
  <si>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</si>
  <si>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</si>
  <si>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</si>
  <si>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</si>
  <si>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</si>
  <si>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</si>
  <si>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</si>
  <si>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</si>
  <si>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</si>
  <si>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</si>
  <si>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</si>
  <si>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</si>
  <si>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</si>
  <si>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</si>
  <si>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</si>
  <si>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</si>
  <si>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</si>
  <si>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</si>
  <si>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</si>
  <si>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</si>
  <si>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</si>
  <si>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</si>
  <si>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</si>
  <si>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</si>
  <si>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</si>
  <si>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</si>
  <si>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</si>
  <si>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</si>
  <si>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</si>
  <si>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</si>
  <si>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</si>
  <si>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</si>
  <si>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</si>
  <si>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</si>
  <si>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</si>
  <si>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</si>
  <si>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</si>
  <si>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</si>
  <si>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</si>
  <si>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</si>
  <si>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</si>
  <si>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</si>
  <si>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</si>
  <si>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</si>
  <si>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</si>
  <si>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</si>
  <si>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</si>
  <si>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</si>
  <si>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</si>
  <si>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</si>
  <si>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</si>
  <si>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</si>
  <si>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</si>
  <si>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</si>
  <si>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</si>
  <si>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</si>
  <si>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</si>
  <si>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</si>
  <si>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</si>
  <si>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</si>
  <si>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</si>
  <si>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</si>
  <si>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</si>
  <si>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</si>
  <si>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</si>
  <si>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</si>
  <si>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</si>
  <si>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</si>
  <si>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</si>
  <si>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</si>
  <si>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</si>
  <si>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</si>
  <si>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</si>
  <si>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</si>
  <si>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</si>
  <si>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</si>
  <si>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</si>
  <si>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</si>
  <si>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</si>
  <si>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</si>
  <si>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</si>
  <si>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</si>
  <si>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</si>
  <si>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</si>
  <si>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</si>
  <si>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</si>
  <si>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</si>
  <si>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</si>
  <si>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</si>
  <si>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</si>
  <si>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</si>
  <si>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</si>
  <si>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</si>
  <si>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</si>
  <si>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</si>
  <si>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</si>
  <si>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</si>
  <si>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</si>
  <si>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</si>
  <si>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</si>
  <si>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</si>
  <si>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</si>
  <si>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</si>
  <si>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</si>
  <si>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</si>
  <si>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</si>
  <si>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</si>
  <si>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</si>
  <si>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</si>
  <si>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</si>
  <si>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</si>
  <si>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</si>
  <si>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</si>
  <si>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</si>
  <si>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</si>
  <si>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</si>
  <si>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</si>
  <si>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</si>
  <si>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</si>
  <si>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</si>
  <si>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</si>
  <si>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</si>
  <si>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</si>
  <si>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</si>
  <si>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</si>
  <si>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</si>
  <si>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</si>
  <si>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</si>
  <si>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</si>
  <si>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</si>
  <si>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</si>
  <si>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</si>
  <si>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</si>
  <si>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</si>
  <si>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</si>
  <si>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</si>
  <si>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</si>
  <si>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</si>
  <si>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</si>
  <si>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</si>
  <si>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</si>
  <si>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</si>
  <si>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</si>
  <si>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</si>
  <si>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</si>
  <si>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</si>
  <si>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</si>
  <si>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</si>
  <si>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</si>
  <si>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</si>
  <si>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</si>
  <si>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</si>
  <si>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</si>
  <si>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</si>
  <si>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</si>
  <si>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</si>
  <si>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</si>
  <si>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</si>
  <si>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</si>
  <si>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</si>
  <si>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</si>
  <si>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</si>
  <si>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</si>
  <si>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</si>
  <si>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</si>
  <si>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</si>
  <si>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</si>
  <si>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</si>
  <si>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</si>
  <si>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</si>
  <si>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</si>
  <si>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</si>
  <si>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</si>
  <si>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</si>
  <si>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</si>
  <si>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</si>
  <si>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</si>
  <si>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</si>
  <si>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</si>
  <si>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</si>
  <si>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</si>
  <si>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</si>
  <si>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</si>
  <si>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</si>
  <si>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</si>
  <si>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</si>
  <si>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</si>
  <si>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</si>
  <si>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</si>
  <si>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</si>
  <si>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</si>
  <si>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</si>
  <si>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</si>
  <si>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</si>
  <si>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</si>
  <si>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</si>
  <si>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</si>
  <si>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</si>
  <si>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</si>
  <si>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</si>
  <si>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</si>
  <si>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</si>
  <si>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</si>
  <si>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</si>
  <si>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</si>
  <si>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</si>
  <si>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</si>
  <si>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</si>
  <si>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</si>
  <si>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</si>
  <si>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</si>
  <si>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</si>
  <si>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</si>
  <si>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</si>
  <si>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</si>
  <si>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</si>
  <si>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</si>
  <si>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</si>
  <si>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</si>
  <si>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</si>
  <si>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</si>
  <si>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</si>
  <si>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</si>
  <si>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</si>
  <si>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</si>
  <si>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</si>
  <si>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</si>
  <si>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</si>
  <si>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</si>
  <si>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AIRBUS</t>
  </si>
  <si>
    <t>NL0000235190</t>
  </si>
  <si>
    <t>Capital Goods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</si>
  <si>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</si>
  <si>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</si>
  <si>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</si>
  <si>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</si>
  <si>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</si>
  <si>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</si>
  <si>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</si>
  <si>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</si>
  <si>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</si>
  <si>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</si>
  <si>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</si>
  <si>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</si>
  <si>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</si>
  <si>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</si>
  <si>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</si>
  <si>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</si>
  <si>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</si>
  <si>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</si>
  <si>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</si>
  <si>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</si>
  <si>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BAYERISCHE MOTOREN WERKE AG</t>
  </si>
  <si>
    <t>DE0005190003</t>
  </si>
  <si>
    <t>Automobiles &amp; Components</t>
  </si>
  <si>
    <t>BECTON DICKINSON AND CO</t>
  </si>
  <si>
    <t>US0758871091</t>
  </si>
  <si>
    <t>BLACKROCK</t>
  </si>
  <si>
    <t>US09247X1019</t>
  </si>
  <si>
    <t>Diversified Financial Services</t>
  </si>
  <si>
    <t>BOEING</t>
  </si>
  <si>
    <t>US0970231058</t>
  </si>
  <si>
    <t>BOSTON PROPERTIES INC</t>
  </si>
  <si>
    <t>US1011211018</t>
  </si>
  <si>
    <t>BP PLC</t>
  </si>
  <si>
    <t>GB0007980591</t>
  </si>
  <si>
    <t>CHENIERE ENERGY</t>
  </si>
  <si>
    <t>US16411R2085</t>
  </si>
  <si>
    <t>CISCO SYSTEMS</t>
  </si>
  <si>
    <t>US17275R1023</t>
  </si>
  <si>
    <t>CITIGROUP INC</t>
  </si>
  <si>
    <t>US1729674242</t>
  </si>
  <si>
    <t>DAIMLER AG REGISTERED SHARES</t>
  </si>
  <si>
    <t>DE0007100000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</si>
  <si>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</si>
  <si>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</si>
  <si>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</si>
  <si>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</si>
  <si>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</si>
  <si>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</si>
  <si>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</si>
  <si>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ERICSSON LM B SHS</t>
  </si>
  <si>
    <t>SE0000108656</t>
  </si>
  <si>
    <t>FACEBOOK INC A</t>
  </si>
  <si>
    <t>US30303M1027</t>
  </si>
  <si>
    <t>GENERAL MOTORS CO</t>
  </si>
  <si>
    <t>US37045V1008</t>
  </si>
  <si>
    <t>GOLDMAN SACHS GROUP INC</t>
  </si>
  <si>
    <t>US38141G1040</t>
  </si>
  <si>
    <t>INPEX</t>
  </si>
  <si>
    <t>JP3294460005</t>
  </si>
  <si>
    <t>JPMORGAN CHASE</t>
  </si>
  <si>
    <t>US46625H1005</t>
  </si>
  <si>
    <t>LEG IMMOBILIEN AG</t>
  </si>
  <si>
    <t>DE000LEG1110</t>
  </si>
  <si>
    <t>LLOYDS BANKING GROUP PLC</t>
  </si>
  <si>
    <t>GB0008706128</t>
  </si>
  <si>
    <t>MASTERCARD INC CLASS A</t>
  </si>
  <si>
    <t>US57636Q1040</t>
  </si>
  <si>
    <t>MCDONALDS</t>
  </si>
  <si>
    <t>US5801351017</t>
  </si>
  <si>
    <t>Hotels Restaurants &amp; Leisure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</si>
  <si>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</si>
  <si>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</si>
  <si>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</si>
  <si>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</si>
  <si>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</si>
  <si>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</si>
  <si>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</si>
  <si>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</si>
  <si>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</si>
  <si>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</si>
  <si>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</si>
  <si>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</si>
  <si>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</si>
  <si>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</si>
  <si>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</si>
  <si>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</si>
  <si>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</si>
  <si>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</si>
  <si>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</si>
  <si>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</si>
  <si>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</si>
  <si>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</si>
  <si>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</si>
  <si>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</si>
  <si>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</si>
  <si>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ROYAL BANK OF SCOTLAND GROUP</t>
  </si>
  <si>
    <t>GB00B7T77214</t>
  </si>
  <si>
    <t>ROYAL DUTCH SHELL PLC A SHS</t>
  </si>
  <si>
    <t>GB00B03MLX29</t>
  </si>
  <si>
    <t>S&amp;P GLOBAL</t>
  </si>
  <si>
    <t>US78409V1044</t>
  </si>
  <si>
    <t>SAAB AB B</t>
  </si>
  <si>
    <t>SE0000112385</t>
  </si>
  <si>
    <t>SEGRO</t>
  </si>
  <si>
    <t>GB00B5ZN1N88</t>
  </si>
  <si>
    <t>SIMON PROPERTY GROUP</t>
  </si>
  <si>
    <t>US8288061091</t>
  </si>
  <si>
    <t>SL GREEN REALTY CORP</t>
  </si>
  <si>
    <t>US78440X1019</t>
  </si>
  <si>
    <t>THALES SA</t>
  </si>
  <si>
    <t>FR0000121329</t>
  </si>
  <si>
    <t>TOTAL SA</t>
  </si>
  <si>
    <t>FR0000120271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</si>
  <si>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</si>
  <si>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</si>
  <si>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</si>
  <si>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</si>
  <si>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</si>
  <si>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</si>
  <si>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</si>
  <si>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</si>
  <si>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</si>
  <si>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</si>
  <si>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WAL MART STORES INC</t>
  </si>
  <si>
    <t>US9311421039</t>
  </si>
  <si>
    <t>Food &amp; Staples Retailing</t>
  </si>
  <si>
    <t>WELLS FARGO &amp; CO</t>
  </si>
  <si>
    <t>US9497461015</t>
  </si>
  <si>
    <t>WOODSIDE PETROLEUM</t>
  </si>
  <si>
    <t>AU000000WPL2</t>
  </si>
  <si>
    <t>הראל סל תא בנקים</t>
  </si>
  <si>
    <t>1148949</t>
  </si>
  <si>
    <t>514103811</t>
  </si>
  <si>
    <t>מניות</t>
  </si>
  <si>
    <t>פסגות ETF תא צמיחה</t>
  </si>
  <si>
    <t>1148782</t>
  </si>
  <si>
    <t>513464289</t>
  </si>
  <si>
    <t>פסגות סל בנקים סדרה 1</t>
  </si>
  <si>
    <t>1148774</t>
  </si>
  <si>
    <t>קסם תא 35</t>
  </si>
  <si>
    <t>1146570</t>
  </si>
  <si>
    <t>520041989</t>
  </si>
  <si>
    <t>קסם תא בנקים</t>
  </si>
  <si>
    <t>1146430</t>
  </si>
  <si>
    <t>קסם תא125</t>
  </si>
  <si>
    <t>1146356</t>
  </si>
  <si>
    <t>תכלית תא 35</t>
  </si>
  <si>
    <t>1143700</t>
  </si>
  <si>
    <t>513540310</t>
  </si>
  <si>
    <t>תכלית תא בנקים</t>
  </si>
  <si>
    <t>1143726</t>
  </si>
  <si>
    <t>הראל סל תלבונד 20</t>
  </si>
  <si>
    <t>1150440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</si>
  <si>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</si>
  <si>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</si>
  <si>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</si>
  <si>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</si>
  <si>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</si>
  <si>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</si>
  <si>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</si>
  <si>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</si>
  <si>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</si>
  <si>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</si>
  <si>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</si>
  <si>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</si>
  <si>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</si>
  <si>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</si>
  <si>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</si>
  <si>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</si>
  <si>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</si>
  <si>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</si>
  <si>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</si>
  <si>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</si>
  <si>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</si>
  <si>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</si>
  <si>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</si>
  <si>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</si>
  <si>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</si>
  <si>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</si>
  <si>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</si>
  <si>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</si>
  <si>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</si>
  <si>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</si>
  <si>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</si>
  <si>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AMUNDI INDEX MSCI EM UCITS</t>
  </si>
  <si>
    <t>LU1437017350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</si>
  <si>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</si>
  <si>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</si>
  <si>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</si>
  <si>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</si>
  <si>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</si>
  <si>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</si>
  <si>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</si>
  <si>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</si>
  <si>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</si>
  <si>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</si>
  <si>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</si>
  <si>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</si>
  <si>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</si>
  <si>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</si>
  <si>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</si>
  <si>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</si>
  <si>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</si>
  <si>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</si>
  <si>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</si>
  <si>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</si>
  <si>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</si>
  <si>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</si>
  <si>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</si>
  <si>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</si>
  <si>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EM IMI ACC</t>
  </si>
  <si>
    <t>IE00BKM4GZ66</t>
  </si>
  <si>
    <t>ISHARES CORE MSCI EMERGING</t>
  </si>
  <si>
    <t>US46434G1031</t>
  </si>
  <si>
    <t>ISHARES CORE MSCI EURPOE</t>
  </si>
  <si>
    <t>IE00B1YZSC51</t>
  </si>
  <si>
    <t>ISHARES CORE S&amp;P MIDCAP ETF</t>
  </si>
  <si>
    <t>US4642875078</t>
  </si>
  <si>
    <t>ISHARES CRNCY HEDGD MSCI EM</t>
  </si>
  <si>
    <t>US46434G5099</t>
  </si>
  <si>
    <t>ISHARES DJ US MEDICAL DEVICE</t>
  </si>
  <si>
    <t>US4642888105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</si>
  <si>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</si>
  <si>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</si>
  <si>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</si>
  <si>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</si>
  <si>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</si>
  <si>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</si>
  <si>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</si>
  <si>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</si>
  <si>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</si>
  <si>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</si>
  <si>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</si>
  <si>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</si>
  <si>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</si>
  <si>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</si>
  <si>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</si>
  <si>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</si>
  <si>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</si>
  <si>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</si>
  <si>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</si>
  <si>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</si>
  <si>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</si>
  <si>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</si>
  <si>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</si>
  <si>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LU1834988278</t>
  </si>
  <si>
    <t>LYXOR EURSTX600 HALTHCARE</t>
  </si>
  <si>
    <t>LU1834986900</t>
  </si>
  <si>
    <t>LYXOR STOXX BASIC RSRCES</t>
  </si>
  <si>
    <t>LU1834983550</t>
  </si>
  <si>
    <t>LYXOR STOXX EUROPE 600 BKS UCITS</t>
  </si>
  <si>
    <t>LU1834983477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</si>
  <si>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</si>
  <si>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</si>
  <si>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</si>
  <si>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</si>
  <si>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</si>
  <si>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</si>
  <si>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</si>
  <si>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</si>
  <si>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EUROPE CON DISCRETIONARY</t>
  </si>
  <si>
    <t>IE00BKWQ0C77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</si>
  <si>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</si>
  <si>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</si>
  <si>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</si>
  <si>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</si>
  <si>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</si>
  <si>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</si>
  <si>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</si>
  <si>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</si>
  <si>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</si>
  <si>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</si>
  <si>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</si>
  <si>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</si>
  <si>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X MSCI CHINA 1C</t>
  </si>
  <si>
    <t>LU0514695690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</si>
  <si>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</si>
  <si>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</si>
  <si>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</si>
  <si>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</si>
  <si>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</si>
  <si>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</si>
  <si>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</si>
  <si>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</si>
  <si>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</si>
  <si>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</si>
  <si>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</si>
  <si>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</si>
  <si>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</si>
  <si>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</si>
  <si>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</si>
  <si>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</si>
  <si>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</si>
  <si>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</si>
  <si>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</si>
  <si>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</si>
  <si>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</si>
  <si>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</si>
  <si>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</si>
  <si>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</si>
  <si>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</si>
  <si>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</si>
  <si>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</si>
  <si>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</si>
  <si>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</si>
  <si>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</si>
  <si>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</si>
  <si>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</si>
  <si>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</si>
  <si>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</si>
  <si>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</si>
  <si>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</si>
  <si>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</si>
  <si>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</si>
  <si>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</si>
  <si>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</si>
  <si>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</si>
  <si>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</si>
  <si>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</si>
  <si>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</si>
  <si>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</si>
  <si>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</si>
  <si>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</si>
  <si>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</si>
  <si>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</si>
  <si>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</si>
  <si>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</si>
  <si>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</si>
  <si>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</si>
  <si>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</si>
  <si>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</si>
  <si>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</si>
  <si>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</si>
  <si>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</si>
  <si>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FTSE 100 IDX FUT JUN19</t>
  </si>
  <si>
    <t>XXZ M9</t>
  </si>
  <si>
    <t>ל.ר.</t>
  </si>
  <si>
    <t>S&amp;P500 EMINI FUT JUN19</t>
  </si>
  <si>
    <t>XXESM9</t>
  </si>
  <si>
    <t>SX5E DIVIDEND FUT DEC20</t>
  </si>
  <si>
    <t>XXDEDZ0</t>
  </si>
  <si>
    <t>ערד 8786_1/2027</t>
  </si>
  <si>
    <t>71116487</t>
  </si>
  <si>
    <t>ערד 8790 2027 4.8%</t>
  </si>
  <si>
    <t>ערד 8792</t>
  </si>
  <si>
    <t>8287928</t>
  </si>
  <si>
    <t>ערד 8805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</si>
  <si>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</si>
  <si>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</si>
  <si>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</si>
  <si>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</si>
  <si>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</si>
  <si>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</si>
  <si>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</si>
  <si>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</si>
  <si>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</si>
  <si>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</si>
  <si>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</si>
  <si>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</si>
  <si>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</si>
  <si>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</si>
  <si>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</si>
  <si>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</si>
  <si>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</si>
  <si>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</si>
  <si>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</si>
  <si>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</si>
  <si>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</si>
  <si>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</si>
  <si>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</si>
  <si>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</si>
  <si>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</si>
  <si>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</si>
  <si>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</si>
  <si>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</si>
  <si>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</si>
  <si>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</si>
  <si>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</si>
  <si>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</si>
  <si>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</si>
  <si>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</si>
  <si>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</si>
  <si>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</si>
  <si>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8853</t>
  </si>
  <si>
    <t>8853000</t>
  </si>
  <si>
    <t>ערד 8854</t>
  </si>
  <si>
    <t>8854000</t>
  </si>
  <si>
    <t>ערד 8855</t>
  </si>
  <si>
    <t>88550000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</si>
  <si>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</si>
  <si>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</si>
  <si>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</si>
  <si>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</si>
  <si>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</si>
  <si>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</si>
  <si>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</si>
  <si>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</si>
  <si>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8860</t>
  </si>
  <si>
    <t>88600000</t>
  </si>
  <si>
    <t>ערד 8862</t>
  </si>
  <si>
    <t>88620000</t>
  </si>
  <si>
    <t>ערד 8863</t>
  </si>
  <si>
    <t>88630000</t>
  </si>
  <si>
    <t>ערד 8864</t>
  </si>
  <si>
    <t>88640000</t>
  </si>
  <si>
    <t>ערד 8865</t>
  </si>
  <si>
    <t>88650000</t>
  </si>
  <si>
    <t>ערד 8866</t>
  </si>
  <si>
    <t>88660000</t>
  </si>
  <si>
    <t>ערד 8867</t>
  </si>
  <si>
    <t>88670000</t>
  </si>
  <si>
    <t>ערד 8869</t>
  </si>
  <si>
    <t>88690000</t>
  </si>
  <si>
    <t>ערד 8871</t>
  </si>
  <si>
    <t>88710000</t>
  </si>
  <si>
    <t>ערד 8872</t>
  </si>
  <si>
    <t>88720000</t>
  </si>
  <si>
    <t>ערד סדרה 8776 2026 4.8%</t>
  </si>
  <si>
    <t>8287765</t>
  </si>
  <si>
    <t>ערד סדרה 8788 4.8% 2027</t>
  </si>
  <si>
    <t>71116727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</si>
  <si>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</si>
  <si>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</si>
  <si>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</si>
  <si>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</si>
  <si>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</si>
  <si>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</si>
  <si>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</si>
  <si>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</si>
  <si>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</si>
  <si>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</si>
  <si>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</si>
  <si>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</si>
  <si>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</si>
  <si>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אגח ל.ס חשמל 2022</t>
  </si>
  <si>
    <t>6000129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</si>
  <si>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</si>
  <si>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</si>
  <si>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</si>
  <si>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</si>
  <si>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</si>
  <si>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</si>
  <si>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</si>
  <si>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</si>
  <si>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</si>
  <si>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</si>
  <si>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</si>
  <si>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</si>
  <si>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</si>
  <si>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</si>
  <si>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1735 MARKET INVESTOR HOLDC MAKEFET*</t>
  </si>
  <si>
    <t>240 West 35th Street  mkf*</t>
  </si>
  <si>
    <t>494382</t>
  </si>
  <si>
    <t>Eschborn Plaza*</t>
  </si>
  <si>
    <t>Rialto Elite Portfolio makefet*</t>
  </si>
  <si>
    <t>508308</t>
  </si>
  <si>
    <t>ROBIN*</t>
  </si>
  <si>
    <t>505145</t>
  </si>
  <si>
    <t>Sacramento 353*</t>
  </si>
  <si>
    <t>Tanfield 1*</t>
  </si>
  <si>
    <t>white oak 2*</t>
  </si>
  <si>
    <t>white oak 3 mkf*</t>
  </si>
  <si>
    <t>494381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</si>
  <si>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</si>
  <si>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</si>
  <si>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</si>
  <si>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</si>
  <si>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</si>
  <si>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</si>
  <si>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Strategic Investors Fund VIII LP</t>
  </si>
  <si>
    <t>Vintage Fund of Funds V ACCESS</t>
  </si>
  <si>
    <t>Co Invest Antlia BSREP III</t>
  </si>
  <si>
    <t>Portfolio EDGE</t>
  </si>
  <si>
    <t>Waterton Residential P V XIII</t>
  </si>
  <si>
    <t xml:space="preserve">  PGCO IV Co mingled Fund SCSP</t>
  </si>
  <si>
    <t>ACE IV*</t>
  </si>
  <si>
    <t>ADLS</t>
  </si>
  <si>
    <t>APCS LP*</t>
  </si>
  <si>
    <t>Apollo Fund IX</t>
  </si>
  <si>
    <t>Apollo Natural Resources Partners II LP</t>
  </si>
  <si>
    <t>CDL II</t>
  </si>
  <si>
    <t>CMPVIIC</t>
  </si>
  <si>
    <t>Copenhagen Infrastructure III</t>
  </si>
  <si>
    <t>CRECH V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</si>
  <si>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</si>
  <si>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</si>
  <si>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</si>
  <si>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</si>
  <si>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</si>
  <si>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</si>
  <si>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</si>
  <si>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JP Morgan IIF</t>
  </si>
  <si>
    <t>KCOIV SCS</t>
  </si>
  <si>
    <t>KELSO INVESTMENT ASSOCIATES X   HARB B</t>
  </si>
  <si>
    <t>LS POWER FUND IV</t>
  </si>
  <si>
    <t>Migdal HarbourVest Tranche B</t>
  </si>
  <si>
    <t>MTDL</t>
  </si>
  <si>
    <t>ORCC</t>
  </si>
  <si>
    <t>Pantheon Global Secondary Fund VI</t>
  </si>
  <si>
    <t>Patria Private Equity Fund VI</t>
  </si>
  <si>
    <t>PCSIII LP</t>
  </si>
  <si>
    <t>SDPIII</t>
  </si>
  <si>
    <t>Senior Loan Fund I A SLP</t>
  </si>
  <si>
    <t>TDL IV</t>
  </si>
  <si>
    <t>Thoma Bravo Fund XIII</t>
  </si>
  <si>
    <t>Thoma Bravo Harbourvest B</t>
  </si>
  <si>
    <t>TPG Asia VII L.P</t>
  </si>
  <si>
    <t>Warburg Pincus China LP</t>
  </si>
  <si>
    <t>REDHILL WARRANT</t>
  </si>
  <si>
    <t>52290</t>
  </si>
  <si>
    <t>₪ / מט"ח</t>
  </si>
  <si>
    <t>פורוורד ש"ח-מט"ח</t>
  </si>
  <si>
    <t>10001176</t>
  </si>
  <si>
    <t>10001260</t>
  </si>
  <si>
    <t>10001305</t>
  </si>
  <si>
    <t>10001149</t>
  </si>
  <si>
    <t>10001334</t>
  </si>
  <si>
    <t>10001119</t>
  </si>
  <si>
    <t>10001191</t>
  </si>
  <si>
    <t>10001213</t>
  </si>
  <si>
    <t>10001241</t>
  </si>
  <si>
    <t>10001133</t>
  </si>
  <si>
    <t>10001221</t>
  </si>
  <si>
    <t>10001173</t>
  </si>
  <si>
    <t>10001158</t>
  </si>
  <si>
    <t>10001239</t>
  </si>
  <si>
    <t>10001226</t>
  </si>
  <si>
    <t>10001187</t>
  </si>
  <si>
    <t>10001349</t>
  </si>
  <si>
    <t>10001171</t>
  </si>
  <si>
    <t>10001372</t>
  </si>
  <si>
    <t>10001381</t>
  </si>
  <si>
    <t>10001387</t>
  </si>
  <si>
    <t>10001399</t>
  </si>
  <si>
    <t>10001405</t>
  </si>
  <si>
    <t>10001409</t>
  </si>
  <si>
    <t>10001411</t>
  </si>
  <si>
    <t>10001410</t>
  </si>
  <si>
    <t>פורוורד מט"ח-מט"ח</t>
  </si>
  <si>
    <t>10001347</t>
  </si>
  <si>
    <t>10001325</t>
  </si>
  <si>
    <t>10001335</t>
  </si>
  <si>
    <t>10001253</t>
  </si>
  <si>
    <t>10001219</t>
  </si>
  <si>
    <t>10001342</t>
  </si>
  <si>
    <t>10001311</t>
  </si>
  <si>
    <t>10001352</t>
  </si>
  <si>
    <t>10001358</t>
  </si>
  <si>
    <t>10001321</t>
  </si>
  <si>
    <t>10001223</t>
  </si>
  <si>
    <t>10001354</t>
  </si>
  <si>
    <t>10001353</t>
  </si>
  <si>
    <t>10001283</t>
  </si>
  <si>
    <t>10001323</t>
  </si>
  <si>
    <t>10001270</t>
  </si>
  <si>
    <t>10001340</t>
  </si>
  <si>
    <t>10001360</t>
  </si>
  <si>
    <t>10001363</t>
  </si>
  <si>
    <t>10001366</t>
  </si>
  <si>
    <t>10001375</t>
  </si>
  <si>
    <t>10001379</t>
  </si>
  <si>
    <t>10001389</t>
  </si>
  <si>
    <t>10001392</t>
  </si>
  <si>
    <t>10001396</t>
  </si>
  <si>
    <t>10001394</t>
  </si>
  <si>
    <t>10001400</t>
  </si>
  <si>
    <t>10001401</t>
  </si>
  <si>
    <t>10001402</t>
  </si>
  <si>
    <t>10001413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</si>
  <si>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</si>
  <si>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</si>
  <si>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</si>
  <si>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</si>
  <si>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</si>
  <si>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</si>
  <si>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</si>
  <si>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</si>
  <si>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</si>
  <si>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</si>
  <si>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30010000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</si>
  <si>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</si>
  <si>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</si>
  <si>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</si>
  <si>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</si>
  <si>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</si>
  <si>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</si>
  <si>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</si>
  <si>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</si>
  <si>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32610000</t>
  </si>
  <si>
    <t>30710000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</si>
  <si>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</si>
  <si>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</si>
  <si>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</si>
  <si>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</si>
  <si>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</si>
  <si>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</si>
  <si>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</si>
  <si>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</si>
  <si>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מ.בטחון סחיר לאומי</t>
  </si>
  <si>
    <t>75001121</t>
  </si>
  <si>
    <t>דירוג פנימי</t>
  </si>
  <si>
    <t>פק מרווח בטחון לאומי</t>
  </si>
  <si>
    <t>75001127</t>
  </si>
  <si>
    <t>לא</t>
  </si>
  <si>
    <t>507852</t>
  </si>
  <si>
    <t>AA</t>
  </si>
  <si>
    <t>כן</t>
  </si>
  <si>
    <t>11898601</t>
  </si>
  <si>
    <t>11898600</t>
  </si>
  <si>
    <t>11898602</t>
  </si>
  <si>
    <t>11898603</t>
  </si>
  <si>
    <t>11898550</t>
  </si>
  <si>
    <t>11898551</t>
  </si>
  <si>
    <t>458870</t>
  </si>
  <si>
    <t>AA-</t>
  </si>
  <si>
    <t>458869</t>
  </si>
  <si>
    <t>90840002</t>
  </si>
  <si>
    <t>90840004</t>
  </si>
  <si>
    <t>90840006</t>
  </si>
  <si>
    <t>90840008</t>
  </si>
  <si>
    <t>90840010</t>
  </si>
  <si>
    <t>90840012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</si>
  <si>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</si>
  <si>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</si>
  <si>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</si>
  <si>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</si>
  <si>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</si>
  <si>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</si>
  <si>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</si>
  <si>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</si>
  <si>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</si>
  <si>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</si>
  <si>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</si>
  <si>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</si>
  <si>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</si>
  <si>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</si>
  <si>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</si>
  <si>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90310006</t>
  </si>
  <si>
    <t>90310007</t>
  </si>
  <si>
    <t>91102700</t>
  </si>
  <si>
    <t>A</t>
  </si>
  <si>
    <t>91102701</t>
  </si>
  <si>
    <t>84666730</t>
  </si>
  <si>
    <t>91040003</t>
  </si>
  <si>
    <t>91040006</t>
  </si>
  <si>
    <t>91040007</t>
  </si>
  <si>
    <t>66679</t>
  </si>
  <si>
    <t>91050027</t>
  </si>
  <si>
    <t>91050028</t>
  </si>
  <si>
    <t>91050029</t>
  </si>
  <si>
    <t>482154</t>
  </si>
  <si>
    <t>482153</t>
  </si>
  <si>
    <t>84666732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</si>
  <si>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</si>
  <si>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</si>
  <si>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</si>
  <si>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</si>
  <si>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</si>
  <si>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</si>
  <si>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</si>
  <si>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</si>
  <si>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</si>
  <si>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</si>
  <si>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נדלן מקרקעין להשכרה - סטריט מול רמת ישי</t>
  </si>
  <si>
    <t>31/12/2018</t>
  </si>
  <si>
    <t>קניון</t>
  </si>
  <si>
    <t>האקליפטוס 3, פינת רח' הצפצפה, א.ת. רמת ישי</t>
  </si>
  <si>
    <t>קרדן אן.וי אגח ב חש 2/18</t>
  </si>
  <si>
    <t>1143270</t>
  </si>
  <si>
    <t>Bluebay SLFI</t>
  </si>
  <si>
    <t>Warburg Pincus China I</t>
  </si>
  <si>
    <t>Permira</t>
  </si>
  <si>
    <t>Crescent mezzanine VII</t>
  </si>
  <si>
    <t>ARES private credit solutions</t>
  </si>
  <si>
    <t>Migdal-HarbourVest 2016 Fund L.P. (Tranche B)</t>
  </si>
  <si>
    <t>harbourvest part' co inv fund IV (Tranche B)</t>
  </si>
  <si>
    <t>waterton</t>
  </si>
  <si>
    <t>Kartesia Credit Opportunities IV SCS</t>
  </si>
  <si>
    <t>ICG SDP III</t>
  </si>
  <si>
    <t>OWL ROCK</t>
  </si>
  <si>
    <t>Patria VI</t>
  </si>
  <si>
    <t>ACE IV</t>
  </si>
  <si>
    <t>brookfield III</t>
  </si>
  <si>
    <t>SVB IX</t>
  </si>
  <si>
    <t>Court Square IV</t>
  </si>
  <si>
    <t>Vintage Fund of Funds (access) V</t>
  </si>
  <si>
    <t>PGCO IV Co-mingled Fund SCSP</t>
  </si>
  <si>
    <t>TPG ASIA VII L.P</t>
  </si>
  <si>
    <t xml:space="preserve">ADLS </t>
  </si>
  <si>
    <t>IFM GIF</t>
  </si>
  <si>
    <t>ADLS  co-inv</t>
  </si>
  <si>
    <t>KELSO INVESTMENT ASSOCIATES X - HARB B</t>
  </si>
  <si>
    <t>Vintage fund of funds ISRAEL V</t>
  </si>
  <si>
    <t>Brookfield Capital Partners V</t>
  </si>
  <si>
    <t>Blackstone Real Estate Partners IX</t>
  </si>
  <si>
    <t>Astorg VII</t>
  </si>
  <si>
    <t>Sun Capital Partners  harbourvest B</t>
  </si>
  <si>
    <t>EC1 ADLS  co-inv</t>
  </si>
  <si>
    <t xml:space="preserve">WSREDII </t>
  </si>
  <si>
    <t>apollo natural pesources partners II</t>
  </si>
  <si>
    <t>SVB</t>
  </si>
  <si>
    <t xml:space="preserve">TDLIV </t>
  </si>
  <si>
    <t>סה"כ יתרות התחייבות להשקעה</t>
  </si>
  <si>
    <t>סה"כ בחו"ל</t>
  </si>
  <si>
    <t>פורוורד ריבית</t>
  </si>
  <si>
    <t>גורם 98</t>
  </si>
  <si>
    <t>גורם 105</t>
  </si>
  <si>
    <t>גורם 113</t>
  </si>
  <si>
    <t>גורם 104</t>
  </si>
  <si>
    <t>גורם 111</t>
  </si>
  <si>
    <t>מובטחות משכנתא - גורם 01</t>
  </si>
  <si>
    <t>בבטחונות אחרים - גורם 115*</t>
  </si>
  <si>
    <t>בבטחונות אחרים - גורם 114</t>
  </si>
  <si>
    <t>בבטחונות אחרים - גורם 94</t>
  </si>
  <si>
    <t>בבטחונות אחרים - גורם 111</t>
  </si>
  <si>
    <t>בבטחונות אחרים - גורם 41</t>
  </si>
  <si>
    <t>בבטחונות אחרים-גורם 105</t>
  </si>
  <si>
    <t>בבטחונות אחרים - גורם 40</t>
  </si>
  <si>
    <t>בבטחונות אחרים - גורם 96</t>
  </si>
  <si>
    <t>בבטחונות אחרים - גורם 38</t>
  </si>
  <si>
    <t>בבטחונות אחרים - גורם 98*</t>
  </si>
  <si>
    <t>בבטחונות אחרים-גורם 103</t>
  </si>
  <si>
    <t>בבטחונות אחרים - גורם 104</t>
  </si>
  <si>
    <t>בבטחונות אחרים - גורם 129</t>
  </si>
  <si>
    <t>בבטחונות אחרים - גורם 130</t>
  </si>
  <si>
    <t>בבטחונות אחרים - גורם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</si>
</sst>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 * #,##0_ ;_ * \-#,##0_ ;_ * &quot;-&quot;??_ ;_ @_ 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theme="1"/>
      <name val="Times New Roman"/>
      <family val="2"/>
      <charset val="177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3" fillId="0" borderId="0"/>
    <xf numFmtId="164" fontId="3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6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0" fontId="11" fillId="0" borderId="6" xfId="7" applyFont="1" applyBorder="1" applyAlignment="1">
      <alignment horizontal="center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1" fillId="0" borderId="0" xfId="7" applyFont="1" applyBorder="1" applyAlignment="1">
      <alignment horizontal="center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28" xfId="0" applyFont="1" applyFill="1" applyBorder="1" applyAlignment="1">
      <alignment horizontal="right"/>
    </xf>
    <xf numFmtId="0" fontId="29" fillId="0" borderId="28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28" xfId="0" applyNumberFormat="1" applyFont="1" applyFill="1" applyBorder="1" applyAlignment="1">
      <alignment horizontal="right"/>
    </xf>
    <xf numFmtId="10" fontId="29" fillId="0" borderId="28" xfId="0" applyNumberFormat="1" applyFont="1" applyFill="1" applyBorder="1" applyAlignment="1">
      <alignment horizontal="right"/>
    </xf>
    <xf numFmtId="2" fontId="29" fillId="0" borderId="28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7" fontId="29" fillId="0" borderId="28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2"/>
    </xf>
    <xf numFmtId="0" fontId="30" fillId="0" borderId="29" xfId="0" applyFont="1" applyFill="1" applyBorder="1" applyAlignment="1">
      <alignment horizontal="right" indent="3"/>
    </xf>
    <xf numFmtId="0" fontId="30" fillId="0" borderId="29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2"/>
    </xf>
    <xf numFmtId="0" fontId="30" fillId="0" borderId="25" xfId="0" applyNumberFormat="1" applyFont="1" applyFill="1" applyBorder="1" applyAlignment="1">
      <alignment horizontal="right"/>
    </xf>
    <xf numFmtId="2" fontId="30" fillId="0" borderId="25" xfId="0" applyNumberFormat="1" applyFont="1" applyFill="1" applyBorder="1" applyAlignment="1">
      <alignment horizontal="right"/>
    </xf>
    <xf numFmtId="10" fontId="30" fillId="0" borderId="25" xfId="0" applyNumberFormat="1" applyFont="1" applyFill="1" applyBorder="1" applyAlignment="1">
      <alignment horizontal="right"/>
    </xf>
    <xf numFmtId="4" fontId="30" fillId="0" borderId="25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0" fontId="2" fillId="0" borderId="0" xfId="17" applyAlignment="1">
      <alignment horizontal="right"/>
    </xf>
    <xf numFmtId="170" fontId="2" fillId="0" borderId="0" xfId="13" applyNumberFormat="1" applyFont="1"/>
    <xf numFmtId="14" fontId="2" fillId="0" borderId="0" xfId="17" applyNumberFormat="1"/>
    <xf numFmtId="164" fontId="7" fillId="0" borderId="31" xfId="13" applyFont="1" applyFill="1" applyBorder="1" applyAlignment="1">
      <alignment horizontal="right"/>
    </xf>
    <xf numFmtId="0" fontId="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 readingOrder="2"/>
    </xf>
    <xf numFmtId="0" fontId="20" fillId="0" borderId="0" xfId="0" applyFont="1" applyFill="1" applyAlignment="1">
      <alignment horizontal="center"/>
    </xf>
    <xf numFmtId="49" fontId="30" fillId="0" borderId="0" xfId="15" applyNumberFormat="1" applyFont="1" applyFill="1" applyBorder="1" applyAlignment="1">
      <alignment horizontal="right"/>
    </xf>
    <xf numFmtId="0" fontId="30" fillId="0" borderId="0" xfId="15" applyNumberFormat="1" applyFont="1" applyFill="1" applyBorder="1" applyAlignment="1">
      <alignment horizontal="right"/>
    </xf>
    <xf numFmtId="14" fontId="30" fillId="0" borderId="0" xfId="15" applyNumberFormat="1" applyFont="1" applyFill="1" applyBorder="1" applyAlignment="1">
      <alignment horizontal="right"/>
    </xf>
    <xf numFmtId="4" fontId="30" fillId="0" borderId="0" xfId="15" applyNumberFormat="1" applyFont="1" applyFill="1" applyBorder="1" applyAlignment="1">
      <alignment horizontal="right"/>
    </xf>
    <xf numFmtId="167" fontId="30" fillId="0" borderId="0" xfId="15" applyNumberFormat="1" applyFont="1" applyFill="1" applyBorder="1" applyAlignment="1">
      <alignment horizontal="right"/>
    </xf>
    <xf numFmtId="2" fontId="30" fillId="0" borderId="0" xfId="15" applyNumberFormat="1" applyFont="1" applyFill="1" applyBorder="1" applyAlignment="1">
      <alignment horizontal="right"/>
    </xf>
    <xf numFmtId="164" fontId="2" fillId="0" borderId="0" xfId="13" applyFont="1" applyFill="1"/>
    <xf numFmtId="0" fontId="3" fillId="0" borderId="0" xfId="0" applyFont="1" applyFill="1" applyBorder="1" applyAlignment="1">
      <alignment horizontal="right"/>
    </xf>
    <xf numFmtId="0" fontId="30" fillId="0" borderId="0" xfId="18" applyFont="1" applyFill="1" applyBorder="1" applyAlignment="1">
      <alignment horizontal="right" indent="3"/>
    </xf>
    <xf numFmtId="4" fontId="6" fillId="0" borderId="0" xfId="0" applyNumberFormat="1" applyFont="1" applyAlignment="1">
      <alignment horizontal="center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23">
    <cellStyle name="Comma" xfId="13" builtinId="3"/>
    <cellStyle name="Comma 2" xfId="1"/>
    <cellStyle name="Comma 3" xfId="19"/>
    <cellStyle name="Currency [0] _1" xfId="2"/>
    <cellStyle name="Hyperlink 2" xfId="3"/>
    <cellStyle name="Normal" xfId="0" builtinId="0"/>
    <cellStyle name="Normal 10 2" xfId="20"/>
    <cellStyle name="Normal 11" xfId="4"/>
    <cellStyle name="Normal 15" xfId="18"/>
    <cellStyle name="Normal 2" xfId="5"/>
    <cellStyle name="Normal 23" xfId="16"/>
    <cellStyle name="Normal 3" xfId="6"/>
    <cellStyle name="Normal 4" xfId="12"/>
    <cellStyle name="Normal_2007-16618" xfId="7"/>
    <cellStyle name="Normal_הלוואות" xfId="15"/>
    <cellStyle name="Normal_יתרת התחייבות להשקעה" xfId="17"/>
    <cellStyle name="Percent" xfId="14" builtinId="5"/>
    <cellStyle name="Percent 2" xfId="8"/>
    <cellStyle name="Percent 2 2" xfId="21"/>
    <cellStyle name="Percent 3" xfId="22"/>
    <cellStyle name="Text" xfId="9"/>
    <cellStyle name="Total" xfId="10"/>
    <cellStyle name="היפר-קישור" xfId="11" builtinId="8"/>
  </cellStyles>
  <dxfs count="2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J15" sqref="J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191</v>
      </c>
      <c r="C1" s="80" t="s" vm="1">
        <v>267</v>
      </c>
    </row>
    <row r="2" spans="1:31">
      <c r="B2" s="58" t="s">
        <v>190</v>
      </c>
      <c r="C2" s="80" t="s">
        <v>268</v>
      </c>
    </row>
    <row r="3" spans="1:31">
      <c r="B3" s="58" t="s">
        <v>192</v>
      </c>
      <c r="C3" s="80" t="s">
        <v>269</v>
      </c>
    </row>
    <row r="4" spans="1:31">
      <c r="B4" s="58" t="s">
        <v>193</v>
      </c>
      <c r="C4" s="80">
        <v>8801</v>
      </c>
    </row>
    <row r="6" spans="1:31" ht="26.25" customHeight="1">
      <c r="B6" s="158" t="s">
        <v>207</v>
      </c>
      <c r="C6" s="159"/>
      <c r="D6" s="160"/>
    </row>
    <row r="7" spans="1:31" s="10" customFormat="1">
      <c r="B7" s="23"/>
      <c r="C7" s="24" t="s">
        <v>120</v>
      </c>
      <c r="D7" s="25" t="s">
        <v>118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120</v>
      </c>
    </row>
    <row r="8" spans="1:31" s="10" customFormat="1">
      <c r="B8" s="23"/>
      <c r="C8" s="26" t="s">
        <v>254</v>
      </c>
      <c r="D8" s="27" t="s">
        <v>20</v>
      </c>
      <c r="AE8" s="38" t="s">
        <v>121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130</v>
      </c>
    </row>
    <row r="10" spans="1:31" s="11" customFormat="1" ht="18" customHeight="1">
      <c r="B10" s="69" t="s">
        <v>206</v>
      </c>
      <c r="C10" s="119">
        <f>C11+C12+C23+C33+C35+C37</f>
        <v>5454668.9941466358</v>
      </c>
      <c r="D10" s="120">
        <f>C10/$C$42</f>
        <v>1</v>
      </c>
      <c r="AE10" s="68"/>
    </row>
    <row r="11" spans="1:31">
      <c r="A11" s="46" t="s">
        <v>153</v>
      </c>
      <c r="B11" s="29" t="s">
        <v>208</v>
      </c>
      <c r="C11" s="119">
        <f>מזומנים!J10</f>
        <v>789009.89267120545</v>
      </c>
      <c r="D11" s="120">
        <f t="shared" ref="D11:D13" si="0">C11/$C$42</f>
        <v>0.14464853752223755</v>
      </c>
    </row>
    <row r="12" spans="1:31">
      <c r="B12" s="29" t="s">
        <v>209</v>
      </c>
      <c r="C12" s="119">
        <f>C13+C15+C16+C17+C18+C19+C21</f>
        <v>2881087.4633777486</v>
      </c>
      <c r="D12" s="120">
        <f t="shared" si="0"/>
        <v>0.5281874054079948</v>
      </c>
    </row>
    <row r="13" spans="1:31">
      <c r="A13" s="56" t="s">
        <v>153</v>
      </c>
      <c r="B13" s="30" t="s">
        <v>76</v>
      </c>
      <c r="C13" s="119">
        <f>'תעודות התחייבות ממשלתיות'!O11</f>
        <v>452430.74984599894</v>
      </c>
      <c r="D13" s="120">
        <f t="shared" si="0"/>
        <v>8.2943758884636079E-2</v>
      </c>
    </row>
    <row r="14" spans="1:31">
      <c r="A14" s="56" t="s">
        <v>153</v>
      </c>
      <c r="B14" s="30" t="s">
        <v>77</v>
      </c>
      <c r="C14" s="119" t="s" vm="2">
        <v>1860</v>
      </c>
      <c r="D14" s="120" t="s" vm="3">
        <v>1860</v>
      </c>
    </row>
    <row r="15" spans="1:31">
      <c r="A15" s="56" t="s">
        <v>153</v>
      </c>
      <c r="B15" s="30" t="s">
        <v>78</v>
      </c>
      <c r="C15" s="119">
        <f>'אג"ח קונצרני'!R11</f>
        <v>575942.79553909204</v>
      </c>
      <c r="D15" s="120">
        <f t="shared" ref="D15:D19" si="1">C15/$C$42</f>
        <v>0.10558712108051505</v>
      </c>
    </row>
    <row r="16" spans="1:31">
      <c r="A16" s="56" t="s">
        <v>153</v>
      </c>
      <c r="B16" s="30" t="s">
        <v>79</v>
      </c>
      <c r="C16" s="119">
        <f>מניות!L11</f>
        <v>793702.41610748915</v>
      </c>
      <c r="D16" s="120">
        <f t="shared" si="1"/>
        <v>0.14550881400121715</v>
      </c>
    </row>
    <row r="17" spans="1:4">
      <c r="A17" s="56" t="s">
        <v>153</v>
      </c>
      <c r="B17" s="30" t="s">
        <v>80</v>
      </c>
      <c r="C17" s="119">
        <f>'תעודות סל'!K11</f>
        <v>890447.6498776325</v>
      </c>
      <c r="D17" s="120">
        <f t="shared" si="1"/>
        <v>0.16324503848595859</v>
      </c>
    </row>
    <row r="18" spans="1:4">
      <c r="A18" s="56" t="s">
        <v>153</v>
      </c>
      <c r="B18" s="30" t="s">
        <v>81</v>
      </c>
      <c r="C18" s="119">
        <f>'קרנות נאמנות'!L11</f>
        <v>151525.67203000069</v>
      </c>
      <c r="D18" s="120">
        <f t="shared" si="1"/>
        <v>2.7779077372541164E-2</v>
      </c>
    </row>
    <row r="19" spans="1:4">
      <c r="A19" s="56" t="s">
        <v>153</v>
      </c>
      <c r="B19" s="30" t="s">
        <v>82</v>
      </c>
      <c r="C19" s="119">
        <f>'כתבי אופציה'!I11</f>
        <v>19.870437536000001</v>
      </c>
      <c r="D19" s="120">
        <f t="shared" si="1"/>
        <v>3.6428310420527475E-6</v>
      </c>
    </row>
    <row r="20" spans="1:4">
      <c r="A20" s="56" t="s">
        <v>153</v>
      </c>
      <c r="B20" s="30" t="s">
        <v>83</v>
      </c>
      <c r="C20" s="119" t="s" vm="4">
        <v>1860</v>
      </c>
      <c r="D20" s="120" t="s" vm="5">
        <v>1860</v>
      </c>
    </row>
    <row r="21" spans="1:4">
      <c r="A21" s="56" t="s">
        <v>153</v>
      </c>
      <c r="B21" s="30" t="s">
        <v>84</v>
      </c>
      <c r="C21" s="119">
        <f>'חוזים עתידיים'!I11</f>
        <v>17018.309539999998</v>
      </c>
      <c r="D21" s="120">
        <f>C21/$C$42</f>
        <v>3.1199527520849053E-3</v>
      </c>
    </row>
    <row r="22" spans="1:4">
      <c r="A22" s="56" t="s">
        <v>153</v>
      </c>
      <c r="B22" s="30" t="s">
        <v>85</v>
      </c>
      <c r="C22" s="119" t="s" vm="6">
        <v>1860</v>
      </c>
      <c r="D22" s="120" t="s" vm="7">
        <v>1860</v>
      </c>
    </row>
    <row r="23" spans="1:4">
      <c r="B23" s="29" t="s">
        <v>210</v>
      </c>
      <c r="C23" s="119">
        <f>C24+C26+C27+C28+C29+C31</f>
        <v>1636345.7604099996</v>
      </c>
      <c r="D23" s="120">
        <f>C23/$C$42</f>
        <v>0.2999899282918817</v>
      </c>
    </row>
    <row r="24" spans="1:4">
      <c r="A24" s="56" t="s">
        <v>153</v>
      </c>
      <c r="B24" s="30" t="s">
        <v>86</v>
      </c>
      <c r="C24" s="119">
        <f>'לא סחיר- תעודות התחייבות ממשלתי'!M11</f>
        <v>1473193.2706899997</v>
      </c>
      <c r="D24" s="120">
        <f>C24/$C$42</f>
        <v>0.2700793159531536</v>
      </c>
    </row>
    <row r="25" spans="1:4">
      <c r="A25" s="56" t="s">
        <v>153</v>
      </c>
      <c r="B25" s="30" t="s">
        <v>87</v>
      </c>
      <c r="C25" s="119" t="s" vm="8">
        <v>1860</v>
      </c>
      <c r="D25" s="120" t="s" vm="9">
        <v>1860</v>
      </c>
    </row>
    <row r="26" spans="1:4">
      <c r="A26" s="56" t="s">
        <v>153</v>
      </c>
      <c r="B26" s="30" t="s">
        <v>78</v>
      </c>
      <c r="C26" s="119">
        <f>'לא סחיר - אג"ח קונצרני'!P11</f>
        <v>26030.976150000006</v>
      </c>
      <c r="D26" s="120">
        <f t="shared" ref="D26:D29" si="2">C26/$C$42</f>
        <v>4.772237541440856E-3</v>
      </c>
    </row>
    <row r="27" spans="1:4">
      <c r="A27" s="56" t="s">
        <v>153</v>
      </c>
      <c r="B27" s="30" t="s">
        <v>88</v>
      </c>
      <c r="C27" s="119">
        <f>'לא סחיר - מניות'!J11</f>
        <v>47041.495150000002</v>
      </c>
      <c r="D27" s="120">
        <f t="shared" si="2"/>
        <v>8.6240787847035039E-3</v>
      </c>
    </row>
    <row r="28" spans="1:4">
      <c r="A28" s="56" t="s">
        <v>153</v>
      </c>
      <c r="B28" s="30" t="s">
        <v>89</v>
      </c>
      <c r="C28" s="119">
        <f>'לא סחיר - קרנות השקעה'!H11</f>
        <v>89397.304120000001</v>
      </c>
      <c r="D28" s="120">
        <f t="shared" si="2"/>
        <v>1.6389134559023025E-2</v>
      </c>
    </row>
    <row r="29" spans="1:4">
      <c r="A29" s="56" t="s">
        <v>153</v>
      </c>
      <c r="B29" s="30" t="s">
        <v>90</v>
      </c>
      <c r="C29" s="119">
        <f>'לא סחיר - כתבי אופציה'!I11</f>
        <v>0.80967999999999996</v>
      </c>
      <c r="D29" s="120">
        <f t="shared" si="2"/>
        <v>1.4843797137257302E-7</v>
      </c>
    </row>
    <row r="30" spans="1:4">
      <c r="A30" s="56" t="s">
        <v>153</v>
      </c>
      <c r="B30" s="30" t="s">
        <v>233</v>
      </c>
      <c r="C30" s="119" t="s" vm="10">
        <v>1860</v>
      </c>
      <c r="D30" s="120" t="s" vm="11">
        <v>1860</v>
      </c>
    </row>
    <row r="31" spans="1:4">
      <c r="A31" s="56" t="s">
        <v>153</v>
      </c>
      <c r="B31" s="30" t="s">
        <v>114</v>
      </c>
      <c r="C31" s="119">
        <f>'לא סחיר - חוזים עתידיים'!I11</f>
        <v>681.90462000000014</v>
      </c>
      <c r="D31" s="120">
        <f>C31/$C$42</f>
        <v>1.2501301558935049E-4</v>
      </c>
    </row>
    <row r="32" spans="1:4">
      <c r="A32" s="56" t="s">
        <v>153</v>
      </c>
      <c r="B32" s="30" t="s">
        <v>91</v>
      </c>
      <c r="C32" s="119" t="s" vm="12">
        <v>1860</v>
      </c>
      <c r="D32" s="120" t="s" vm="13">
        <v>1860</v>
      </c>
    </row>
    <row r="33" spans="1:4">
      <c r="A33" s="56" t="s">
        <v>153</v>
      </c>
      <c r="B33" s="29" t="s">
        <v>211</v>
      </c>
      <c r="C33" s="119">
        <f>הלוואות!O10</f>
        <v>139831.79863012861</v>
      </c>
      <c r="D33" s="120">
        <f>C33/$C$42</f>
        <v>2.5635249137973555E-2</v>
      </c>
    </row>
    <row r="34" spans="1:4">
      <c r="A34" s="56" t="s">
        <v>153</v>
      </c>
      <c r="B34" s="29" t="s">
        <v>212</v>
      </c>
      <c r="C34" s="119" t="s" vm="14">
        <v>1860</v>
      </c>
      <c r="D34" s="120" t="s" vm="15">
        <v>1860</v>
      </c>
    </row>
    <row r="35" spans="1:4">
      <c r="A35" s="56" t="s">
        <v>153</v>
      </c>
      <c r="B35" s="29" t="s">
        <v>213</v>
      </c>
      <c r="C35" s="119">
        <f>'זכויות מקרקעין'!G10</f>
        <v>8269.8063099999999</v>
      </c>
      <c r="D35" s="120">
        <f>C35/$C$42</f>
        <v>1.5160968188673348E-3</v>
      </c>
    </row>
    <row r="36" spans="1:4">
      <c r="A36" s="56" t="s">
        <v>153</v>
      </c>
      <c r="B36" s="57" t="s">
        <v>214</v>
      </c>
      <c r="C36" s="119" t="s" vm="16">
        <v>1860</v>
      </c>
      <c r="D36" s="120" t="s" vm="17">
        <v>1860</v>
      </c>
    </row>
    <row r="37" spans="1:4">
      <c r="A37" s="56" t="s">
        <v>153</v>
      </c>
      <c r="B37" s="29" t="s">
        <v>215</v>
      </c>
      <c r="C37" s="119">
        <f>'השקעות אחרות '!I10</f>
        <v>124.272747553</v>
      </c>
      <c r="D37" s="120">
        <f>C37/$C$42</f>
        <v>2.2782821044935293E-5</v>
      </c>
    </row>
    <row r="38" spans="1:4">
      <c r="A38" s="56"/>
      <c r="B38" s="70" t="s">
        <v>217</v>
      </c>
      <c r="C38" s="119">
        <v>0</v>
      </c>
      <c r="D38" s="120">
        <f>C38/$C$42</f>
        <v>0</v>
      </c>
    </row>
    <row r="39" spans="1:4">
      <c r="A39" s="56" t="s">
        <v>153</v>
      </c>
      <c r="B39" s="71" t="s">
        <v>218</v>
      </c>
      <c r="C39" s="119" t="s" vm="18">
        <v>1860</v>
      </c>
      <c r="D39" s="120" t="s" vm="19">
        <v>1860</v>
      </c>
    </row>
    <row r="40" spans="1:4">
      <c r="A40" s="56" t="s">
        <v>153</v>
      </c>
      <c r="B40" s="71" t="s">
        <v>252</v>
      </c>
      <c r="C40" s="119" t="s" vm="20">
        <v>1860</v>
      </c>
      <c r="D40" s="120" t="s" vm="21">
        <v>1860</v>
      </c>
    </row>
    <row r="41" spans="1:4">
      <c r="A41" s="56" t="s">
        <v>153</v>
      </c>
      <c r="B41" s="71" t="s">
        <v>219</v>
      </c>
      <c r="C41" s="119" t="s" vm="22">
        <v>1860</v>
      </c>
      <c r="D41" s="120" t="s" vm="23">
        <v>1860</v>
      </c>
    </row>
    <row r="42" spans="1:4">
      <c r="B42" s="71" t="s">
        <v>92</v>
      </c>
      <c r="C42" s="119">
        <f>C38+C10</f>
        <v>5454668.9941466358</v>
      </c>
      <c r="D42" s="120">
        <f>C42/$C$42</f>
        <v>1</v>
      </c>
    </row>
    <row r="43" spans="1:4">
      <c r="A43" s="56" t="s">
        <v>153</v>
      </c>
      <c r="B43" s="71" t="s">
        <v>216</v>
      </c>
      <c r="C43" s="140">
        <f>'יתרת התחייבות להשקעה'!C10</f>
        <v>345565.77917640778</v>
      </c>
      <c r="D43" s="120"/>
    </row>
    <row r="44" spans="1:4">
      <c r="B44" s="6" t="s">
        <v>119</v>
      </c>
    </row>
    <row r="45" spans="1:4">
      <c r="C45" s="77" t="s">
        <v>198</v>
      </c>
      <c r="D45" s="36" t="s">
        <v>113</v>
      </c>
    </row>
    <row r="46" spans="1:4">
      <c r="C46" s="78" t="s">
        <v>1</v>
      </c>
      <c r="D46" s="25" t="s">
        <v>2</v>
      </c>
    </row>
    <row r="47" spans="1:4">
      <c r="C47" s="121" t="s">
        <v>179</v>
      </c>
      <c r="D47" s="122" vm="24">
        <v>2.5729000000000002</v>
      </c>
    </row>
    <row r="48" spans="1:4">
      <c r="C48" s="121" t="s">
        <v>188</v>
      </c>
      <c r="D48" s="122">
        <v>0.92769022502618081</v>
      </c>
    </row>
    <row r="49" spans="2:4">
      <c r="C49" s="121" t="s">
        <v>184</v>
      </c>
      <c r="D49" s="122" vm="25">
        <v>2.7052</v>
      </c>
    </row>
    <row r="50" spans="2:4">
      <c r="B50" s="12"/>
      <c r="C50" s="121" t="s">
        <v>1861</v>
      </c>
      <c r="D50" s="122" vm="26">
        <v>3.6494</v>
      </c>
    </row>
    <row r="51" spans="2:4">
      <c r="C51" s="121" t="s">
        <v>177</v>
      </c>
      <c r="D51" s="122" vm="27">
        <v>4.0781999999999998</v>
      </c>
    </row>
    <row r="52" spans="2:4">
      <c r="C52" s="121" t="s">
        <v>178</v>
      </c>
      <c r="D52" s="122" vm="28">
        <v>4.7325999999999997</v>
      </c>
    </row>
    <row r="53" spans="2:4">
      <c r="C53" s="121" t="s">
        <v>180</v>
      </c>
      <c r="D53" s="122">
        <v>0.46267515923566882</v>
      </c>
    </row>
    <row r="54" spans="2:4">
      <c r="C54" s="121" t="s">
        <v>185</v>
      </c>
      <c r="D54" s="122" vm="29">
        <v>3.2778</v>
      </c>
    </row>
    <row r="55" spans="2:4">
      <c r="C55" s="121" t="s">
        <v>186</v>
      </c>
      <c r="D55" s="122">
        <v>0.18716729107296534</v>
      </c>
    </row>
    <row r="56" spans="2:4">
      <c r="C56" s="121" t="s">
        <v>183</v>
      </c>
      <c r="D56" s="122" vm="30">
        <v>0.54620000000000002</v>
      </c>
    </row>
    <row r="57" spans="2:4">
      <c r="C57" s="121" t="s">
        <v>1862</v>
      </c>
      <c r="D57" s="122">
        <v>2.4723023999999998</v>
      </c>
    </row>
    <row r="58" spans="2:4">
      <c r="C58" s="121" t="s">
        <v>182</v>
      </c>
      <c r="D58" s="122" vm="31">
        <v>0.39090000000000003</v>
      </c>
    </row>
    <row r="59" spans="2:4">
      <c r="C59" s="121" t="s">
        <v>175</v>
      </c>
      <c r="D59" s="122" vm="32">
        <v>3.6320000000000001</v>
      </c>
    </row>
    <row r="60" spans="2:4">
      <c r="C60" s="121" t="s">
        <v>189</v>
      </c>
      <c r="D60" s="122" vm="33">
        <v>0.24929999999999999</v>
      </c>
    </row>
    <row r="61" spans="2:4">
      <c r="C61" s="121" t="s">
        <v>1863</v>
      </c>
      <c r="D61" s="122" vm="34">
        <v>0.42030000000000001</v>
      </c>
    </row>
    <row r="62" spans="2:4">
      <c r="C62" s="121" t="s">
        <v>1864</v>
      </c>
      <c r="D62" s="122">
        <v>5.533464356993769E-2</v>
      </c>
    </row>
    <row r="63" spans="2:4">
      <c r="C63" s="121" t="s">
        <v>176</v>
      </c>
      <c r="D63" s="12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topLeftCell="A4" workbookViewId="0">
      <selection activeCell="K19" sqref="K19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8801</v>
      </c>
    </row>
    <row r="6" spans="2:60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0" ht="26.25" customHeight="1">
      <c r="B7" s="172" t="s">
        <v>102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H7" s="3"/>
    </row>
    <row r="8" spans="2:60" s="3" customFormat="1" ht="78.75"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63</v>
      </c>
      <c r="K8" s="31" t="s">
        <v>194</v>
      </c>
      <c r="L8" s="31" t="s">
        <v>196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258</v>
      </c>
      <c r="H9" s="17"/>
      <c r="I9" s="17" t="s">
        <v>254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31" t="s">
        <v>52</v>
      </c>
      <c r="C11" s="126"/>
      <c r="D11" s="126"/>
      <c r="E11" s="126"/>
      <c r="F11" s="126"/>
      <c r="G11" s="127"/>
      <c r="H11" s="129"/>
      <c r="I11" s="127">
        <v>19.870437536000001</v>
      </c>
      <c r="J11" s="126"/>
      <c r="K11" s="128">
        <f>I11/$I$11</f>
        <v>1</v>
      </c>
      <c r="L11" s="128">
        <f>I11/'סכום נכסי הקרן'!$C$42</f>
        <v>3.6428310420527475E-6</v>
      </c>
      <c r="BC11" s="102"/>
      <c r="BD11" s="3"/>
      <c r="BE11" s="102"/>
      <c r="BG11" s="102"/>
    </row>
    <row r="12" spans="2:60" s="4" customFormat="1" ht="18" customHeight="1">
      <c r="B12" s="132" t="s">
        <v>28</v>
      </c>
      <c r="C12" s="126"/>
      <c r="D12" s="126"/>
      <c r="E12" s="126"/>
      <c r="F12" s="126"/>
      <c r="G12" s="127"/>
      <c r="H12" s="129"/>
      <c r="I12" s="127">
        <v>19.870437536000001</v>
      </c>
      <c r="J12" s="126"/>
      <c r="K12" s="128">
        <f t="shared" ref="K12:K15" si="0">I12/$I$11</f>
        <v>1</v>
      </c>
      <c r="L12" s="128">
        <f>I12/'סכום נכסי הקרן'!$C$42</f>
        <v>3.6428310420527475E-6</v>
      </c>
      <c r="BC12" s="102"/>
      <c r="BD12" s="3"/>
      <c r="BE12" s="102"/>
      <c r="BG12" s="102"/>
    </row>
    <row r="13" spans="2:60">
      <c r="B13" s="104" t="s">
        <v>1619</v>
      </c>
      <c r="C13" s="84"/>
      <c r="D13" s="84"/>
      <c r="E13" s="84"/>
      <c r="F13" s="84"/>
      <c r="G13" s="93"/>
      <c r="H13" s="95"/>
      <c r="I13" s="93">
        <v>19.870437536000001</v>
      </c>
      <c r="J13" s="84"/>
      <c r="K13" s="94">
        <f t="shared" si="0"/>
        <v>1</v>
      </c>
      <c r="L13" s="94">
        <f>I13/'סכום נכסי הקרן'!$C$42</f>
        <v>3.6428310420527475E-6</v>
      </c>
      <c r="BD13" s="3"/>
    </row>
    <row r="14" spans="2:60" ht="20.25">
      <c r="B14" s="89" t="s">
        <v>1620</v>
      </c>
      <c r="C14" s="86" t="s">
        <v>1621</v>
      </c>
      <c r="D14" s="99" t="s">
        <v>132</v>
      </c>
      <c r="E14" s="99" t="s">
        <v>1123</v>
      </c>
      <c r="F14" s="99" t="s">
        <v>176</v>
      </c>
      <c r="G14" s="96">
        <v>37967.439461000002</v>
      </c>
      <c r="H14" s="98">
        <v>35</v>
      </c>
      <c r="I14" s="96">
        <v>13.288603811000002</v>
      </c>
      <c r="J14" s="97">
        <v>5.897257390164134E-3</v>
      </c>
      <c r="K14" s="97">
        <f t="shared" si="0"/>
        <v>0.66876251652358187</v>
      </c>
      <c r="L14" s="97">
        <f>I14/'סכום נכסי הקרן'!$C$42</f>
        <v>2.4361888549534174E-6</v>
      </c>
      <c r="BD14" s="4"/>
    </row>
    <row r="15" spans="2:60">
      <c r="B15" s="89" t="s">
        <v>1622</v>
      </c>
      <c r="C15" s="86" t="s">
        <v>1623</v>
      </c>
      <c r="D15" s="99" t="s">
        <v>132</v>
      </c>
      <c r="E15" s="99" t="s">
        <v>202</v>
      </c>
      <c r="F15" s="99" t="s">
        <v>176</v>
      </c>
      <c r="G15" s="96">
        <v>10125.898039</v>
      </c>
      <c r="H15" s="98">
        <v>65</v>
      </c>
      <c r="I15" s="96">
        <v>6.5818337250000001</v>
      </c>
      <c r="J15" s="97">
        <v>8.4420402489118022E-3</v>
      </c>
      <c r="K15" s="97">
        <f t="shared" si="0"/>
        <v>0.33123748347641818</v>
      </c>
      <c r="L15" s="97">
        <f>I15/'סכום נכסי הקרן'!$C$42</f>
        <v>1.2066421870993301E-6</v>
      </c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266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257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N22" sqref="N2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191</v>
      </c>
      <c r="C1" s="80" t="s" vm="1">
        <v>267</v>
      </c>
    </row>
    <row r="2" spans="2:61">
      <c r="B2" s="58" t="s">
        <v>190</v>
      </c>
      <c r="C2" s="80" t="s">
        <v>268</v>
      </c>
    </row>
    <row r="3" spans="2:61">
      <c r="B3" s="58" t="s">
        <v>192</v>
      </c>
      <c r="C3" s="80" t="s">
        <v>269</v>
      </c>
    </row>
    <row r="4" spans="2:61">
      <c r="B4" s="58" t="s">
        <v>193</v>
      </c>
      <c r="C4" s="80">
        <v>8801</v>
      </c>
    </row>
    <row r="6" spans="2:61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61" ht="26.25" customHeight="1">
      <c r="B7" s="172" t="s">
        <v>103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  <c r="BI7" s="3"/>
    </row>
    <row r="8" spans="2:61" s="3" customFormat="1" ht="78.75"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63</v>
      </c>
      <c r="K8" s="31" t="s">
        <v>194</v>
      </c>
      <c r="L8" s="32" t="s">
        <v>196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258</v>
      </c>
      <c r="H9" s="17"/>
      <c r="I9" s="17" t="s">
        <v>254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L31" sqref="L31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14062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191</v>
      </c>
      <c r="C1" s="80" t="s" vm="1">
        <v>267</v>
      </c>
    </row>
    <row r="2" spans="1:60">
      <c r="B2" s="58" t="s">
        <v>190</v>
      </c>
      <c r="C2" s="80" t="s">
        <v>268</v>
      </c>
    </row>
    <row r="3" spans="1:60">
      <c r="B3" s="58" t="s">
        <v>192</v>
      </c>
      <c r="C3" s="80" t="s">
        <v>269</v>
      </c>
    </row>
    <row r="4" spans="1:60">
      <c r="B4" s="58" t="s">
        <v>193</v>
      </c>
      <c r="C4" s="80">
        <v>8801</v>
      </c>
    </row>
    <row r="6" spans="1:60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4"/>
      <c r="BD6" s="1" t="s">
        <v>132</v>
      </c>
      <c r="BF6" s="1" t="s">
        <v>199</v>
      </c>
      <c r="BH6" s="3" t="s">
        <v>176</v>
      </c>
    </row>
    <row r="7" spans="1:60" ht="26.25" customHeight="1">
      <c r="B7" s="172" t="s">
        <v>104</v>
      </c>
      <c r="C7" s="173"/>
      <c r="D7" s="173"/>
      <c r="E7" s="173"/>
      <c r="F7" s="173"/>
      <c r="G7" s="173"/>
      <c r="H7" s="173"/>
      <c r="I7" s="173"/>
      <c r="J7" s="173"/>
      <c r="K7" s="174"/>
      <c r="BD7" s="3" t="s">
        <v>134</v>
      </c>
      <c r="BF7" s="1" t="s">
        <v>154</v>
      </c>
      <c r="BH7" s="3" t="s">
        <v>175</v>
      </c>
    </row>
    <row r="8" spans="1:60" s="3" customFormat="1" ht="78.75">
      <c r="A8" s="2"/>
      <c r="B8" s="23" t="s">
        <v>127</v>
      </c>
      <c r="C8" s="31" t="s">
        <v>49</v>
      </c>
      <c r="D8" s="31" t="s">
        <v>131</v>
      </c>
      <c r="E8" s="31" t="s">
        <v>69</v>
      </c>
      <c r="F8" s="31" t="s">
        <v>111</v>
      </c>
      <c r="G8" s="31" t="s">
        <v>251</v>
      </c>
      <c r="H8" s="31" t="s">
        <v>250</v>
      </c>
      <c r="I8" s="31" t="s">
        <v>66</v>
      </c>
      <c r="J8" s="31" t="s">
        <v>194</v>
      </c>
      <c r="K8" s="31" t="s">
        <v>196</v>
      </c>
      <c r="BC8" s="1" t="s">
        <v>147</v>
      </c>
      <c r="BD8" s="1" t="s">
        <v>148</v>
      </c>
      <c r="BE8" s="1" t="s">
        <v>155</v>
      </c>
      <c r="BG8" s="4" t="s">
        <v>177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258</v>
      </c>
      <c r="H9" s="17"/>
      <c r="I9" s="17" t="s">
        <v>254</v>
      </c>
      <c r="J9" s="33" t="s">
        <v>20</v>
      </c>
      <c r="K9" s="59" t="s">
        <v>20</v>
      </c>
      <c r="BC9" s="1" t="s">
        <v>144</v>
      </c>
      <c r="BE9" s="1" t="s">
        <v>156</v>
      </c>
      <c r="BG9" s="4" t="s">
        <v>178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140</v>
      </c>
      <c r="BD10" s="3"/>
      <c r="BE10" s="1" t="s">
        <v>200</v>
      </c>
      <c r="BG10" s="1" t="s">
        <v>184</v>
      </c>
    </row>
    <row r="11" spans="1:60" s="4" customFormat="1" ht="18" customHeight="1">
      <c r="A11" s="118"/>
      <c r="B11" s="131" t="s">
        <v>53</v>
      </c>
      <c r="C11" s="126"/>
      <c r="D11" s="126"/>
      <c r="E11" s="126"/>
      <c r="F11" s="126"/>
      <c r="G11" s="127"/>
      <c r="H11" s="129"/>
      <c r="I11" s="127">
        <v>17018.309539999998</v>
      </c>
      <c r="J11" s="128">
        <f>I11/$I$11</f>
        <v>1</v>
      </c>
      <c r="K11" s="128">
        <f>I11/'סכום נכסי הקרן'!$C$42</f>
        <v>3.1199527520849053E-3</v>
      </c>
      <c r="L11" s="3"/>
      <c r="M11" s="3"/>
      <c r="N11" s="3"/>
      <c r="O11" s="3"/>
      <c r="BC11" s="102" t="s">
        <v>139</v>
      </c>
      <c r="BD11" s="3"/>
      <c r="BE11" s="102" t="s">
        <v>157</v>
      </c>
      <c r="BG11" s="102" t="s">
        <v>179</v>
      </c>
    </row>
    <row r="12" spans="1:60" s="102" customFormat="1" ht="20.25">
      <c r="A12" s="118"/>
      <c r="B12" s="132" t="s">
        <v>247</v>
      </c>
      <c r="C12" s="126"/>
      <c r="D12" s="126"/>
      <c r="E12" s="126"/>
      <c r="F12" s="126"/>
      <c r="G12" s="127"/>
      <c r="H12" s="129"/>
      <c r="I12" s="127">
        <v>17018.309539999998</v>
      </c>
      <c r="J12" s="128">
        <f t="shared" ref="J12:J15" si="0">I12/$I$11</f>
        <v>1</v>
      </c>
      <c r="K12" s="128">
        <f>I12/'סכום נכסי הקרן'!$C$42</f>
        <v>3.1199527520849053E-3</v>
      </c>
      <c r="L12" s="3"/>
      <c r="M12" s="3"/>
      <c r="N12" s="3"/>
      <c r="O12" s="3"/>
      <c r="BC12" s="102" t="s">
        <v>137</v>
      </c>
      <c r="BD12" s="4"/>
      <c r="BE12" s="102" t="s">
        <v>158</v>
      </c>
      <c r="BG12" s="102" t="s">
        <v>180</v>
      </c>
    </row>
    <row r="13" spans="1:60">
      <c r="B13" s="85" t="s">
        <v>1624</v>
      </c>
      <c r="C13" s="86" t="s">
        <v>1625</v>
      </c>
      <c r="D13" s="99" t="s">
        <v>30</v>
      </c>
      <c r="E13" s="99" t="s">
        <v>1626</v>
      </c>
      <c r="F13" s="99" t="s">
        <v>178</v>
      </c>
      <c r="G13" s="96">
        <v>94</v>
      </c>
      <c r="H13" s="98">
        <v>721150</v>
      </c>
      <c r="I13" s="96">
        <v>727.35329000000002</v>
      </c>
      <c r="J13" s="97">
        <f t="shared" si="0"/>
        <v>4.2739455895453179E-2</v>
      </c>
      <c r="K13" s="97">
        <f>I13/'סכום נכסי הקרן'!$C$42</f>
        <v>1.3334508304363058E-4</v>
      </c>
      <c r="P13" s="1"/>
      <c r="BC13" s="1" t="s">
        <v>141</v>
      </c>
      <c r="BE13" s="1" t="s">
        <v>159</v>
      </c>
      <c r="BG13" s="1" t="s">
        <v>181</v>
      </c>
    </row>
    <row r="14" spans="1:60">
      <c r="B14" s="85" t="s">
        <v>1627</v>
      </c>
      <c r="C14" s="86" t="s">
        <v>1628</v>
      </c>
      <c r="D14" s="99" t="s">
        <v>30</v>
      </c>
      <c r="E14" s="99" t="s">
        <v>1626</v>
      </c>
      <c r="F14" s="99" t="s">
        <v>175</v>
      </c>
      <c r="G14" s="96">
        <v>1195</v>
      </c>
      <c r="H14" s="98">
        <v>283775</v>
      </c>
      <c r="I14" s="96">
        <v>16323.327130000001</v>
      </c>
      <c r="J14" s="97">
        <f t="shared" si="0"/>
        <v>0.959162664871825</v>
      </c>
      <c r="K14" s="97">
        <f>I14/'סכום נכסי הקרן'!$C$42</f>
        <v>2.9925421959639421E-3</v>
      </c>
      <c r="P14" s="1"/>
      <c r="BC14" s="1" t="s">
        <v>138</v>
      </c>
      <c r="BE14" s="1" t="s">
        <v>160</v>
      </c>
      <c r="BG14" s="1" t="s">
        <v>183</v>
      </c>
    </row>
    <row r="15" spans="1:60">
      <c r="B15" s="85" t="s">
        <v>1629</v>
      </c>
      <c r="C15" s="86" t="s">
        <v>1630</v>
      </c>
      <c r="D15" s="99" t="s">
        <v>30</v>
      </c>
      <c r="E15" s="99" t="s">
        <v>1626</v>
      </c>
      <c r="F15" s="99" t="s">
        <v>177</v>
      </c>
      <c r="G15" s="96">
        <v>67</v>
      </c>
      <c r="H15" s="98">
        <v>12250</v>
      </c>
      <c r="I15" s="96">
        <v>-32.37088</v>
      </c>
      <c r="J15" s="97">
        <f t="shared" si="0"/>
        <v>-1.9021207672780408E-3</v>
      </c>
      <c r="K15" s="97">
        <f>I15/'סכום נכסי הקרן'!$C$42</f>
        <v>-5.9345269226669755E-6</v>
      </c>
      <c r="P15" s="1"/>
      <c r="BC15" s="1" t="s">
        <v>149</v>
      </c>
      <c r="BE15" s="1" t="s">
        <v>201</v>
      </c>
      <c r="BG15" s="1" t="s">
        <v>185</v>
      </c>
    </row>
    <row r="16" spans="1:60" ht="20.25">
      <c r="B16" s="107"/>
      <c r="C16" s="86"/>
      <c r="D16" s="86"/>
      <c r="E16" s="86"/>
      <c r="F16" s="86"/>
      <c r="G16" s="96"/>
      <c r="H16" s="98"/>
      <c r="I16" s="86"/>
      <c r="J16" s="97"/>
      <c r="K16" s="86"/>
      <c r="P16" s="1"/>
      <c r="BC16" s="4" t="s">
        <v>135</v>
      </c>
      <c r="BD16" s="1" t="s">
        <v>150</v>
      </c>
      <c r="BE16" s="1" t="s">
        <v>161</v>
      </c>
      <c r="BG16" s="1" t="s">
        <v>186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145</v>
      </c>
      <c r="BE17" s="1" t="s">
        <v>162</v>
      </c>
      <c r="BG17" s="1" t="s">
        <v>187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133</v>
      </c>
      <c r="BF18" s="1" t="s">
        <v>163</v>
      </c>
      <c r="BH18" s="1" t="s">
        <v>30</v>
      </c>
    </row>
    <row r="19" spans="2:60">
      <c r="B19" s="101" t="s">
        <v>266</v>
      </c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146</v>
      </c>
      <c r="BF19" s="1" t="s">
        <v>164</v>
      </c>
    </row>
    <row r="20" spans="2:60">
      <c r="B20" s="101" t="s">
        <v>123</v>
      </c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151</v>
      </c>
      <c r="BF20" s="1" t="s">
        <v>165</v>
      </c>
    </row>
    <row r="21" spans="2:60">
      <c r="B21" s="101" t="s">
        <v>249</v>
      </c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136</v>
      </c>
      <c r="BE21" s="1" t="s">
        <v>152</v>
      </c>
      <c r="BF21" s="1" t="s">
        <v>166</v>
      </c>
    </row>
    <row r="22" spans="2:60">
      <c r="B22" s="101" t="s">
        <v>257</v>
      </c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142</v>
      </c>
      <c r="BF22" s="1" t="s">
        <v>167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30</v>
      </c>
      <c r="BE23" s="1" t="s">
        <v>143</v>
      </c>
      <c r="BF23" s="1" t="s">
        <v>202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205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168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169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204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170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171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203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30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C116" s="3"/>
      <c r="D116" s="3"/>
      <c r="E116" s="3"/>
      <c r="F116" s="3"/>
      <c r="G116" s="3"/>
      <c r="H116" s="3"/>
    </row>
    <row r="117" spans="2:11">
      <c r="C117" s="3"/>
      <c r="D117" s="3"/>
      <c r="E117" s="3"/>
      <c r="F117" s="3"/>
      <c r="G117" s="3"/>
      <c r="H117" s="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191</v>
      </c>
      <c r="C1" s="80" t="s" vm="1">
        <v>267</v>
      </c>
    </row>
    <row r="2" spans="2:81">
      <c r="B2" s="58" t="s">
        <v>190</v>
      </c>
      <c r="C2" s="80" t="s">
        <v>268</v>
      </c>
    </row>
    <row r="3" spans="2:81">
      <c r="B3" s="58" t="s">
        <v>192</v>
      </c>
      <c r="C3" s="80" t="s">
        <v>269</v>
      </c>
      <c r="E3" s="2"/>
    </row>
    <row r="4" spans="2:81">
      <c r="B4" s="58" t="s">
        <v>193</v>
      </c>
      <c r="C4" s="80">
        <v>8801</v>
      </c>
    </row>
    <row r="6" spans="2:81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81" ht="26.25" customHeight="1">
      <c r="B7" s="172" t="s">
        <v>105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81" s="3" customFormat="1" ht="47.25">
      <c r="B8" s="23" t="s">
        <v>127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66</v>
      </c>
      <c r="O8" s="31" t="s">
        <v>63</v>
      </c>
      <c r="P8" s="31" t="s">
        <v>194</v>
      </c>
      <c r="Q8" s="32" t="s">
        <v>196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258</v>
      </c>
      <c r="M9" s="33"/>
      <c r="N9" s="33" t="s">
        <v>254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60"/>
  <sheetViews>
    <sheetView rightToLeft="1" workbookViewId="0">
      <selection activeCell="O12" sqref="O12:O54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191</v>
      </c>
      <c r="C1" s="80" t="s" vm="1">
        <v>267</v>
      </c>
    </row>
    <row r="2" spans="2:72">
      <c r="B2" s="58" t="s">
        <v>190</v>
      </c>
      <c r="C2" s="80" t="s">
        <v>268</v>
      </c>
    </row>
    <row r="3" spans="2:72">
      <c r="B3" s="58" t="s">
        <v>192</v>
      </c>
      <c r="C3" s="80" t="s">
        <v>269</v>
      </c>
    </row>
    <row r="4" spans="2:72">
      <c r="B4" s="58" t="s">
        <v>193</v>
      </c>
      <c r="C4" s="80">
        <v>8801</v>
      </c>
    </row>
    <row r="6" spans="2:72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72" ht="26.25" customHeight="1">
      <c r="B7" s="172" t="s">
        <v>96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4"/>
    </row>
    <row r="8" spans="2:72" s="3" customFormat="1" ht="78.75">
      <c r="B8" s="23" t="s">
        <v>127</v>
      </c>
      <c r="C8" s="31" t="s">
        <v>49</v>
      </c>
      <c r="D8" s="31" t="s">
        <v>15</v>
      </c>
      <c r="E8" s="31" t="s">
        <v>70</v>
      </c>
      <c r="F8" s="31" t="s">
        <v>112</v>
      </c>
      <c r="G8" s="31" t="s">
        <v>18</v>
      </c>
      <c r="H8" s="31" t="s">
        <v>111</v>
      </c>
      <c r="I8" s="31" t="s">
        <v>17</v>
      </c>
      <c r="J8" s="31" t="s">
        <v>19</v>
      </c>
      <c r="K8" s="31" t="s">
        <v>251</v>
      </c>
      <c r="L8" s="31" t="s">
        <v>250</v>
      </c>
      <c r="M8" s="31" t="s">
        <v>120</v>
      </c>
      <c r="N8" s="31" t="s">
        <v>63</v>
      </c>
      <c r="O8" s="31" t="s">
        <v>194</v>
      </c>
      <c r="P8" s="32" t="s">
        <v>196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258</v>
      </c>
      <c r="L9" s="33"/>
      <c r="M9" s="33" t="s">
        <v>254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 t="s">
        <v>29</v>
      </c>
      <c r="C11" s="82"/>
      <c r="D11" s="82"/>
      <c r="E11" s="82"/>
      <c r="F11" s="82"/>
      <c r="G11" s="90">
        <v>9.9713138428246388</v>
      </c>
      <c r="H11" s="82"/>
      <c r="I11" s="82"/>
      <c r="J11" s="105">
        <v>4.8505655363454192E-2</v>
      </c>
      <c r="K11" s="90"/>
      <c r="L11" s="82"/>
      <c r="M11" s="90">
        <v>1473193.2706899997</v>
      </c>
      <c r="N11" s="82"/>
      <c r="O11" s="91">
        <f>M11/$M$11</f>
        <v>1</v>
      </c>
      <c r="P11" s="91">
        <f>M11/'סכום נכסי הקרן'!$C$42</f>
        <v>0.2700793159531536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3" t="s">
        <v>245</v>
      </c>
      <c r="C12" s="84"/>
      <c r="D12" s="84"/>
      <c r="E12" s="84"/>
      <c r="F12" s="84"/>
      <c r="G12" s="93">
        <v>9.9713138428246335</v>
      </c>
      <c r="H12" s="84"/>
      <c r="I12" s="84"/>
      <c r="J12" s="106">
        <v>4.8505655363454185E-2</v>
      </c>
      <c r="K12" s="93"/>
      <c r="L12" s="84"/>
      <c r="M12" s="93">
        <v>1473193.2706900004</v>
      </c>
      <c r="N12" s="84"/>
      <c r="O12" s="94">
        <f t="shared" ref="O12:O54" si="0">M12/$M$11</f>
        <v>1.0000000000000004</v>
      </c>
      <c r="P12" s="94">
        <f>M12/'סכום נכסי הקרן'!$C$42</f>
        <v>0.27007931595315371</v>
      </c>
    </row>
    <row r="13" spans="2:72">
      <c r="B13" s="104" t="s">
        <v>75</v>
      </c>
      <c r="C13" s="84"/>
      <c r="D13" s="84"/>
      <c r="E13" s="84"/>
      <c r="F13" s="84"/>
      <c r="G13" s="93">
        <v>9.9713138428246335</v>
      </c>
      <c r="H13" s="84"/>
      <c r="I13" s="84"/>
      <c r="J13" s="106">
        <v>4.8505655363454185E-2</v>
      </c>
      <c r="K13" s="93"/>
      <c r="L13" s="84"/>
      <c r="M13" s="93">
        <v>1473193.2706900004</v>
      </c>
      <c r="N13" s="84"/>
      <c r="O13" s="94">
        <f t="shared" si="0"/>
        <v>1.0000000000000004</v>
      </c>
      <c r="P13" s="94">
        <f>M13/'סכום נכסי הקרן'!$C$42</f>
        <v>0.27007931595315371</v>
      </c>
    </row>
    <row r="14" spans="2:72">
      <c r="B14" s="89" t="s">
        <v>1631</v>
      </c>
      <c r="C14" s="86" t="s">
        <v>1632</v>
      </c>
      <c r="D14" s="86" t="s">
        <v>272</v>
      </c>
      <c r="E14" s="86"/>
      <c r="F14" s="108">
        <v>40909</v>
      </c>
      <c r="G14" s="96">
        <v>6.5</v>
      </c>
      <c r="H14" s="99" t="s">
        <v>176</v>
      </c>
      <c r="I14" s="100">
        <v>4.8000000000000001E-2</v>
      </c>
      <c r="J14" s="100">
        <v>4.8600000000000004E-2</v>
      </c>
      <c r="K14" s="96">
        <v>31000</v>
      </c>
      <c r="L14" s="109">
        <v>104.4988</v>
      </c>
      <c r="M14" s="96">
        <v>32.383600000000001</v>
      </c>
      <c r="N14" s="86"/>
      <c r="O14" s="97">
        <f t="shared" si="0"/>
        <v>2.1981908717810318E-5</v>
      </c>
      <c r="P14" s="97">
        <f>M14/'סכום נכסי הקרן'!$C$42</f>
        <v>5.9368588698508747E-6</v>
      </c>
    </row>
    <row r="15" spans="2:72">
      <c r="B15" s="89" t="s">
        <v>1633</v>
      </c>
      <c r="C15" s="86">
        <v>8790</v>
      </c>
      <c r="D15" s="86" t="s">
        <v>272</v>
      </c>
      <c r="E15" s="86"/>
      <c r="F15" s="108">
        <v>41030</v>
      </c>
      <c r="G15" s="96">
        <v>6.67</v>
      </c>
      <c r="H15" s="99" t="s">
        <v>176</v>
      </c>
      <c r="I15" s="100">
        <v>4.8000000000000001E-2</v>
      </c>
      <c r="J15" s="100">
        <v>4.8599999999999997E-2</v>
      </c>
      <c r="K15" s="96">
        <v>3059000</v>
      </c>
      <c r="L15" s="109">
        <v>104.8777</v>
      </c>
      <c r="M15" s="96">
        <v>3208.0592299999998</v>
      </c>
      <c r="N15" s="86"/>
      <c r="O15" s="97">
        <f t="shared" si="0"/>
        <v>2.177622782988576E-3</v>
      </c>
      <c r="P15" s="97">
        <f>M15/'סכום נכסי הקרן'!$C$42</f>
        <v>5.8813087163355729E-4</v>
      </c>
    </row>
    <row r="16" spans="2:72">
      <c r="B16" s="89" t="s">
        <v>1634</v>
      </c>
      <c r="C16" s="86" t="s">
        <v>1635</v>
      </c>
      <c r="D16" s="86" t="s">
        <v>272</v>
      </c>
      <c r="E16" s="86"/>
      <c r="F16" s="108">
        <v>41091</v>
      </c>
      <c r="G16" s="96">
        <v>6.830000000000001</v>
      </c>
      <c r="H16" s="99" t="s">
        <v>176</v>
      </c>
      <c r="I16" s="100">
        <v>4.8000000000000001E-2</v>
      </c>
      <c r="J16" s="100">
        <v>4.87E-2</v>
      </c>
      <c r="K16" s="96">
        <v>7845000</v>
      </c>
      <c r="L16" s="109">
        <v>103.15860000000001</v>
      </c>
      <c r="M16" s="96">
        <v>8086.3161700000001</v>
      </c>
      <c r="N16" s="86"/>
      <c r="O16" s="97">
        <f t="shared" si="0"/>
        <v>5.4889716990172048E-3</v>
      </c>
      <c r="P16" s="97">
        <f>M16/'סכום נכסי הקרן'!$C$42</f>
        <v>1.4824577217567858E-3</v>
      </c>
    </row>
    <row r="17" spans="2:16">
      <c r="B17" s="89" t="s">
        <v>1636</v>
      </c>
      <c r="C17" s="86">
        <v>8805</v>
      </c>
      <c r="D17" s="86" t="s">
        <v>272</v>
      </c>
      <c r="E17" s="86"/>
      <c r="F17" s="108">
        <v>41487</v>
      </c>
      <c r="G17" s="96">
        <v>7.58</v>
      </c>
      <c r="H17" s="99" t="s">
        <v>176</v>
      </c>
      <c r="I17" s="100">
        <v>4.8000000000000001E-2</v>
      </c>
      <c r="J17" s="100">
        <v>4.8500000000000008E-2</v>
      </c>
      <c r="K17" s="96">
        <v>12598000</v>
      </c>
      <c r="L17" s="109">
        <v>101.0676</v>
      </c>
      <c r="M17" s="96">
        <v>12733.00194</v>
      </c>
      <c r="N17" s="86"/>
      <c r="O17" s="97">
        <f t="shared" si="0"/>
        <v>8.6431306694988112E-3</v>
      </c>
      <c r="P17" s="97">
        <f>M17/'סכום נכסי הקרן'!$C$42</f>
        <v>2.3343308189119612E-3</v>
      </c>
    </row>
    <row r="18" spans="2:16">
      <c r="B18" s="89" t="s">
        <v>1637</v>
      </c>
      <c r="C18" s="86" t="s">
        <v>1638</v>
      </c>
      <c r="D18" s="86" t="s">
        <v>272</v>
      </c>
      <c r="E18" s="86"/>
      <c r="F18" s="108">
        <v>42218</v>
      </c>
      <c r="G18" s="96">
        <v>8.82</v>
      </c>
      <c r="H18" s="99" t="s">
        <v>176</v>
      </c>
      <c r="I18" s="100">
        <v>4.8000000000000001E-2</v>
      </c>
      <c r="J18" s="100">
        <v>4.8499999999999995E-2</v>
      </c>
      <c r="K18" s="96">
        <v>132000</v>
      </c>
      <c r="L18" s="109">
        <v>100.9601</v>
      </c>
      <c r="M18" s="96">
        <v>133.26742000000002</v>
      </c>
      <c r="N18" s="86"/>
      <c r="O18" s="97">
        <f t="shared" si="0"/>
        <v>9.0461599744873623E-5</v>
      </c>
      <c r="P18" s="97">
        <f>M18/'סכום נכסי הקרן'!$C$42</f>
        <v>2.4431806979123441E-5</v>
      </c>
    </row>
    <row r="19" spans="2:16">
      <c r="B19" s="89" t="s">
        <v>1639</v>
      </c>
      <c r="C19" s="86" t="s">
        <v>1640</v>
      </c>
      <c r="D19" s="86" t="s">
        <v>272</v>
      </c>
      <c r="E19" s="86"/>
      <c r="F19" s="108">
        <v>42309</v>
      </c>
      <c r="G19" s="96">
        <v>8.8500000000000014</v>
      </c>
      <c r="H19" s="99" t="s">
        <v>176</v>
      </c>
      <c r="I19" s="100">
        <v>4.8000000000000001E-2</v>
      </c>
      <c r="J19" s="100">
        <v>4.8500000000000008E-2</v>
      </c>
      <c r="K19" s="96">
        <v>757000</v>
      </c>
      <c r="L19" s="109">
        <v>102.5886</v>
      </c>
      <c r="M19" s="96">
        <v>776.59595999999999</v>
      </c>
      <c r="N19" s="86"/>
      <c r="O19" s="97">
        <f t="shared" si="0"/>
        <v>5.2715144404390723E-4</v>
      </c>
      <c r="P19" s="97">
        <f>M19/'סכום נכסי הקרן'!$C$42</f>
        <v>1.4237270141109559E-4</v>
      </c>
    </row>
    <row r="20" spans="2:16">
      <c r="B20" s="89" t="s">
        <v>1641</v>
      </c>
      <c r="C20" s="86" t="s">
        <v>1642</v>
      </c>
      <c r="D20" s="86" t="s">
        <v>272</v>
      </c>
      <c r="E20" s="86"/>
      <c r="F20" s="108">
        <v>42339</v>
      </c>
      <c r="G20" s="96">
        <v>8.94</v>
      </c>
      <c r="H20" s="99" t="s">
        <v>176</v>
      </c>
      <c r="I20" s="100">
        <v>4.8000000000000001E-2</v>
      </c>
      <c r="J20" s="100">
        <v>4.8499999999999995E-2</v>
      </c>
      <c r="K20" s="96">
        <v>978000</v>
      </c>
      <c r="L20" s="109">
        <v>102.0812</v>
      </c>
      <c r="M20" s="96">
        <v>998.35420999999997</v>
      </c>
      <c r="N20" s="86"/>
      <c r="O20" s="97">
        <f t="shared" si="0"/>
        <v>6.7768040342215295E-4</v>
      </c>
      <c r="P20" s="97">
        <f>M20/'סכום נכסי הקרן'!$C$42</f>
        <v>1.8302745979111224E-4</v>
      </c>
    </row>
    <row r="21" spans="2:16">
      <c r="B21" s="89" t="s">
        <v>1643</v>
      </c>
      <c r="C21" s="86" t="s">
        <v>1644</v>
      </c>
      <c r="D21" s="86" t="s">
        <v>272</v>
      </c>
      <c r="E21" s="86"/>
      <c r="F21" s="108">
        <v>42370</v>
      </c>
      <c r="G21" s="96">
        <v>9.02</v>
      </c>
      <c r="H21" s="99" t="s">
        <v>176</v>
      </c>
      <c r="I21" s="100">
        <v>4.8000000000000001E-2</v>
      </c>
      <c r="J21" s="100">
        <v>4.8499999999999995E-2</v>
      </c>
      <c r="K21" s="96">
        <v>1624000</v>
      </c>
      <c r="L21" s="109">
        <v>102.08839999999999</v>
      </c>
      <c r="M21" s="96">
        <v>1657.9156399999999</v>
      </c>
      <c r="N21" s="86"/>
      <c r="O21" s="97">
        <f t="shared" si="0"/>
        <v>1.1253890938719003E-3</v>
      </c>
      <c r="P21" s="97">
        <f>M21/'סכום נכסי הקרן'!$C$42</f>
        <v>3.0394431665406219E-4</v>
      </c>
    </row>
    <row r="22" spans="2:16">
      <c r="B22" s="89" t="s">
        <v>1645</v>
      </c>
      <c r="C22" s="86" t="s">
        <v>1646</v>
      </c>
      <c r="D22" s="86" t="s">
        <v>272</v>
      </c>
      <c r="E22" s="86"/>
      <c r="F22" s="108">
        <v>42461</v>
      </c>
      <c r="G22" s="96">
        <v>9.0500000000000007</v>
      </c>
      <c r="H22" s="99" t="s">
        <v>176</v>
      </c>
      <c r="I22" s="100">
        <v>4.8000000000000001E-2</v>
      </c>
      <c r="J22" s="100">
        <v>4.8499999999999995E-2</v>
      </c>
      <c r="K22" s="96">
        <v>7022000</v>
      </c>
      <c r="L22" s="109">
        <v>104.252</v>
      </c>
      <c r="M22" s="96">
        <v>7320.5750399999997</v>
      </c>
      <c r="N22" s="86"/>
      <c r="O22" s="97">
        <f t="shared" si="0"/>
        <v>4.9691884871095439E-3</v>
      </c>
      <c r="P22" s="97">
        <f>M22/'סכום נכסי הקרן'!$C$42</f>
        <v>1.3420750274408316E-3</v>
      </c>
    </row>
    <row r="23" spans="2:16">
      <c r="B23" s="89" t="s">
        <v>1647</v>
      </c>
      <c r="C23" s="86" t="s">
        <v>1648</v>
      </c>
      <c r="D23" s="86" t="s">
        <v>272</v>
      </c>
      <c r="E23" s="86"/>
      <c r="F23" s="108">
        <v>42491</v>
      </c>
      <c r="G23" s="96">
        <v>9.1300000000000008</v>
      </c>
      <c r="H23" s="99" t="s">
        <v>176</v>
      </c>
      <c r="I23" s="100">
        <v>4.8000000000000001E-2</v>
      </c>
      <c r="J23" s="100">
        <v>4.8499999999999995E-2</v>
      </c>
      <c r="K23" s="96">
        <v>10289000</v>
      </c>
      <c r="L23" s="109">
        <v>104.0523</v>
      </c>
      <c r="M23" s="96">
        <v>10705.94362</v>
      </c>
      <c r="N23" s="86"/>
      <c r="O23" s="97">
        <f t="shared" si="0"/>
        <v>7.267168424537845E-3</v>
      </c>
      <c r="P23" s="97">
        <f>M23/'סכום נכסי הקרן'!$C$42</f>
        <v>1.9627118770155381E-3</v>
      </c>
    </row>
    <row r="24" spans="2:16">
      <c r="B24" s="89" t="s">
        <v>1649</v>
      </c>
      <c r="C24" s="86" t="s">
        <v>1650</v>
      </c>
      <c r="D24" s="86" t="s">
        <v>272</v>
      </c>
      <c r="E24" s="86"/>
      <c r="F24" s="108">
        <v>42522</v>
      </c>
      <c r="G24" s="96">
        <v>9.2200000000000006</v>
      </c>
      <c r="H24" s="99" t="s">
        <v>176</v>
      </c>
      <c r="I24" s="100">
        <v>4.8000000000000001E-2</v>
      </c>
      <c r="J24" s="100">
        <v>4.8500000000000008E-2</v>
      </c>
      <c r="K24" s="96">
        <v>16543000</v>
      </c>
      <c r="L24" s="109">
        <v>103.2209</v>
      </c>
      <c r="M24" s="96">
        <v>17075.826499999999</v>
      </c>
      <c r="N24" s="86"/>
      <c r="O24" s="97">
        <f t="shared" si="0"/>
        <v>1.1591029391549008E-2</v>
      </c>
      <c r="P24" s="97">
        <f>M24/'סכום נכסי הקרן'!$C$42</f>
        <v>3.1304972892624537E-3</v>
      </c>
    </row>
    <row r="25" spans="2:16">
      <c r="B25" s="89" t="s">
        <v>1651</v>
      </c>
      <c r="C25" s="86" t="s">
        <v>1652</v>
      </c>
      <c r="D25" s="86" t="s">
        <v>272</v>
      </c>
      <c r="E25" s="86"/>
      <c r="F25" s="108">
        <v>42552</v>
      </c>
      <c r="G25" s="96">
        <v>9.3000000000000007</v>
      </c>
      <c r="H25" s="99" t="s">
        <v>176</v>
      </c>
      <c r="I25" s="100">
        <v>4.8000000000000001E-2</v>
      </c>
      <c r="J25" s="100">
        <v>4.8499999999999995E-2</v>
      </c>
      <c r="K25" s="96">
        <v>15427000</v>
      </c>
      <c r="L25" s="109">
        <v>102.5008</v>
      </c>
      <c r="M25" s="96">
        <v>15812.8856</v>
      </c>
      <c r="N25" s="86"/>
      <c r="O25" s="97">
        <f t="shared" si="0"/>
        <v>1.0733748188106858E-2</v>
      </c>
      <c r="P25" s="97">
        <f>M25/'סכום נכסי הקרן'!$C$42</f>
        <v>2.8989633682573019E-3</v>
      </c>
    </row>
    <row r="26" spans="2:16">
      <c r="B26" s="89" t="s">
        <v>1653</v>
      </c>
      <c r="C26" s="86" t="s">
        <v>1654</v>
      </c>
      <c r="D26" s="86" t="s">
        <v>272</v>
      </c>
      <c r="E26" s="86"/>
      <c r="F26" s="108">
        <v>42583</v>
      </c>
      <c r="G26" s="96">
        <v>9.3899999999999988</v>
      </c>
      <c r="H26" s="99" t="s">
        <v>176</v>
      </c>
      <c r="I26" s="100">
        <v>4.8000000000000001E-2</v>
      </c>
      <c r="J26" s="100">
        <v>4.8499999999999995E-2</v>
      </c>
      <c r="K26" s="96">
        <v>82714000</v>
      </c>
      <c r="L26" s="109">
        <v>101.7996</v>
      </c>
      <c r="M26" s="96">
        <v>84202.475340000005</v>
      </c>
      <c r="N26" s="86"/>
      <c r="O26" s="97">
        <f t="shared" si="0"/>
        <v>5.7156434946625895E-2</v>
      </c>
      <c r="P26" s="97">
        <f>M26/'סכום נכסי הקרן'!$C$42</f>
        <v>1.5436770852705645E-2</v>
      </c>
    </row>
    <row r="27" spans="2:16">
      <c r="B27" s="89" t="s">
        <v>1655</v>
      </c>
      <c r="C27" s="86" t="s">
        <v>1656</v>
      </c>
      <c r="D27" s="86" t="s">
        <v>272</v>
      </c>
      <c r="E27" s="86"/>
      <c r="F27" s="108">
        <v>42614</v>
      </c>
      <c r="G27" s="96">
        <v>9.4700000000000006</v>
      </c>
      <c r="H27" s="99" t="s">
        <v>176</v>
      </c>
      <c r="I27" s="100">
        <v>4.8000000000000001E-2</v>
      </c>
      <c r="J27" s="100">
        <v>4.8500000000000008E-2</v>
      </c>
      <c r="K27" s="96">
        <v>59401000</v>
      </c>
      <c r="L27" s="109">
        <v>100.9794</v>
      </c>
      <c r="M27" s="96">
        <v>59982.294259999995</v>
      </c>
      <c r="N27" s="86"/>
      <c r="O27" s="97">
        <f t="shared" si="0"/>
        <v>4.071583508653015E-2</v>
      </c>
      <c r="P27" s="97">
        <f>M27/'סכום נכסי הקרן'!$C$42</f>
        <v>1.0996504888631473E-2</v>
      </c>
    </row>
    <row r="28" spans="2:16">
      <c r="B28" s="89" t="s">
        <v>1657</v>
      </c>
      <c r="C28" s="86" t="s">
        <v>1658</v>
      </c>
      <c r="D28" s="86" t="s">
        <v>272</v>
      </c>
      <c r="E28" s="86"/>
      <c r="F28" s="108">
        <v>42644</v>
      </c>
      <c r="G28" s="96">
        <v>9.33</v>
      </c>
      <c r="H28" s="99" t="s">
        <v>176</v>
      </c>
      <c r="I28" s="100">
        <v>4.8000000000000001E-2</v>
      </c>
      <c r="J28" s="100">
        <v>4.8500000000000008E-2</v>
      </c>
      <c r="K28" s="96">
        <v>43869000</v>
      </c>
      <c r="L28" s="109">
        <v>103.3064</v>
      </c>
      <c r="M28" s="96">
        <v>45319.228149999995</v>
      </c>
      <c r="N28" s="86"/>
      <c r="O28" s="97">
        <f t="shared" si="0"/>
        <v>3.0762581564585768E-2</v>
      </c>
      <c r="P28" s="97">
        <f>M28/'סכום נכסי הקרן'!$C$42</f>
        <v>8.3083369859164174E-3</v>
      </c>
    </row>
    <row r="29" spans="2:16">
      <c r="B29" s="89" t="s">
        <v>1659</v>
      </c>
      <c r="C29" s="86" t="s">
        <v>1660</v>
      </c>
      <c r="D29" s="86" t="s">
        <v>272</v>
      </c>
      <c r="E29" s="86"/>
      <c r="F29" s="108">
        <v>42705</v>
      </c>
      <c r="G29" s="96">
        <v>9.49</v>
      </c>
      <c r="H29" s="99" t="s">
        <v>176</v>
      </c>
      <c r="I29" s="100">
        <v>4.8000000000000001E-2</v>
      </c>
      <c r="J29" s="100">
        <v>4.8499999999999995E-2</v>
      </c>
      <c r="K29" s="96">
        <v>36720000</v>
      </c>
      <c r="L29" s="109">
        <v>102.3888</v>
      </c>
      <c r="M29" s="96">
        <v>37597.213680000001</v>
      </c>
      <c r="N29" s="86"/>
      <c r="O29" s="97">
        <f t="shared" si="0"/>
        <v>2.5520896971237581E-2</v>
      </c>
      <c r="P29" s="97">
        <f>M29/'סכום נכסי הקרן'!$C$42</f>
        <v>6.8926663965027555E-3</v>
      </c>
    </row>
    <row r="30" spans="2:16">
      <c r="B30" s="89" t="s">
        <v>1661</v>
      </c>
      <c r="C30" s="86" t="s">
        <v>1662</v>
      </c>
      <c r="D30" s="86" t="s">
        <v>272</v>
      </c>
      <c r="E30" s="86"/>
      <c r="F30" s="108">
        <v>42736</v>
      </c>
      <c r="G30" s="96">
        <v>9.58</v>
      </c>
      <c r="H30" s="99" t="s">
        <v>176</v>
      </c>
      <c r="I30" s="100">
        <v>4.8000000000000001E-2</v>
      </c>
      <c r="J30" s="100">
        <v>4.8500000000000008E-2</v>
      </c>
      <c r="K30" s="96">
        <v>36947000</v>
      </c>
      <c r="L30" s="109">
        <v>102.3974</v>
      </c>
      <c r="M30" s="96">
        <v>37832.760159999998</v>
      </c>
      <c r="N30" s="86"/>
      <c r="O30" s="97">
        <f t="shared" si="0"/>
        <v>2.5680785347519448E-2</v>
      </c>
      <c r="P30" s="97">
        <f>M30/'סכום נכסי הקרן'!$C$42</f>
        <v>6.9358489397978226E-3</v>
      </c>
    </row>
    <row r="31" spans="2:16">
      <c r="B31" s="89" t="s">
        <v>1663</v>
      </c>
      <c r="C31" s="86" t="s">
        <v>1664</v>
      </c>
      <c r="D31" s="86" t="s">
        <v>272</v>
      </c>
      <c r="E31" s="86"/>
      <c r="F31" s="108">
        <v>42767</v>
      </c>
      <c r="G31" s="96">
        <v>9.67</v>
      </c>
      <c r="H31" s="99" t="s">
        <v>176</v>
      </c>
      <c r="I31" s="100">
        <v>4.8000000000000001E-2</v>
      </c>
      <c r="J31" s="100">
        <v>4.8499999999999995E-2</v>
      </c>
      <c r="K31" s="96">
        <v>30697000</v>
      </c>
      <c r="L31" s="109">
        <v>101.9933</v>
      </c>
      <c r="M31" s="96">
        <v>31308.890820000001</v>
      </c>
      <c r="N31" s="86"/>
      <c r="O31" s="97">
        <f t="shared" si="0"/>
        <v>2.1252398746931453E-2</v>
      </c>
      <c r="P31" s="97">
        <f>M31/'סכום נכסי הקרן'!$C$42</f>
        <v>5.7398333159349056E-3</v>
      </c>
    </row>
    <row r="32" spans="2:16">
      <c r="B32" s="89" t="s">
        <v>1665</v>
      </c>
      <c r="C32" s="86" t="s">
        <v>1666</v>
      </c>
      <c r="D32" s="86" t="s">
        <v>272</v>
      </c>
      <c r="E32" s="86"/>
      <c r="F32" s="108">
        <v>42795</v>
      </c>
      <c r="G32" s="96">
        <v>9.7500000000000018</v>
      </c>
      <c r="H32" s="99" t="s">
        <v>176</v>
      </c>
      <c r="I32" s="100">
        <v>4.8000000000000001E-2</v>
      </c>
      <c r="J32" s="100">
        <v>4.8499999999999995E-2</v>
      </c>
      <c r="K32" s="96">
        <v>38223000</v>
      </c>
      <c r="L32" s="109">
        <v>101.7945</v>
      </c>
      <c r="M32" s="96">
        <v>38908.91001</v>
      </c>
      <c r="N32" s="86"/>
      <c r="O32" s="97">
        <f t="shared" si="0"/>
        <v>2.6411273241681472E-2</v>
      </c>
      <c r="P32" s="97">
        <f>M32/'סכום נכסי הקרן'!$C$42</f>
        <v>7.1331386105651616E-3</v>
      </c>
    </row>
    <row r="33" spans="2:16">
      <c r="B33" s="89" t="s">
        <v>1667</v>
      </c>
      <c r="C33" s="86" t="s">
        <v>1668</v>
      </c>
      <c r="D33" s="86" t="s">
        <v>272</v>
      </c>
      <c r="E33" s="86"/>
      <c r="F33" s="108">
        <v>42826</v>
      </c>
      <c r="G33" s="96">
        <v>9.6</v>
      </c>
      <c r="H33" s="99" t="s">
        <v>176</v>
      </c>
      <c r="I33" s="100">
        <v>4.8000000000000001E-2</v>
      </c>
      <c r="J33" s="100">
        <v>4.8499999999999995E-2</v>
      </c>
      <c r="K33" s="96">
        <v>26197000</v>
      </c>
      <c r="L33" s="109">
        <v>103.8265</v>
      </c>
      <c r="M33" s="96">
        <v>27199.437890000001</v>
      </c>
      <c r="N33" s="86"/>
      <c r="O33" s="97">
        <f t="shared" si="0"/>
        <v>1.846291211828615E-2</v>
      </c>
      <c r="P33" s="97">
        <f>M33/'סכום נכסי הקרן'!$C$42</f>
        <v>4.9864506754099128E-3</v>
      </c>
    </row>
    <row r="34" spans="2:16">
      <c r="B34" s="89" t="s">
        <v>1669</v>
      </c>
      <c r="C34" s="86" t="s">
        <v>1670</v>
      </c>
      <c r="D34" s="86" t="s">
        <v>272</v>
      </c>
      <c r="E34" s="86"/>
      <c r="F34" s="108">
        <v>42856</v>
      </c>
      <c r="G34" s="96">
        <v>9.6799999999999979</v>
      </c>
      <c r="H34" s="99" t="s">
        <v>176</v>
      </c>
      <c r="I34" s="100">
        <v>4.8000000000000001E-2</v>
      </c>
      <c r="J34" s="100">
        <v>4.8600000000000004E-2</v>
      </c>
      <c r="K34" s="96">
        <v>56730484</v>
      </c>
      <c r="L34" s="109">
        <v>103.1031</v>
      </c>
      <c r="M34" s="96">
        <v>58481.883310000005</v>
      </c>
      <c r="N34" s="86"/>
      <c r="O34" s="97">
        <f t="shared" si="0"/>
        <v>3.9697359792180448E-2</v>
      </c>
      <c r="P34" s="97">
        <f>M34/'סכום נכסי הקרן'!$C$42</f>
        <v>1.072143577781832E-2</v>
      </c>
    </row>
    <row r="35" spans="2:16">
      <c r="B35" s="89" t="s">
        <v>1671</v>
      </c>
      <c r="C35" s="86" t="s">
        <v>1672</v>
      </c>
      <c r="D35" s="86" t="s">
        <v>272</v>
      </c>
      <c r="E35" s="86"/>
      <c r="F35" s="108">
        <v>42887</v>
      </c>
      <c r="G35" s="96">
        <v>9.7699999999999978</v>
      </c>
      <c r="H35" s="99" t="s">
        <v>176</v>
      </c>
      <c r="I35" s="100">
        <v>4.8000000000000001E-2</v>
      </c>
      <c r="J35" s="100">
        <v>4.8499999999999995E-2</v>
      </c>
      <c r="K35" s="96">
        <v>53475000</v>
      </c>
      <c r="L35" s="109">
        <v>102.49460000000001</v>
      </c>
      <c r="M35" s="96">
        <v>54808.391309999999</v>
      </c>
      <c r="N35" s="86"/>
      <c r="O35" s="97">
        <f t="shared" si="0"/>
        <v>3.7203802379798673E-2</v>
      </c>
      <c r="P35" s="97">
        <f>M35/'סכום נכסי הקרן'!$C$42</f>
        <v>1.0047977497592333E-2</v>
      </c>
    </row>
    <row r="36" spans="2:16">
      <c r="B36" s="89" t="s">
        <v>1673</v>
      </c>
      <c r="C36" s="86" t="s">
        <v>1674</v>
      </c>
      <c r="D36" s="86" t="s">
        <v>272</v>
      </c>
      <c r="E36" s="86"/>
      <c r="F36" s="108">
        <v>42949</v>
      </c>
      <c r="G36" s="96">
        <v>9.9400000000000013</v>
      </c>
      <c r="H36" s="99" t="s">
        <v>176</v>
      </c>
      <c r="I36" s="100">
        <v>4.8000000000000001E-2</v>
      </c>
      <c r="J36" s="100">
        <v>4.8500000000000008E-2</v>
      </c>
      <c r="K36" s="96">
        <v>51467000</v>
      </c>
      <c r="L36" s="109">
        <v>101.992</v>
      </c>
      <c r="M36" s="96">
        <v>52492.210799999993</v>
      </c>
      <c r="N36" s="86"/>
      <c r="O36" s="97">
        <f t="shared" si="0"/>
        <v>3.5631584697243569E-2</v>
      </c>
      <c r="P36" s="97">
        <f>M36/'סכום נכסי הקרן'!$C$42</f>
        <v>9.6233540213583983E-3</v>
      </c>
    </row>
    <row r="37" spans="2:16">
      <c r="B37" s="89" t="s">
        <v>1675</v>
      </c>
      <c r="C37" s="86" t="s">
        <v>1676</v>
      </c>
      <c r="D37" s="86" t="s">
        <v>272</v>
      </c>
      <c r="E37" s="86"/>
      <c r="F37" s="108">
        <v>42979</v>
      </c>
      <c r="G37" s="96">
        <v>10.019999999999998</v>
      </c>
      <c r="H37" s="99" t="s">
        <v>176</v>
      </c>
      <c r="I37" s="100">
        <v>4.8000000000000001E-2</v>
      </c>
      <c r="J37" s="100">
        <v>4.8499999999999988E-2</v>
      </c>
      <c r="K37" s="96">
        <v>43124000</v>
      </c>
      <c r="L37" s="109">
        <v>101.7047</v>
      </c>
      <c r="M37" s="96">
        <v>43859.151170000005</v>
      </c>
      <c r="N37" s="86"/>
      <c r="O37" s="97">
        <f t="shared" si="0"/>
        <v>2.9771484870724185E-2</v>
      </c>
      <c r="P37" s="97">
        <f>M37/'סכום נכסי הקרן'!$C$42</f>
        <v>8.0406622687948497E-3</v>
      </c>
    </row>
    <row r="38" spans="2:16">
      <c r="B38" s="89" t="s">
        <v>1677</v>
      </c>
      <c r="C38" s="86" t="s">
        <v>1678</v>
      </c>
      <c r="D38" s="86" t="s">
        <v>272</v>
      </c>
      <c r="E38" s="86"/>
      <c r="F38" s="108">
        <v>43009</v>
      </c>
      <c r="G38" s="96">
        <v>9.8600000000000012</v>
      </c>
      <c r="H38" s="99" t="s">
        <v>176</v>
      </c>
      <c r="I38" s="100">
        <v>4.8000000000000001E-2</v>
      </c>
      <c r="J38" s="100">
        <v>4.8500000000000008E-2</v>
      </c>
      <c r="K38" s="96">
        <v>37358000</v>
      </c>
      <c r="L38" s="109">
        <v>103.4241</v>
      </c>
      <c r="M38" s="96">
        <v>38637.193509999997</v>
      </c>
      <c r="N38" s="86"/>
      <c r="O38" s="97">
        <f t="shared" si="0"/>
        <v>2.6226832744018366E-2</v>
      </c>
      <c r="P38" s="97">
        <f>M38/'סכום נכסי הקרן'!$C$42</f>
        <v>7.0833250471222502E-3</v>
      </c>
    </row>
    <row r="39" spans="2:16">
      <c r="B39" s="89" t="s">
        <v>1679</v>
      </c>
      <c r="C39" s="86" t="s">
        <v>1680</v>
      </c>
      <c r="D39" s="86" t="s">
        <v>272</v>
      </c>
      <c r="E39" s="86"/>
      <c r="F39" s="108">
        <v>43040</v>
      </c>
      <c r="G39" s="96">
        <v>9.9499999999999993</v>
      </c>
      <c r="H39" s="99" t="s">
        <v>176</v>
      </c>
      <c r="I39" s="100">
        <v>4.8000000000000001E-2</v>
      </c>
      <c r="J39" s="100">
        <v>4.8499999999999995E-2</v>
      </c>
      <c r="K39" s="96">
        <v>41583000</v>
      </c>
      <c r="L39" s="109">
        <v>102.9134</v>
      </c>
      <c r="M39" s="96">
        <v>42794.528180000001</v>
      </c>
      <c r="N39" s="86"/>
      <c r="O39" s="97">
        <f t="shared" si="0"/>
        <v>2.9048821381023771E-2</v>
      </c>
      <c r="P39" s="97">
        <f>M39/'סכום נכסי הקרן'!$C$42</f>
        <v>7.8454858078322413E-3</v>
      </c>
    </row>
    <row r="40" spans="2:16">
      <c r="B40" s="89" t="s">
        <v>1681</v>
      </c>
      <c r="C40" s="86" t="s">
        <v>1682</v>
      </c>
      <c r="D40" s="86" t="s">
        <v>272</v>
      </c>
      <c r="E40" s="86"/>
      <c r="F40" s="108">
        <v>43070</v>
      </c>
      <c r="G40" s="96">
        <v>10.029999999999999</v>
      </c>
      <c r="H40" s="99" t="s">
        <v>176</v>
      </c>
      <c r="I40" s="100">
        <v>4.8000000000000001E-2</v>
      </c>
      <c r="J40" s="100">
        <v>4.8499999999999995E-2</v>
      </c>
      <c r="K40" s="96">
        <v>34773000</v>
      </c>
      <c r="L40" s="109">
        <v>102.20180000000001</v>
      </c>
      <c r="M40" s="96">
        <v>35538.62328</v>
      </c>
      <c r="N40" s="86"/>
      <c r="O40" s="97">
        <f t="shared" si="0"/>
        <v>2.4123530827258512E-2</v>
      </c>
      <c r="P40" s="97">
        <f>M40/'סכום נכסי הקרן'!$C$42</f>
        <v>6.5152667042007919E-3</v>
      </c>
    </row>
    <row r="41" spans="2:16">
      <c r="B41" s="89" t="s">
        <v>1683</v>
      </c>
      <c r="C41" s="86" t="s">
        <v>1684</v>
      </c>
      <c r="D41" s="86" t="s">
        <v>272</v>
      </c>
      <c r="E41" s="86"/>
      <c r="F41" s="108">
        <v>43101</v>
      </c>
      <c r="G41" s="96">
        <v>10.11</v>
      </c>
      <c r="H41" s="99" t="s">
        <v>176</v>
      </c>
      <c r="I41" s="100">
        <v>4.8000000000000001E-2</v>
      </c>
      <c r="J41" s="100">
        <v>4.8499999999999995E-2</v>
      </c>
      <c r="K41" s="96">
        <v>52286000</v>
      </c>
      <c r="L41" s="109">
        <v>102.1031</v>
      </c>
      <c r="M41" s="96">
        <v>53385.649939999996</v>
      </c>
      <c r="N41" s="86"/>
      <c r="O41" s="97">
        <f t="shared" si="0"/>
        <v>3.6238049006968212E-2</v>
      </c>
      <c r="P41" s="97">
        <f>M41/'סכום נכסי הקרן'!$C$42</f>
        <v>9.7871474872788314E-3</v>
      </c>
    </row>
    <row r="42" spans="2:16">
      <c r="B42" s="89" t="s">
        <v>1685</v>
      </c>
      <c r="C42" s="86" t="s">
        <v>1686</v>
      </c>
      <c r="D42" s="86" t="s">
        <v>272</v>
      </c>
      <c r="E42" s="86"/>
      <c r="F42" s="108">
        <v>43132</v>
      </c>
      <c r="G42" s="96">
        <v>10.199999999999998</v>
      </c>
      <c r="H42" s="99" t="s">
        <v>176</v>
      </c>
      <c r="I42" s="100">
        <v>4.8000000000000001E-2</v>
      </c>
      <c r="J42" s="100">
        <v>4.8499999999999995E-2</v>
      </c>
      <c r="K42" s="96">
        <v>68475000</v>
      </c>
      <c r="L42" s="109">
        <v>101.59529999999999</v>
      </c>
      <c r="M42" s="96">
        <v>69569.939920000004</v>
      </c>
      <c r="N42" s="86"/>
      <c r="O42" s="97">
        <f t="shared" si="0"/>
        <v>4.7223905582609353E-2</v>
      </c>
      <c r="P42" s="97">
        <f>M42/'סכום נכסי הקרן'!$C$42</f>
        <v>1.2754200116387443E-2</v>
      </c>
    </row>
    <row r="43" spans="2:16">
      <c r="B43" s="89" t="s">
        <v>1687</v>
      </c>
      <c r="C43" s="86" t="s">
        <v>1688</v>
      </c>
      <c r="D43" s="86" t="s">
        <v>272</v>
      </c>
      <c r="E43" s="86"/>
      <c r="F43" s="108">
        <v>43161</v>
      </c>
      <c r="G43" s="96">
        <v>10.28</v>
      </c>
      <c r="H43" s="99" t="s">
        <v>176</v>
      </c>
      <c r="I43" s="100">
        <v>4.8000000000000001E-2</v>
      </c>
      <c r="J43" s="100">
        <v>4.8500000000000008E-2</v>
      </c>
      <c r="K43" s="96">
        <v>36881000</v>
      </c>
      <c r="L43" s="109">
        <v>101.6913</v>
      </c>
      <c r="M43" s="96">
        <v>37504.783909999998</v>
      </c>
      <c r="N43" s="86"/>
      <c r="O43" s="97">
        <f t="shared" si="0"/>
        <v>2.5458155868736679E-2</v>
      </c>
      <c r="P43" s="97">
        <f>M43/'סכום נכסי הקרן'!$C$42</f>
        <v>6.8757213224571647E-3</v>
      </c>
    </row>
    <row r="44" spans="2:16">
      <c r="B44" s="89" t="s">
        <v>1689</v>
      </c>
      <c r="C44" s="86" t="s">
        <v>1690</v>
      </c>
      <c r="D44" s="86" t="s">
        <v>272</v>
      </c>
      <c r="E44" s="86"/>
      <c r="F44" s="108">
        <v>43221</v>
      </c>
      <c r="G44" s="96">
        <v>10.199999999999999</v>
      </c>
      <c r="H44" s="99" t="s">
        <v>176</v>
      </c>
      <c r="I44" s="100">
        <v>4.8000000000000001E-2</v>
      </c>
      <c r="J44" s="100">
        <v>4.8500000000000008E-2</v>
      </c>
      <c r="K44" s="96">
        <v>77477000</v>
      </c>
      <c r="L44" s="109">
        <v>102.9019</v>
      </c>
      <c r="M44" s="96">
        <v>79734.309280000001</v>
      </c>
      <c r="N44" s="86"/>
      <c r="O44" s="97">
        <f t="shared" si="0"/>
        <v>5.4123454720000748E-2</v>
      </c>
      <c r="P44" s="97">
        <f>M44/'סכום נכסי הקרן'!$C$42</f>
        <v>1.4617625627799283E-2</v>
      </c>
    </row>
    <row r="45" spans="2:16">
      <c r="B45" s="89" t="s">
        <v>1691</v>
      </c>
      <c r="C45" s="86" t="s">
        <v>1692</v>
      </c>
      <c r="D45" s="86" t="s">
        <v>272</v>
      </c>
      <c r="E45" s="86"/>
      <c r="F45" s="108">
        <v>43252</v>
      </c>
      <c r="G45" s="96">
        <v>10.29</v>
      </c>
      <c r="H45" s="99" t="s">
        <v>176</v>
      </c>
      <c r="I45" s="100">
        <v>4.8000000000000001E-2</v>
      </c>
      <c r="J45" s="100">
        <v>4.8499999999999995E-2</v>
      </c>
      <c r="K45" s="96">
        <v>36115000</v>
      </c>
      <c r="L45" s="109">
        <v>102.0992</v>
      </c>
      <c r="M45" s="96">
        <v>36873.547210000004</v>
      </c>
      <c r="N45" s="86"/>
      <c r="O45" s="97">
        <f t="shared" si="0"/>
        <v>2.5029673935945646E-2</v>
      </c>
      <c r="P45" s="97">
        <f>M45/'סכום נכסי הקרן'!$C$42</f>
        <v>6.759997215150677E-3</v>
      </c>
    </row>
    <row r="46" spans="2:16">
      <c r="B46" s="89" t="s">
        <v>1693</v>
      </c>
      <c r="C46" s="86" t="s">
        <v>1694</v>
      </c>
      <c r="D46" s="86" t="s">
        <v>272</v>
      </c>
      <c r="E46" s="86"/>
      <c r="F46" s="108">
        <v>43282</v>
      </c>
      <c r="G46" s="96">
        <v>10.37</v>
      </c>
      <c r="H46" s="99" t="s">
        <v>176</v>
      </c>
      <c r="I46" s="100">
        <v>4.8000000000000001E-2</v>
      </c>
      <c r="J46" s="100">
        <v>4.8499999999999995E-2</v>
      </c>
      <c r="K46" s="96">
        <v>43255000</v>
      </c>
      <c r="L46" s="109">
        <v>101.19540000000001</v>
      </c>
      <c r="M46" s="96">
        <v>43771.948130000004</v>
      </c>
      <c r="N46" s="86"/>
      <c r="O46" s="97">
        <f t="shared" si="0"/>
        <v>2.9712291659802745E-2</v>
      </c>
      <c r="P46" s="97">
        <f>M46/'סכום נכסי הקרן'!$C$42</f>
        <v>8.0246754068801149E-3</v>
      </c>
    </row>
    <row r="47" spans="2:16">
      <c r="B47" s="89" t="s">
        <v>1695</v>
      </c>
      <c r="C47" s="86" t="s">
        <v>1696</v>
      </c>
      <c r="D47" s="86" t="s">
        <v>272</v>
      </c>
      <c r="E47" s="86"/>
      <c r="F47" s="108">
        <v>43313</v>
      </c>
      <c r="G47" s="96">
        <v>10.46</v>
      </c>
      <c r="H47" s="99" t="s">
        <v>176</v>
      </c>
      <c r="I47" s="100">
        <v>4.8000000000000001E-2</v>
      </c>
      <c r="J47" s="100">
        <v>4.8500000000000008E-2</v>
      </c>
      <c r="K47" s="96">
        <v>59437000</v>
      </c>
      <c r="L47" s="109">
        <v>100.77330000000001</v>
      </c>
      <c r="M47" s="96">
        <v>59908.832049999997</v>
      </c>
      <c r="N47" s="86"/>
      <c r="O47" s="97">
        <f t="shared" si="0"/>
        <v>4.0665969117507909E-2</v>
      </c>
      <c r="P47" s="97">
        <f>M47/'סכום נכסי הקרן'!$C$42</f>
        <v>1.0983037121828606E-2</v>
      </c>
    </row>
    <row r="48" spans="2:16">
      <c r="B48" s="89" t="s">
        <v>1697</v>
      </c>
      <c r="C48" s="86" t="s">
        <v>1698</v>
      </c>
      <c r="D48" s="86" t="s">
        <v>272</v>
      </c>
      <c r="E48" s="86"/>
      <c r="F48" s="108">
        <v>43345</v>
      </c>
      <c r="G48" s="96">
        <v>10.54</v>
      </c>
      <c r="H48" s="99" t="s">
        <v>176</v>
      </c>
      <c r="I48" s="100">
        <v>4.8000000000000001E-2</v>
      </c>
      <c r="J48" s="100">
        <v>4.8500000000000008E-2</v>
      </c>
      <c r="K48" s="96">
        <v>56864000</v>
      </c>
      <c r="L48" s="109">
        <v>100.38290000000001</v>
      </c>
      <c r="M48" s="96">
        <v>57081.779320000001</v>
      </c>
      <c r="N48" s="86"/>
      <c r="O48" s="97">
        <f t="shared" si="0"/>
        <v>3.8746972617696392E-2</v>
      </c>
      <c r="P48" s="97">
        <f>M48/'סכום נכסי הקרן'!$C$42</f>
        <v>1.0464755859843014E-2</v>
      </c>
    </row>
    <row r="49" spans="2:16">
      <c r="B49" s="89" t="s">
        <v>1699</v>
      </c>
      <c r="C49" s="86" t="s">
        <v>1700</v>
      </c>
      <c r="D49" s="86" t="s">
        <v>272</v>
      </c>
      <c r="E49" s="86"/>
      <c r="F49" s="108">
        <v>43375</v>
      </c>
      <c r="G49" s="96">
        <v>10.38</v>
      </c>
      <c r="H49" s="99" t="s">
        <v>176</v>
      </c>
      <c r="I49" s="100">
        <v>4.8000000000000001E-2</v>
      </c>
      <c r="J49" s="100">
        <v>4.8500000000000008E-2</v>
      </c>
      <c r="K49" s="96">
        <v>23663000</v>
      </c>
      <c r="L49" s="109">
        <v>102.3866</v>
      </c>
      <c r="M49" s="96">
        <v>24227.75575</v>
      </c>
      <c r="N49" s="86"/>
      <c r="O49" s="97">
        <f t="shared" si="0"/>
        <v>1.6445741527622133E-2</v>
      </c>
      <c r="P49" s="97">
        <f>M49/'סכום נכסי הקרן'!$C$42</f>
        <v>4.4416546221225563E-3</v>
      </c>
    </row>
    <row r="50" spans="2:16">
      <c r="B50" s="89" t="s">
        <v>1701</v>
      </c>
      <c r="C50" s="86" t="s">
        <v>1702</v>
      </c>
      <c r="D50" s="86" t="s">
        <v>272</v>
      </c>
      <c r="E50" s="86"/>
      <c r="F50" s="108">
        <v>43435</v>
      </c>
      <c r="G50" s="96">
        <v>10.540000000000001</v>
      </c>
      <c r="H50" s="99" t="s">
        <v>176</v>
      </c>
      <c r="I50" s="100">
        <v>4.8000000000000001E-2</v>
      </c>
      <c r="J50" s="100">
        <v>4.8500000000000008E-2</v>
      </c>
      <c r="K50" s="96">
        <v>64777000</v>
      </c>
      <c r="L50" s="109">
        <v>101.5937</v>
      </c>
      <c r="M50" s="96">
        <v>65809.429659999994</v>
      </c>
      <c r="N50" s="86"/>
      <c r="O50" s="97">
        <f t="shared" si="0"/>
        <v>4.4671280387519573E-2</v>
      </c>
      <c r="P50" s="97">
        <f>M50/'סכום נכסי הקרן'!$C$42</f>
        <v>1.2064788849812812E-2</v>
      </c>
    </row>
    <row r="51" spans="2:16">
      <c r="B51" s="89" t="s">
        <v>1703</v>
      </c>
      <c r="C51" s="86" t="s">
        <v>1704</v>
      </c>
      <c r="D51" s="86" t="s">
        <v>272</v>
      </c>
      <c r="E51" s="86"/>
      <c r="F51" s="108">
        <v>43497</v>
      </c>
      <c r="G51" s="96">
        <v>10.71</v>
      </c>
      <c r="H51" s="99" t="s">
        <v>176</v>
      </c>
      <c r="I51" s="100">
        <v>4.8000000000000001E-2</v>
      </c>
      <c r="J51" s="100">
        <v>4.8499999999999995E-2</v>
      </c>
      <c r="K51" s="96">
        <v>102491000</v>
      </c>
      <c r="L51" s="109">
        <v>100.7957</v>
      </c>
      <c r="M51" s="96">
        <v>103306.73876000001</v>
      </c>
      <c r="N51" s="86"/>
      <c r="O51" s="97">
        <f t="shared" si="0"/>
        <v>7.0124362373454374E-2</v>
      </c>
      <c r="P51" s="97">
        <f>M51/'סכום נכסי הקרן'!$C$42</f>
        <v>1.8939139821473619E-2</v>
      </c>
    </row>
    <row r="52" spans="2:16">
      <c r="B52" s="89" t="s">
        <v>1705</v>
      </c>
      <c r="C52" s="86" t="s">
        <v>1706</v>
      </c>
      <c r="D52" s="86" t="s">
        <v>272</v>
      </c>
      <c r="E52" s="86"/>
      <c r="F52" s="108">
        <v>43525</v>
      </c>
      <c r="G52" s="96">
        <v>10.790000000000001</v>
      </c>
      <c r="H52" s="99" t="s">
        <v>176</v>
      </c>
      <c r="I52" s="100">
        <v>4.8000000000000001E-2</v>
      </c>
      <c r="J52" s="100">
        <v>4.8499999999999995E-2</v>
      </c>
      <c r="K52" s="96">
        <v>69594000</v>
      </c>
      <c r="L52" s="109">
        <v>100.4965</v>
      </c>
      <c r="M52" s="96">
        <v>69939.549799999993</v>
      </c>
      <c r="N52" s="86"/>
      <c r="O52" s="97">
        <f t="shared" si="0"/>
        <v>4.7474795867919216E-2</v>
      </c>
      <c r="P52" s="97">
        <f>M52/'סכום נכסי הקרן'!$C$42</f>
        <v>1.2821960393023224E-2</v>
      </c>
    </row>
    <row r="53" spans="2:16">
      <c r="B53" s="89" t="s">
        <v>1707</v>
      </c>
      <c r="C53" s="86" t="s">
        <v>1708</v>
      </c>
      <c r="D53" s="86" t="s">
        <v>272</v>
      </c>
      <c r="E53" s="86"/>
      <c r="F53" s="108">
        <v>40603</v>
      </c>
      <c r="G53" s="96">
        <v>5.9500000000000011</v>
      </c>
      <c r="H53" s="99" t="s">
        <v>176</v>
      </c>
      <c r="I53" s="100">
        <v>4.8000000000000001E-2</v>
      </c>
      <c r="J53" s="100">
        <v>4.8700000000000007E-2</v>
      </c>
      <c r="K53" s="96">
        <v>800000</v>
      </c>
      <c r="L53" s="109">
        <v>105.7034</v>
      </c>
      <c r="M53" s="96">
        <v>844.78519999999992</v>
      </c>
      <c r="N53" s="86"/>
      <c r="O53" s="97">
        <f t="shared" si="0"/>
        <v>5.7343813388743478E-4</v>
      </c>
      <c r="P53" s="97">
        <f>M53/'סכום נכסי הקרן'!$C$42</f>
        <v>1.5487377894177128E-4</v>
      </c>
    </row>
    <row r="54" spans="2:16">
      <c r="B54" s="89" t="s">
        <v>1709</v>
      </c>
      <c r="C54" s="86" t="s">
        <v>1710</v>
      </c>
      <c r="D54" s="86" t="s">
        <v>272</v>
      </c>
      <c r="E54" s="86"/>
      <c r="F54" s="108">
        <v>40969</v>
      </c>
      <c r="G54" s="96">
        <v>6.6599999999999984</v>
      </c>
      <c r="H54" s="99" t="s">
        <v>176</v>
      </c>
      <c r="I54" s="100">
        <v>4.8000000000000001E-2</v>
      </c>
      <c r="J54" s="100">
        <v>4.8600000000000004E-2</v>
      </c>
      <c r="K54" s="96">
        <v>3600000</v>
      </c>
      <c r="L54" s="109">
        <v>103.6598</v>
      </c>
      <c r="M54" s="96">
        <v>3729.9049599999998</v>
      </c>
      <c r="N54" s="86"/>
      <c r="O54" s="97">
        <f t="shared" si="0"/>
        <v>2.5318503920758639E-3</v>
      </c>
      <c r="P54" s="97">
        <f>M54/'סכום נכסי הקרן'!$C$42</f>
        <v>6.8380042198757296E-4</v>
      </c>
    </row>
    <row r="58" spans="2:16">
      <c r="B58" s="101" t="s">
        <v>123</v>
      </c>
    </row>
    <row r="59" spans="2:16">
      <c r="B59" s="101" t="s">
        <v>249</v>
      </c>
    </row>
    <row r="60" spans="2:16">
      <c r="B60" s="101" t="s">
        <v>257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191</v>
      </c>
      <c r="C1" s="80" t="s" vm="1">
        <v>267</v>
      </c>
    </row>
    <row r="2" spans="2:65">
      <c r="B2" s="58" t="s">
        <v>190</v>
      </c>
      <c r="C2" s="80" t="s">
        <v>268</v>
      </c>
    </row>
    <row r="3" spans="2:65">
      <c r="B3" s="58" t="s">
        <v>192</v>
      </c>
      <c r="C3" s="80" t="s">
        <v>269</v>
      </c>
    </row>
    <row r="4" spans="2:65">
      <c r="B4" s="58" t="s">
        <v>193</v>
      </c>
      <c r="C4" s="80">
        <v>8801</v>
      </c>
    </row>
    <row r="6" spans="2:65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65" ht="26.25" customHeight="1">
      <c r="B7" s="172" t="s">
        <v>97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65" s="3" customFormat="1" ht="78.75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31" t="s">
        <v>251</v>
      </c>
      <c r="O8" s="31" t="s">
        <v>250</v>
      </c>
      <c r="P8" s="31" t="s">
        <v>120</v>
      </c>
      <c r="Q8" s="31" t="s">
        <v>63</v>
      </c>
      <c r="R8" s="31" t="s">
        <v>194</v>
      </c>
      <c r="S8" s="32" t="s">
        <v>196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258</v>
      </c>
      <c r="O9" s="33"/>
      <c r="P9" s="33" t="s">
        <v>254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197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K33" sqref="K33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191</v>
      </c>
      <c r="C1" s="80" t="s" vm="1">
        <v>267</v>
      </c>
    </row>
    <row r="2" spans="2:81">
      <c r="B2" s="58" t="s">
        <v>190</v>
      </c>
      <c r="C2" s="80" t="s">
        <v>268</v>
      </c>
    </row>
    <row r="3" spans="2:81">
      <c r="B3" s="58" t="s">
        <v>192</v>
      </c>
      <c r="C3" s="80" t="s">
        <v>269</v>
      </c>
    </row>
    <row r="4" spans="2:81">
      <c r="B4" s="58" t="s">
        <v>193</v>
      </c>
      <c r="C4" s="80">
        <v>8801</v>
      </c>
    </row>
    <row r="6" spans="2:81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81" ht="26.25" customHeight="1">
      <c r="B7" s="172" t="s">
        <v>98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4"/>
    </row>
    <row r="8" spans="2:81" s="3" customFormat="1" ht="78.75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18</v>
      </c>
      <c r="K8" s="31" t="s">
        <v>111</v>
      </c>
      <c r="L8" s="31" t="s">
        <v>17</v>
      </c>
      <c r="M8" s="73" t="s">
        <v>19</v>
      </c>
      <c r="N8" s="73" t="s">
        <v>251</v>
      </c>
      <c r="O8" s="31" t="s">
        <v>250</v>
      </c>
      <c r="P8" s="31" t="s">
        <v>120</v>
      </c>
      <c r="Q8" s="31" t="s">
        <v>63</v>
      </c>
      <c r="R8" s="31" t="s">
        <v>194</v>
      </c>
      <c r="S8" s="32" t="s">
        <v>196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258</v>
      </c>
      <c r="O9" s="33"/>
      <c r="P9" s="33" t="s">
        <v>254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197</v>
      </c>
      <c r="T10" s="5"/>
      <c r="BZ10" s="1"/>
    </row>
    <row r="11" spans="2:81" s="4" customFormat="1" ht="18" customHeight="1">
      <c r="B11" s="133" t="s">
        <v>55</v>
      </c>
      <c r="C11" s="84"/>
      <c r="D11" s="84"/>
      <c r="E11" s="84"/>
      <c r="F11" s="84"/>
      <c r="G11" s="84"/>
      <c r="H11" s="84"/>
      <c r="I11" s="84"/>
      <c r="J11" s="95">
        <v>7.0213584181206343</v>
      </c>
      <c r="K11" s="84"/>
      <c r="L11" s="84"/>
      <c r="M11" s="94">
        <v>1.71808984233194E-2</v>
      </c>
      <c r="N11" s="93"/>
      <c r="O11" s="95"/>
      <c r="P11" s="93">
        <v>26030.976150000006</v>
      </c>
      <c r="Q11" s="84"/>
      <c r="R11" s="94">
        <f>P11/$P$11</f>
        <v>1</v>
      </c>
      <c r="S11" s="94">
        <f>P11/'סכום נכסי הקרן'!$C$42</f>
        <v>4.772237541440856E-3</v>
      </c>
      <c r="T11" s="5"/>
      <c r="BZ11" s="102"/>
      <c r="CC11" s="102"/>
    </row>
    <row r="12" spans="2:81" s="102" customFormat="1" ht="17.25" customHeight="1">
      <c r="B12" s="134" t="s">
        <v>245</v>
      </c>
      <c r="C12" s="84"/>
      <c r="D12" s="84"/>
      <c r="E12" s="84"/>
      <c r="F12" s="84"/>
      <c r="G12" s="84"/>
      <c r="H12" s="84"/>
      <c r="I12" s="84"/>
      <c r="J12" s="95">
        <v>7.021358418120637</v>
      </c>
      <c r="K12" s="84"/>
      <c r="L12" s="84"/>
      <c r="M12" s="94">
        <v>1.7180898423319407E-2</v>
      </c>
      <c r="N12" s="93"/>
      <c r="O12" s="95"/>
      <c r="P12" s="93">
        <v>26030.976149999999</v>
      </c>
      <c r="Q12" s="84"/>
      <c r="R12" s="94">
        <f t="shared" ref="R12:R19" si="0">P12/$P$11</f>
        <v>0.99999999999999967</v>
      </c>
      <c r="S12" s="94">
        <f>P12/'סכום נכסי הקרן'!$C$42</f>
        <v>4.7722375414408543E-3</v>
      </c>
    </row>
    <row r="13" spans="2:81">
      <c r="B13" s="110" t="s">
        <v>64</v>
      </c>
      <c r="C13" s="84"/>
      <c r="D13" s="84"/>
      <c r="E13" s="84"/>
      <c r="F13" s="84"/>
      <c r="G13" s="84"/>
      <c r="H13" s="84"/>
      <c r="I13" s="84"/>
      <c r="J13" s="95">
        <v>8.1113815487385459</v>
      </c>
      <c r="K13" s="84"/>
      <c r="L13" s="84"/>
      <c r="M13" s="94">
        <v>1.2519294887976186E-2</v>
      </c>
      <c r="N13" s="93"/>
      <c r="O13" s="95"/>
      <c r="P13" s="93">
        <v>17779.923440000002</v>
      </c>
      <c r="Q13" s="84"/>
      <c r="R13" s="94">
        <f t="shared" si="0"/>
        <v>0.68302945450626129</v>
      </c>
      <c r="S13" s="94">
        <f>P13/'סכום נכסי הקרן'!$C$42</f>
        <v>3.2595788047046492E-3</v>
      </c>
    </row>
    <row r="14" spans="2:81">
      <c r="B14" s="111" t="s">
        <v>1711</v>
      </c>
      <c r="C14" s="86" t="s">
        <v>1712</v>
      </c>
      <c r="D14" s="99" t="s">
        <v>1713</v>
      </c>
      <c r="E14" s="86" t="s">
        <v>1714</v>
      </c>
      <c r="F14" s="99" t="s">
        <v>411</v>
      </c>
      <c r="G14" s="86" t="s">
        <v>360</v>
      </c>
      <c r="H14" s="86" t="s">
        <v>361</v>
      </c>
      <c r="I14" s="108">
        <v>42639</v>
      </c>
      <c r="J14" s="98">
        <v>8.3099999999999987</v>
      </c>
      <c r="K14" s="99" t="s">
        <v>176</v>
      </c>
      <c r="L14" s="100">
        <v>4.9000000000000002E-2</v>
      </c>
      <c r="M14" s="97">
        <v>1.4199999999999999E-2</v>
      </c>
      <c r="N14" s="96">
        <v>784590</v>
      </c>
      <c r="O14" s="98">
        <v>159.69</v>
      </c>
      <c r="P14" s="96">
        <v>1252.91173</v>
      </c>
      <c r="Q14" s="97">
        <v>3.9966973309256588E-4</v>
      </c>
      <c r="R14" s="97">
        <f t="shared" si="0"/>
        <v>4.8131569203562111E-2</v>
      </c>
      <c r="S14" s="97">
        <f>P14/'סכום נכסי הקרן'!$C$42</f>
        <v>2.2969528148169763E-4</v>
      </c>
    </row>
    <row r="15" spans="2:81">
      <c r="B15" s="111" t="s">
        <v>1715</v>
      </c>
      <c r="C15" s="86" t="s">
        <v>1716</v>
      </c>
      <c r="D15" s="99" t="s">
        <v>1713</v>
      </c>
      <c r="E15" s="86" t="s">
        <v>1714</v>
      </c>
      <c r="F15" s="99" t="s">
        <v>411</v>
      </c>
      <c r="G15" s="86" t="s">
        <v>360</v>
      </c>
      <c r="H15" s="86" t="s">
        <v>361</v>
      </c>
      <c r="I15" s="108">
        <v>42639</v>
      </c>
      <c r="J15" s="98">
        <v>11.490000000000002</v>
      </c>
      <c r="K15" s="99" t="s">
        <v>176</v>
      </c>
      <c r="L15" s="100">
        <v>4.0999999999999995E-2</v>
      </c>
      <c r="M15" s="97">
        <v>2.0700000000000003E-2</v>
      </c>
      <c r="N15" s="96">
        <v>7260622.2300000004</v>
      </c>
      <c r="O15" s="98">
        <v>132.04</v>
      </c>
      <c r="P15" s="96">
        <v>9586.9258599999994</v>
      </c>
      <c r="Q15" s="97">
        <v>1.66622095480561E-3</v>
      </c>
      <c r="R15" s="97">
        <f t="shared" si="0"/>
        <v>0.36828914155030629</v>
      </c>
      <c r="S15" s="97">
        <f>P15/'סכום נכסי הקרן'!$C$42</f>
        <v>1.757563267411397E-3</v>
      </c>
    </row>
    <row r="16" spans="2:81">
      <c r="B16" s="111" t="s">
        <v>1717</v>
      </c>
      <c r="C16" s="86" t="s">
        <v>1718</v>
      </c>
      <c r="D16" s="99" t="s">
        <v>1713</v>
      </c>
      <c r="E16" s="86" t="s">
        <v>1719</v>
      </c>
      <c r="F16" s="99" t="s">
        <v>411</v>
      </c>
      <c r="G16" s="86" t="s">
        <v>360</v>
      </c>
      <c r="H16" s="86" t="s">
        <v>172</v>
      </c>
      <c r="I16" s="108">
        <v>42796</v>
      </c>
      <c r="J16" s="98">
        <v>7.83</v>
      </c>
      <c r="K16" s="99" t="s">
        <v>176</v>
      </c>
      <c r="L16" s="100">
        <v>2.1400000000000002E-2</v>
      </c>
      <c r="M16" s="97">
        <v>1.04E-2</v>
      </c>
      <c r="N16" s="96">
        <v>1078000</v>
      </c>
      <c r="O16" s="98">
        <v>110.45</v>
      </c>
      <c r="P16" s="96">
        <v>1190.6509599999999</v>
      </c>
      <c r="Q16" s="97">
        <v>4.1518066906480362E-3</v>
      </c>
      <c r="R16" s="97">
        <f t="shared" si="0"/>
        <v>4.5739773765648806E-2</v>
      </c>
      <c r="S16" s="97">
        <f>P16/'סכום נכסי הקרן'!$C$42</f>
        <v>2.182810655014408E-4</v>
      </c>
    </row>
    <row r="17" spans="2:19">
      <c r="B17" s="111" t="s">
        <v>1720</v>
      </c>
      <c r="C17" s="86" t="s">
        <v>1721</v>
      </c>
      <c r="D17" s="99" t="s">
        <v>1713</v>
      </c>
      <c r="E17" s="86" t="s">
        <v>488</v>
      </c>
      <c r="F17" s="99" t="s">
        <v>489</v>
      </c>
      <c r="G17" s="86" t="s">
        <v>397</v>
      </c>
      <c r="H17" s="86" t="s">
        <v>361</v>
      </c>
      <c r="I17" s="108">
        <v>42768</v>
      </c>
      <c r="J17" s="98">
        <v>0.8600000000000001</v>
      </c>
      <c r="K17" s="99" t="s">
        <v>176</v>
      </c>
      <c r="L17" s="100">
        <v>6.8499999999999991E-2</v>
      </c>
      <c r="M17" s="97">
        <v>5.7999999999999996E-3</v>
      </c>
      <c r="N17" s="96">
        <v>93100</v>
      </c>
      <c r="O17" s="98">
        <v>119.67</v>
      </c>
      <c r="P17" s="96">
        <v>111.41277000000001</v>
      </c>
      <c r="Q17" s="97">
        <v>1.8433781934893703E-4</v>
      </c>
      <c r="R17" s="97">
        <f t="shared" si="0"/>
        <v>4.2800073788243241E-3</v>
      </c>
      <c r="S17" s="97">
        <f>P17/'סכום נכסי הקרן'!$C$42</f>
        <v>2.042521189086931E-5</v>
      </c>
    </row>
    <row r="18" spans="2:19">
      <c r="B18" s="111" t="s">
        <v>1722</v>
      </c>
      <c r="C18" s="86" t="s">
        <v>1723</v>
      </c>
      <c r="D18" s="99" t="s">
        <v>1713</v>
      </c>
      <c r="E18" s="86" t="s">
        <v>410</v>
      </c>
      <c r="F18" s="99" t="s">
        <v>411</v>
      </c>
      <c r="G18" s="86" t="s">
        <v>397</v>
      </c>
      <c r="H18" s="86" t="s">
        <v>172</v>
      </c>
      <c r="I18" s="108">
        <v>42835</v>
      </c>
      <c r="J18" s="98">
        <v>4.1000000000000005</v>
      </c>
      <c r="K18" s="99" t="s">
        <v>176</v>
      </c>
      <c r="L18" s="100">
        <v>5.5999999999999994E-2</v>
      </c>
      <c r="M18" s="97">
        <v>4.0000000000000002E-4</v>
      </c>
      <c r="N18" s="96">
        <v>252018.12</v>
      </c>
      <c r="O18" s="98">
        <v>152.15</v>
      </c>
      <c r="P18" s="96">
        <v>383.44557000000003</v>
      </c>
      <c r="Q18" s="97">
        <v>3.0735225869044991E-4</v>
      </c>
      <c r="R18" s="97">
        <f t="shared" si="0"/>
        <v>1.4730356932849787E-2</v>
      </c>
      <c r="S18" s="97">
        <f>P18/'סכום נכסי הקרן'!$C$42</f>
        <v>7.0296762353769325E-5</v>
      </c>
    </row>
    <row r="19" spans="2:19">
      <c r="B19" s="111" t="s">
        <v>1724</v>
      </c>
      <c r="C19" s="86" t="s">
        <v>1725</v>
      </c>
      <c r="D19" s="99" t="s">
        <v>1713</v>
      </c>
      <c r="E19" s="86" t="s">
        <v>488</v>
      </c>
      <c r="F19" s="99" t="s">
        <v>489</v>
      </c>
      <c r="G19" s="86" t="s">
        <v>433</v>
      </c>
      <c r="H19" s="86" t="s">
        <v>172</v>
      </c>
      <c r="I19" s="108">
        <v>42919</v>
      </c>
      <c r="J19" s="98">
        <v>2.41</v>
      </c>
      <c r="K19" s="99" t="s">
        <v>176</v>
      </c>
      <c r="L19" s="100">
        <v>0.06</v>
      </c>
      <c r="M19" s="97">
        <v>-1.2999999999999999E-3</v>
      </c>
      <c r="N19" s="96">
        <v>4261965</v>
      </c>
      <c r="O19" s="98">
        <v>123.29</v>
      </c>
      <c r="P19" s="96">
        <v>5254.5765499999998</v>
      </c>
      <c r="Q19" s="97">
        <v>1.1516493672361098E-3</v>
      </c>
      <c r="R19" s="97">
        <f t="shared" si="0"/>
        <v>0.20185860567506989</v>
      </c>
      <c r="S19" s="97">
        <f>P19/'סכום נכסי הקרן'!$C$42</f>
        <v>9.6331721606547464E-4</v>
      </c>
    </row>
    <row r="20" spans="2:19">
      <c r="B20" s="112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</row>
    <row r="21" spans="2:19">
      <c r="B21" s="110" t="s">
        <v>65</v>
      </c>
      <c r="C21" s="84"/>
      <c r="D21" s="84"/>
      <c r="E21" s="84"/>
      <c r="F21" s="84"/>
      <c r="G21" s="84"/>
      <c r="H21" s="84"/>
      <c r="I21" s="84"/>
      <c r="J21" s="95">
        <v>4.9623096871611327</v>
      </c>
      <c r="K21" s="84"/>
      <c r="L21" s="84"/>
      <c r="M21" s="94">
        <v>2.5200399316033444E-2</v>
      </c>
      <c r="N21" s="93"/>
      <c r="O21" s="95"/>
      <c r="P21" s="93">
        <v>7209.2822699999997</v>
      </c>
      <c r="Q21" s="84"/>
      <c r="R21" s="94">
        <f t="shared" ref="R21:R25" si="1">P21/$P$11</f>
        <v>0.27695013158390519</v>
      </c>
      <c r="S21" s="94">
        <f>P21/'סכום נכסי הקרן'!$C$42</f>
        <v>1.3216718150516973E-3</v>
      </c>
    </row>
    <row r="22" spans="2:19">
      <c r="B22" s="111" t="s">
        <v>1726</v>
      </c>
      <c r="C22" s="86" t="s">
        <v>1727</v>
      </c>
      <c r="D22" s="99" t="s">
        <v>1713</v>
      </c>
      <c r="E22" s="86" t="s">
        <v>1719</v>
      </c>
      <c r="F22" s="99" t="s">
        <v>411</v>
      </c>
      <c r="G22" s="86" t="s">
        <v>360</v>
      </c>
      <c r="H22" s="86" t="s">
        <v>172</v>
      </c>
      <c r="I22" s="108">
        <v>42796</v>
      </c>
      <c r="J22" s="98">
        <v>7.2499999999999991</v>
      </c>
      <c r="K22" s="99" t="s">
        <v>176</v>
      </c>
      <c r="L22" s="100">
        <v>3.7400000000000003E-2</v>
      </c>
      <c r="M22" s="97">
        <v>2.7699999999999999E-2</v>
      </c>
      <c r="N22" s="96">
        <v>1078000</v>
      </c>
      <c r="O22" s="98">
        <v>107.35</v>
      </c>
      <c r="P22" s="96">
        <v>1157.2330300000001</v>
      </c>
      <c r="Q22" s="97">
        <v>2.0929681705749645E-3</v>
      </c>
      <c r="R22" s="97">
        <f t="shared" si="1"/>
        <v>4.4455998243461949E-2</v>
      </c>
      <c r="S22" s="97">
        <f>P22/'סכום נכסי הקרן'!$C$42</f>
        <v>2.1215458375967785E-4</v>
      </c>
    </row>
    <row r="23" spans="2:19">
      <c r="B23" s="111" t="s">
        <v>1728</v>
      </c>
      <c r="C23" s="86" t="s">
        <v>1729</v>
      </c>
      <c r="D23" s="99" t="s">
        <v>1713</v>
      </c>
      <c r="E23" s="86" t="s">
        <v>1719</v>
      </c>
      <c r="F23" s="99" t="s">
        <v>411</v>
      </c>
      <c r="G23" s="86" t="s">
        <v>360</v>
      </c>
      <c r="H23" s="86" t="s">
        <v>172</v>
      </c>
      <c r="I23" s="108">
        <v>42796</v>
      </c>
      <c r="J23" s="98">
        <v>3.78</v>
      </c>
      <c r="K23" s="99" t="s">
        <v>176</v>
      </c>
      <c r="L23" s="100">
        <v>2.5000000000000001E-2</v>
      </c>
      <c r="M23" s="97">
        <v>1.7000000000000001E-2</v>
      </c>
      <c r="N23" s="96">
        <v>2097474</v>
      </c>
      <c r="O23" s="98">
        <v>103.15</v>
      </c>
      <c r="P23" s="96">
        <v>2163.5444600000001</v>
      </c>
      <c r="Q23" s="97">
        <v>2.8918868985903685E-3</v>
      </c>
      <c r="R23" s="97">
        <f t="shared" si="1"/>
        <v>8.3114226970700811E-2</v>
      </c>
      <c r="S23" s="97">
        <f>P23/'סכום נכסי הקרן'!$C$42</f>
        <v>3.9664083417741451E-4</v>
      </c>
    </row>
    <row r="24" spans="2:19">
      <c r="B24" s="111" t="s">
        <v>1730</v>
      </c>
      <c r="C24" s="86" t="s">
        <v>1731</v>
      </c>
      <c r="D24" s="99" t="s">
        <v>1713</v>
      </c>
      <c r="E24" s="86" t="s">
        <v>1732</v>
      </c>
      <c r="F24" s="99" t="s">
        <v>415</v>
      </c>
      <c r="G24" s="86" t="s">
        <v>433</v>
      </c>
      <c r="H24" s="86" t="s">
        <v>172</v>
      </c>
      <c r="I24" s="108">
        <v>42598</v>
      </c>
      <c r="J24" s="98">
        <v>5.25</v>
      </c>
      <c r="K24" s="99" t="s">
        <v>176</v>
      </c>
      <c r="L24" s="100">
        <v>3.1E-2</v>
      </c>
      <c r="M24" s="97">
        <v>2.6200000000000001E-2</v>
      </c>
      <c r="N24" s="96">
        <v>1608346.42</v>
      </c>
      <c r="O24" s="98">
        <v>102.67</v>
      </c>
      <c r="P24" s="96">
        <v>1651.28927</v>
      </c>
      <c r="Q24" s="97">
        <v>2.2652766478873237E-3</v>
      </c>
      <c r="R24" s="97">
        <f t="shared" si="1"/>
        <v>6.3435549265792687E-2</v>
      </c>
      <c r="S24" s="97">
        <f>P24/'סכום נכסי הקרן'!$C$42</f>
        <v>3.027295096681368E-4</v>
      </c>
    </row>
    <row r="25" spans="2:19">
      <c r="B25" s="111" t="s">
        <v>1733</v>
      </c>
      <c r="C25" s="86" t="s">
        <v>1734</v>
      </c>
      <c r="D25" s="99" t="s">
        <v>1713</v>
      </c>
      <c r="E25" s="86" t="s">
        <v>1735</v>
      </c>
      <c r="F25" s="99" t="s">
        <v>415</v>
      </c>
      <c r="G25" s="86" t="s">
        <v>621</v>
      </c>
      <c r="H25" s="86" t="s">
        <v>361</v>
      </c>
      <c r="I25" s="108">
        <v>43312</v>
      </c>
      <c r="J25" s="98">
        <v>4.7100000000000009</v>
      </c>
      <c r="K25" s="99" t="s">
        <v>176</v>
      </c>
      <c r="L25" s="100">
        <v>3.5499999999999997E-2</v>
      </c>
      <c r="M25" s="97">
        <v>3.1100000000000003E-2</v>
      </c>
      <c r="N25" s="96">
        <v>2171000</v>
      </c>
      <c r="O25" s="98">
        <v>103.05</v>
      </c>
      <c r="P25" s="96">
        <v>2237.21551</v>
      </c>
      <c r="Q25" s="97">
        <v>6.7843749999999996E-3</v>
      </c>
      <c r="R25" s="97">
        <f t="shared" si="1"/>
        <v>8.5944357103949764E-2</v>
      </c>
      <c r="S25" s="97">
        <f>P25/'סכום נכסי הקרן'!$C$42</f>
        <v>4.1014688744646816E-4</v>
      </c>
    </row>
    <row r="26" spans="2:19">
      <c r="B26" s="112"/>
      <c r="C26" s="86"/>
      <c r="D26" s="86"/>
      <c r="E26" s="86"/>
      <c r="F26" s="86"/>
      <c r="G26" s="86"/>
      <c r="H26" s="86"/>
      <c r="I26" s="86"/>
      <c r="J26" s="98"/>
      <c r="K26" s="86"/>
      <c r="L26" s="86"/>
      <c r="M26" s="97"/>
      <c r="N26" s="96"/>
      <c r="O26" s="98"/>
      <c r="P26" s="86"/>
      <c r="Q26" s="86"/>
      <c r="R26" s="97"/>
      <c r="S26" s="86"/>
    </row>
    <row r="27" spans="2:19">
      <c r="B27" s="110" t="s">
        <v>51</v>
      </c>
      <c r="C27" s="84"/>
      <c r="D27" s="84"/>
      <c r="E27" s="84"/>
      <c r="F27" s="84"/>
      <c r="G27" s="84"/>
      <c r="H27" s="84"/>
      <c r="I27" s="84"/>
      <c r="J27" s="95">
        <v>2.6669784828987853</v>
      </c>
      <c r="K27" s="84"/>
      <c r="L27" s="84"/>
      <c r="M27" s="94">
        <v>4.1243885242126854E-2</v>
      </c>
      <c r="N27" s="93"/>
      <c r="O27" s="95"/>
      <c r="P27" s="93">
        <v>1041.77044</v>
      </c>
      <c r="Q27" s="84"/>
      <c r="R27" s="94">
        <f t="shared" ref="R27:R29" si="2">P27/$P$11</f>
        <v>4.0020413909833331E-2</v>
      </c>
      <c r="S27" s="94">
        <f>P27/'סכום נכסי הקרן'!$C$42</f>
        <v>1.9098692168450845E-4</v>
      </c>
    </row>
    <row r="28" spans="2:19">
      <c r="B28" s="111" t="s">
        <v>1736</v>
      </c>
      <c r="C28" s="86" t="s">
        <v>1737</v>
      </c>
      <c r="D28" s="99" t="s">
        <v>1713</v>
      </c>
      <c r="E28" s="86" t="s">
        <v>934</v>
      </c>
      <c r="F28" s="99" t="s">
        <v>202</v>
      </c>
      <c r="G28" s="86" t="s">
        <v>534</v>
      </c>
      <c r="H28" s="86" t="s">
        <v>361</v>
      </c>
      <c r="I28" s="108">
        <v>42954</v>
      </c>
      <c r="J28" s="98">
        <v>1.44</v>
      </c>
      <c r="K28" s="99" t="s">
        <v>175</v>
      </c>
      <c r="L28" s="100">
        <v>3.7000000000000005E-2</v>
      </c>
      <c r="M28" s="97">
        <v>3.4699999999999995E-2</v>
      </c>
      <c r="N28" s="96">
        <v>90848</v>
      </c>
      <c r="O28" s="98">
        <v>100.51</v>
      </c>
      <c r="P28" s="96">
        <v>331.64271000000002</v>
      </c>
      <c r="Q28" s="97">
        <v>1.3518242961728468E-3</v>
      </c>
      <c r="R28" s="97">
        <f t="shared" si="2"/>
        <v>1.2740310163128475E-2</v>
      </c>
      <c r="S28" s="97">
        <f>P28/'סכום נכסי הקרן'!$C$42</f>
        <v>6.079978645008218E-5</v>
      </c>
    </row>
    <row r="29" spans="2:19">
      <c r="B29" s="111" t="s">
        <v>1738</v>
      </c>
      <c r="C29" s="86" t="s">
        <v>1739</v>
      </c>
      <c r="D29" s="99" t="s">
        <v>1713</v>
      </c>
      <c r="E29" s="86" t="s">
        <v>934</v>
      </c>
      <c r="F29" s="99" t="s">
        <v>202</v>
      </c>
      <c r="G29" s="86" t="s">
        <v>534</v>
      </c>
      <c r="H29" s="86" t="s">
        <v>361</v>
      </c>
      <c r="I29" s="108">
        <v>42625</v>
      </c>
      <c r="J29" s="98">
        <v>3.2399999999999998</v>
      </c>
      <c r="K29" s="99" t="s">
        <v>175</v>
      </c>
      <c r="L29" s="100">
        <v>4.4500000000000005E-2</v>
      </c>
      <c r="M29" s="97">
        <v>4.4300000000000013E-2</v>
      </c>
      <c r="N29" s="96">
        <v>194799</v>
      </c>
      <c r="O29" s="98">
        <v>100.37</v>
      </c>
      <c r="P29" s="96">
        <v>710.12772999999993</v>
      </c>
      <c r="Q29" s="97">
        <v>1.4205612907122796E-3</v>
      </c>
      <c r="R29" s="97">
        <f t="shared" si="2"/>
        <v>2.7280103746704858E-2</v>
      </c>
      <c r="S29" s="97">
        <f>P29/'סכום נכסי הקרן'!$C$42</f>
        <v>1.3018713523442626E-4</v>
      </c>
    </row>
    <row r="30" spans="2:19">
      <c r="B30" s="113"/>
      <c r="C30" s="114"/>
      <c r="D30" s="114"/>
      <c r="E30" s="114"/>
      <c r="F30" s="114"/>
      <c r="G30" s="114"/>
      <c r="H30" s="114"/>
      <c r="I30" s="114"/>
      <c r="J30" s="115"/>
      <c r="K30" s="114"/>
      <c r="L30" s="114"/>
      <c r="M30" s="116"/>
      <c r="N30" s="117"/>
      <c r="O30" s="115"/>
      <c r="P30" s="114"/>
      <c r="Q30" s="114"/>
      <c r="R30" s="116"/>
      <c r="S30" s="114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266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123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1" t="s">
        <v>249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1" t="s">
        <v>257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</row>
    <row r="129" spans="2:19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</row>
    <row r="130" spans="2:19">
      <c r="C130" s="1"/>
      <c r="D130" s="1"/>
      <c r="E130" s="1"/>
    </row>
    <row r="131" spans="2:19">
      <c r="C131" s="1"/>
      <c r="D131" s="1"/>
      <c r="E131" s="1"/>
    </row>
    <row r="132" spans="2:19">
      <c r="C132" s="1"/>
      <c r="D132" s="1"/>
      <c r="E132" s="1"/>
    </row>
    <row r="133" spans="2:19">
      <c r="C133" s="1"/>
      <c r="D133" s="1"/>
      <c r="E133" s="1"/>
    </row>
    <row r="134" spans="2:19">
      <c r="C134" s="1"/>
      <c r="D134" s="1"/>
      <c r="E134" s="1"/>
    </row>
    <row r="135" spans="2:19">
      <c r="C135" s="1"/>
      <c r="D135" s="1"/>
      <c r="E135" s="1"/>
    </row>
    <row r="136" spans="2:19">
      <c r="C136" s="1"/>
      <c r="D136" s="1"/>
      <c r="E136" s="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2 B37:B129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R402"/>
  <sheetViews>
    <sheetView rightToLeft="1" workbookViewId="0">
      <selection activeCell="J32" sqref="J32"/>
    </sheetView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41.710937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3.140625" style="1" bestFit="1" customWidth="1"/>
    <col min="9" max="9" width="10.140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96">
      <c r="B1" s="58" t="s">
        <v>191</v>
      </c>
      <c r="C1" s="80" t="s" vm="1">
        <v>267</v>
      </c>
    </row>
    <row r="2" spans="2:96">
      <c r="B2" s="58" t="s">
        <v>190</v>
      </c>
      <c r="C2" s="80" t="s">
        <v>268</v>
      </c>
    </row>
    <row r="3" spans="2:96">
      <c r="B3" s="58" t="s">
        <v>192</v>
      </c>
      <c r="C3" s="80" t="s">
        <v>269</v>
      </c>
    </row>
    <row r="4" spans="2:96">
      <c r="B4" s="58" t="s">
        <v>193</v>
      </c>
      <c r="C4" s="80">
        <v>8801</v>
      </c>
    </row>
    <row r="6" spans="2:96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2:96" ht="26.25" customHeight="1">
      <c r="B7" s="172" t="s">
        <v>99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4"/>
    </row>
    <row r="8" spans="2:96" s="3" customFormat="1" ht="63">
      <c r="B8" s="23" t="s">
        <v>127</v>
      </c>
      <c r="C8" s="31" t="s">
        <v>49</v>
      </c>
      <c r="D8" s="31" t="s">
        <v>129</v>
      </c>
      <c r="E8" s="31" t="s">
        <v>128</v>
      </c>
      <c r="F8" s="31" t="s">
        <v>69</v>
      </c>
      <c r="G8" s="31" t="s">
        <v>111</v>
      </c>
      <c r="H8" s="31" t="s">
        <v>251</v>
      </c>
      <c r="I8" s="31" t="s">
        <v>250</v>
      </c>
      <c r="J8" s="31" t="s">
        <v>120</v>
      </c>
      <c r="K8" s="31" t="s">
        <v>63</v>
      </c>
      <c r="L8" s="31" t="s">
        <v>194</v>
      </c>
      <c r="M8" s="32" t="s">
        <v>196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CR8" s="1"/>
    </row>
    <row r="9" spans="2:96" s="3" customFormat="1" ht="14.25" customHeight="1">
      <c r="B9" s="16"/>
      <c r="C9" s="33"/>
      <c r="D9" s="17"/>
      <c r="E9" s="17"/>
      <c r="F9" s="33"/>
      <c r="G9" s="33"/>
      <c r="H9" s="33" t="s">
        <v>258</v>
      </c>
      <c r="I9" s="33"/>
      <c r="J9" s="33" t="s">
        <v>254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CR9" s="1"/>
    </row>
    <row r="10" spans="2:9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CR10" s="1"/>
    </row>
    <row r="11" spans="2:96" s="4" customFormat="1" ht="18" customHeight="1">
      <c r="B11" s="131" t="s">
        <v>32</v>
      </c>
      <c r="C11" s="126"/>
      <c r="D11" s="126"/>
      <c r="E11" s="126"/>
      <c r="F11" s="126"/>
      <c r="G11" s="126"/>
      <c r="H11" s="127"/>
      <c r="I11" s="127"/>
      <c r="J11" s="127">
        <v>47041.495150000002</v>
      </c>
      <c r="K11" s="126"/>
      <c r="L11" s="128">
        <f>J11/$J$11</f>
        <v>1</v>
      </c>
      <c r="M11" s="128">
        <f>J11/'סכום נכסי הקרן'!$C$42</f>
        <v>8.6240787847035039E-3</v>
      </c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CR11" s="102"/>
    </row>
    <row r="12" spans="2:96" s="102" customFormat="1">
      <c r="B12" s="132" t="s">
        <v>244</v>
      </c>
      <c r="C12" s="126"/>
      <c r="D12" s="126"/>
      <c r="E12" s="126"/>
      <c r="F12" s="126"/>
      <c r="G12" s="126"/>
      <c r="H12" s="127"/>
      <c r="I12" s="127"/>
      <c r="J12" s="127">
        <v>47041.495149999995</v>
      </c>
      <c r="K12" s="126"/>
      <c r="L12" s="128">
        <f t="shared" ref="L12:L22" si="0">J12/$J$11</f>
        <v>0.99999999999999989</v>
      </c>
      <c r="M12" s="128">
        <f>J12/'סכום נכסי הקרן'!$C$42</f>
        <v>8.6240787847035021E-3</v>
      </c>
    </row>
    <row r="13" spans="2:96">
      <c r="B13" s="104" t="s">
        <v>67</v>
      </c>
      <c r="C13" s="84"/>
      <c r="D13" s="84"/>
      <c r="E13" s="84"/>
      <c r="F13" s="84"/>
      <c r="G13" s="84"/>
      <c r="H13" s="93"/>
      <c r="I13" s="93"/>
      <c r="J13" s="93">
        <v>47041.495149999995</v>
      </c>
      <c r="K13" s="84"/>
      <c r="L13" s="94">
        <f t="shared" si="0"/>
        <v>0.99999999999999989</v>
      </c>
      <c r="M13" s="94">
        <f>J13/'סכום נכסי הקרן'!$C$42</f>
        <v>8.6240787847035021E-3</v>
      </c>
    </row>
    <row r="14" spans="2:96">
      <c r="B14" s="89" t="s">
        <v>1740</v>
      </c>
      <c r="C14" s="86">
        <v>6824</v>
      </c>
      <c r="D14" s="99" t="s">
        <v>30</v>
      </c>
      <c r="E14" s="86"/>
      <c r="F14" s="99" t="s">
        <v>1292</v>
      </c>
      <c r="G14" s="99" t="s">
        <v>175</v>
      </c>
      <c r="H14" s="96">
        <v>40576.53</v>
      </c>
      <c r="I14" s="96">
        <v>9242.4130000000005</v>
      </c>
      <c r="J14" s="96">
        <v>13620.909750000001</v>
      </c>
      <c r="K14" s="97">
        <v>2.4105843421676643E-2</v>
      </c>
      <c r="L14" s="97">
        <f t="shared" si="0"/>
        <v>0.28955095297390859</v>
      </c>
      <c r="M14" s="97">
        <f>J14/'סכום נכסי הקרן'!$C$42</f>
        <v>2.497110230632967E-3</v>
      </c>
    </row>
    <row r="15" spans="2:96">
      <c r="B15" s="89" t="s">
        <v>1741</v>
      </c>
      <c r="C15" s="86" t="s">
        <v>1742</v>
      </c>
      <c r="D15" s="99" t="s">
        <v>30</v>
      </c>
      <c r="E15" s="86"/>
      <c r="F15" s="99" t="s">
        <v>1292</v>
      </c>
      <c r="G15" s="99" t="s">
        <v>175</v>
      </c>
      <c r="H15" s="96">
        <v>160982.20000000001</v>
      </c>
      <c r="I15" s="96">
        <v>115.71510000000001</v>
      </c>
      <c r="J15" s="96">
        <v>676.57154000000003</v>
      </c>
      <c r="K15" s="97">
        <v>3.7274167224193959E-3</v>
      </c>
      <c r="L15" s="97">
        <f t="shared" si="0"/>
        <v>1.4382441243473104E-2</v>
      </c>
      <c r="M15" s="97">
        <f>J15/'סכום נכסי הקרן'!$C$42</f>
        <v>1.2403530640008108E-4</v>
      </c>
    </row>
    <row r="16" spans="2:96">
      <c r="B16" s="89" t="s">
        <v>1743</v>
      </c>
      <c r="C16" s="86">
        <v>5771</v>
      </c>
      <c r="D16" s="99" t="s">
        <v>30</v>
      </c>
      <c r="E16" s="86"/>
      <c r="F16" s="99" t="s">
        <v>1292</v>
      </c>
      <c r="G16" s="99" t="s">
        <v>177</v>
      </c>
      <c r="H16" s="96">
        <v>498722.16</v>
      </c>
      <c r="I16" s="96">
        <v>105.7985</v>
      </c>
      <c r="J16" s="96">
        <v>2151.8237300000001</v>
      </c>
      <c r="K16" s="97">
        <v>4.798652234848262E-3</v>
      </c>
      <c r="L16" s="97">
        <f t="shared" si="0"/>
        <v>4.5743098154906327E-2</v>
      </c>
      <c r="M16" s="97">
        <f>J16/'סכום נכסי הקרן'!$C$42</f>
        <v>3.9449208234433765E-4</v>
      </c>
    </row>
    <row r="17" spans="2:13">
      <c r="B17" s="89" t="s">
        <v>1744</v>
      </c>
      <c r="C17" s="86" t="s">
        <v>1745</v>
      </c>
      <c r="D17" s="99" t="s">
        <v>30</v>
      </c>
      <c r="E17" s="86"/>
      <c r="F17" s="99" t="s">
        <v>1292</v>
      </c>
      <c r="G17" s="99" t="s">
        <v>175</v>
      </c>
      <c r="H17" s="96">
        <v>11624.36</v>
      </c>
      <c r="I17" s="96">
        <v>10623.663500000001</v>
      </c>
      <c r="J17" s="96">
        <v>4485.2758200000007</v>
      </c>
      <c r="K17" s="97">
        <v>1.3954814595669369E-2</v>
      </c>
      <c r="L17" s="97">
        <f t="shared" si="0"/>
        <v>9.5347220697342153E-2</v>
      </c>
      <c r="M17" s="97">
        <f>J17/'סכום נכסי הקרן'!$C$42</f>
        <v>8.2228194319639133E-4</v>
      </c>
    </row>
    <row r="18" spans="2:13">
      <c r="B18" s="89" t="s">
        <v>1746</v>
      </c>
      <c r="C18" s="86" t="s">
        <v>1747</v>
      </c>
      <c r="D18" s="99" t="s">
        <v>30</v>
      </c>
      <c r="E18" s="86"/>
      <c r="F18" s="99" t="s">
        <v>1292</v>
      </c>
      <c r="G18" s="99" t="s">
        <v>177</v>
      </c>
      <c r="H18" s="96">
        <v>1814178.61</v>
      </c>
      <c r="I18" s="96">
        <v>104.9843</v>
      </c>
      <c r="J18" s="96">
        <v>7767.3507699999991</v>
      </c>
      <c r="K18" s="97">
        <v>3.2521043094622358E-2</v>
      </c>
      <c r="L18" s="97">
        <f t="shared" si="0"/>
        <v>0.16511700457718123</v>
      </c>
      <c r="M18" s="97">
        <f>J18/'סכום נכסי הקרן'!$C$42</f>
        <v>1.4239820561678599E-3</v>
      </c>
    </row>
    <row r="19" spans="2:13">
      <c r="B19" s="89" t="s">
        <v>1748</v>
      </c>
      <c r="C19" s="86">
        <v>5691</v>
      </c>
      <c r="D19" s="99" t="s">
        <v>30</v>
      </c>
      <c r="E19" s="86"/>
      <c r="F19" s="99" t="s">
        <v>1292</v>
      </c>
      <c r="G19" s="99" t="s">
        <v>175</v>
      </c>
      <c r="H19" s="96">
        <v>243751.43</v>
      </c>
      <c r="I19" s="96">
        <v>102.3364</v>
      </c>
      <c r="J19" s="96">
        <v>905.98946999999998</v>
      </c>
      <c r="K19" s="97">
        <v>2.7747618803795407E-3</v>
      </c>
      <c r="L19" s="97">
        <f t="shared" si="0"/>
        <v>1.9259368077292074E-2</v>
      </c>
      <c r="M19" s="97">
        <f>J19/'סכום נכסי הקרן'!$C$42</f>
        <v>1.6609430764217049E-4</v>
      </c>
    </row>
    <row r="20" spans="2:13">
      <c r="B20" s="89" t="s">
        <v>1749</v>
      </c>
      <c r="C20" s="86">
        <v>6629</v>
      </c>
      <c r="D20" s="99" t="s">
        <v>30</v>
      </c>
      <c r="E20" s="86"/>
      <c r="F20" s="99" t="s">
        <v>1292</v>
      </c>
      <c r="G20" s="99" t="s">
        <v>178</v>
      </c>
      <c r="H20" s="96">
        <v>28615.439999999999</v>
      </c>
      <c r="I20" s="96">
        <v>9696.1769000000004</v>
      </c>
      <c r="J20" s="96">
        <v>13131.088240000001</v>
      </c>
      <c r="K20" s="97">
        <v>4.2205663716814154E-2</v>
      </c>
      <c r="L20" s="97">
        <f t="shared" si="0"/>
        <v>0.27913841169650833</v>
      </c>
      <c r="M20" s="97">
        <f>J20/'סכום נכסי הקרן'!$C$42</f>
        <v>2.4073116543076901E-3</v>
      </c>
    </row>
    <row r="21" spans="2:13">
      <c r="B21" s="89" t="s">
        <v>1750</v>
      </c>
      <c r="C21" s="86">
        <v>5356</v>
      </c>
      <c r="D21" s="99" t="s">
        <v>30</v>
      </c>
      <c r="E21" s="86"/>
      <c r="F21" s="99" t="s">
        <v>1292</v>
      </c>
      <c r="G21" s="99" t="s">
        <v>175</v>
      </c>
      <c r="H21" s="96">
        <v>69811</v>
      </c>
      <c r="I21" s="96">
        <v>311.1943</v>
      </c>
      <c r="J21" s="96">
        <v>789.04418999999996</v>
      </c>
      <c r="K21" s="97">
        <v>2.945866245208944E-3</v>
      </c>
      <c r="L21" s="97">
        <f t="shared" si="0"/>
        <v>1.6773365461365441E-2</v>
      </c>
      <c r="M21" s="97">
        <f>J21/'סכום נכסי הקרן'!$C$42</f>
        <v>1.446548252234402E-4</v>
      </c>
    </row>
    <row r="22" spans="2:13">
      <c r="B22" s="89" t="s">
        <v>1751</v>
      </c>
      <c r="C22" s="86" t="s">
        <v>1752</v>
      </c>
      <c r="D22" s="99" t="s">
        <v>30</v>
      </c>
      <c r="E22" s="86"/>
      <c r="F22" s="99" t="s">
        <v>1292</v>
      </c>
      <c r="G22" s="99" t="s">
        <v>175</v>
      </c>
      <c r="H22" s="96">
        <v>940717.11</v>
      </c>
      <c r="I22" s="96">
        <v>102.8319</v>
      </c>
      <c r="J22" s="96">
        <v>3513.44164</v>
      </c>
      <c r="K22" s="97">
        <v>2.542132052534999E-2</v>
      </c>
      <c r="L22" s="97">
        <f t="shared" si="0"/>
        <v>7.4688137118022704E-2</v>
      </c>
      <c r="M22" s="97">
        <f>J22/'סכום נכסי הקרן'!$C$42</f>
        <v>6.4411637878856586E-4</v>
      </c>
    </row>
    <row r="23" spans="2:13">
      <c r="B23" s="85"/>
      <c r="C23" s="86"/>
      <c r="D23" s="86"/>
      <c r="E23" s="86"/>
      <c r="F23" s="86"/>
      <c r="G23" s="86"/>
      <c r="H23" s="96"/>
      <c r="I23" s="96"/>
      <c r="J23" s="86"/>
      <c r="K23" s="86"/>
      <c r="L23" s="97"/>
      <c r="M23" s="86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1" t="s">
        <v>266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1" t="s">
        <v>123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1" t="s">
        <v>249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1" t="s">
        <v>257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</row>
    <row r="112" spans="2:13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</row>
    <row r="113" spans="2:13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</row>
    <row r="114" spans="2:13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</row>
    <row r="115" spans="2:13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</row>
    <row r="116" spans="2:13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</row>
    <row r="117" spans="2:13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</row>
    <row r="118" spans="2:13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</row>
    <row r="119" spans="2:13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</row>
    <row r="120" spans="2:13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</row>
    <row r="121" spans="2:13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</row>
    <row r="122" spans="2:13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5"/>
      <c r="C400" s="1"/>
      <c r="D400" s="1"/>
      <c r="E400" s="1"/>
    </row>
    <row r="401" spans="2:5">
      <c r="B401" s="45"/>
      <c r="C401" s="1"/>
      <c r="D401" s="1"/>
      <c r="E401" s="1"/>
    </row>
    <row r="402" spans="2:5">
      <c r="B402" s="3"/>
      <c r="C402" s="1"/>
      <c r="D402" s="1"/>
      <c r="E402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AF18:XFD21 C5:C1048576 A1:B1048576 D1:XFD17 D18:AD21 D22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U637"/>
  <sheetViews>
    <sheetView rightToLeft="1" zoomScale="90" zoomScaleNormal="90" workbookViewId="0">
      <selection activeCell="D17" sqref="D17"/>
    </sheetView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8.7109375" style="3" customWidth="1"/>
    <col min="14" max="14" width="10" style="3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8" t="s">
        <v>191</v>
      </c>
      <c r="C1" s="80" t="s" vm="1">
        <v>267</v>
      </c>
    </row>
    <row r="2" spans="2:47">
      <c r="B2" s="58" t="s">
        <v>190</v>
      </c>
      <c r="C2" s="80" t="s">
        <v>268</v>
      </c>
    </row>
    <row r="3" spans="2:47">
      <c r="B3" s="58" t="s">
        <v>192</v>
      </c>
      <c r="C3" s="80" t="s">
        <v>269</v>
      </c>
    </row>
    <row r="4" spans="2:47">
      <c r="B4" s="58" t="s">
        <v>193</v>
      </c>
      <c r="C4" s="80">
        <v>8801</v>
      </c>
    </row>
    <row r="6" spans="2:47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47" ht="26.25" customHeight="1">
      <c r="B7" s="172" t="s">
        <v>106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47" s="3" customFormat="1" ht="78.75">
      <c r="B8" s="23" t="s">
        <v>127</v>
      </c>
      <c r="C8" s="31" t="s">
        <v>49</v>
      </c>
      <c r="D8" s="31" t="s">
        <v>111</v>
      </c>
      <c r="E8" s="31" t="s">
        <v>112</v>
      </c>
      <c r="F8" s="31" t="s">
        <v>251</v>
      </c>
      <c r="G8" s="31" t="s">
        <v>250</v>
      </c>
      <c r="H8" s="31" t="s">
        <v>120</v>
      </c>
      <c r="I8" s="31" t="s">
        <v>63</v>
      </c>
      <c r="J8" s="31" t="s">
        <v>194</v>
      </c>
      <c r="K8" s="32" t="s">
        <v>196</v>
      </c>
      <c r="AU8" s="1"/>
    </row>
    <row r="9" spans="2:47" s="3" customFormat="1" ht="21" customHeight="1">
      <c r="B9" s="16"/>
      <c r="C9" s="17"/>
      <c r="D9" s="17"/>
      <c r="E9" s="33" t="s">
        <v>22</v>
      </c>
      <c r="F9" s="33" t="s">
        <v>258</v>
      </c>
      <c r="G9" s="33"/>
      <c r="H9" s="33" t="s">
        <v>254</v>
      </c>
      <c r="I9" s="33" t="s">
        <v>20</v>
      </c>
      <c r="J9" s="33" t="s">
        <v>20</v>
      </c>
      <c r="K9" s="34" t="s">
        <v>20</v>
      </c>
      <c r="AU9" s="1"/>
    </row>
    <row r="10" spans="2:47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AU10" s="1"/>
    </row>
    <row r="11" spans="2:47" s="142" customFormat="1" ht="18" customHeight="1">
      <c r="B11" s="81" t="s">
        <v>1753</v>
      </c>
      <c r="C11" s="82"/>
      <c r="D11" s="82"/>
      <c r="E11" s="82"/>
      <c r="F11" s="90"/>
      <c r="G11" s="92"/>
      <c r="H11" s="90">
        <v>89397.304120000001</v>
      </c>
      <c r="I11" s="82"/>
      <c r="J11" s="91">
        <f>H11/$H$11</f>
        <v>1</v>
      </c>
      <c r="K11" s="91">
        <f>H11/'סכום נכסי הקרן'!$C$42</f>
        <v>1.6389134559023025E-2</v>
      </c>
      <c r="L11" s="141"/>
      <c r="M11" s="141"/>
      <c r="AU11" s="130"/>
    </row>
    <row r="12" spans="2:47" s="130" customFormat="1" ht="21" customHeight="1">
      <c r="B12" s="83" t="s">
        <v>1754</v>
      </c>
      <c r="C12" s="84"/>
      <c r="D12" s="84"/>
      <c r="E12" s="84"/>
      <c r="F12" s="93"/>
      <c r="G12" s="95"/>
      <c r="H12" s="93">
        <v>196.14510999999999</v>
      </c>
      <c r="I12" s="84"/>
      <c r="J12" s="94">
        <f t="shared" ref="J12:J14" si="0">H12/$H$11</f>
        <v>2.1940830535192653E-3</v>
      </c>
      <c r="K12" s="94">
        <f>H12/'סכום נכסי הקרן'!$C$42</f>
        <v>3.595912239779936E-5</v>
      </c>
      <c r="L12" s="141"/>
      <c r="M12" s="141"/>
    </row>
    <row r="13" spans="2:47" s="130" customFormat="1">
      <c r="B13" s="104" t="s">
        <v>243</v>
      </c>
      <c r="C13" s="84"/>
      <c r="D13" s="84"/>
      <c r="E13" s="84"/>
      <c r="F13" s="93"/>
      <c r="G13" s="95"/>
      <c r="H13" s="93">
        <v>196.14510999999999</v>
      </c>
      <c r="I13" s="84"/>
      <c r="J13" s="94">
        <f t="shared" si="0"/>
        <v>2.1940830535192653E-3</v>
      </c>
      <c r="K13" s="94">
        <f>H13/'סכום נכסי הקרן'!$C$42</f>
        <v>3.595912239779936E-5</v>
      </c>
      <c r="L13" s="141"/>
      <c r="M13" s="141"/>
    </row>
    <row r="14" spans="2:47" s="130" customFormat="1">
      <c r="B14" s="89" t="s">
        <v>1755</v>
      </c>
      <c r="C14" s="86">
        <v>5310</v>
      </c>
      <c r="D14" s="99" t="s">
        <v>175</v>
      </c>
      <c r="E14" s="108">
        <v>43116</v>
      </c>
      <c r="F14" s="96">
        <v>54884.9</v>
      </c>
      <c r="G14" s="98">
        <v>98.396299999999997</v>
      </c>
      <c r="H14" s="96">
        <v>196.14510999999999</v>
      </c>
      <c r="I14" s="97">
        <v>7.9193306311866078E-4</v>
      </c>
      <c r="J14" s="97">
        <f t="shared" si="0"/>
        <v>2.1940830535192653E-3</v>
      </c>
      <c r="K14" s="97">
        <f>H14/'סכום נכסי הקרן'!$C$42</f>
        <v>3.595912239779936E-5</v>
      </c>
      <c r="L14" s="141"/>
      <c r="M14" s="141"/>
    </row>
    <row r="15" spans="2:47" s="130" customFormat="1">
      <c r="B15" s="85"/>
      <c r="C15" s="86"/>
      <c r="D15" s="86"/>
      <c r="E15" s="86"/>
      <c r="F15" s="96"/>
      <c r="G15" s="98"/>
      <c r="H15" s="86"/>
      <c r="I15" s="86"/>
      <c r="J15" s="97"/>
      <c r="K15" s="86"/>
      <c r="L15" s="141"/>
      <c r="M15" s="141"/>
    </row>
    <row r="16" spans="2:47" s="130" customFormat="1">
      <c r="B16" s="83" t="s">
        <v>1756</v>
      </c>
      <c r="C16" s="84"/>
      <c r="D16" s="84"/>
      <c r="E16" s="84"/>
      <c r="F16" s="93"/>
      <c r="G16" s="95"/>
      <c r="H16" s="93">
        <v>89201.159010000018</v>
      </c>
      <c r="I16" s="84"/>
      <c r="J16" s="94">
        <f t="shared" ref="J16:J21" si="1">H16/$H$11</f>
        <v>0.99780591694648091</v>
      </c>
      <c r="K16" s="94">
        <f>H16/'סכום נכסי הקרן'!$C$42</f>
        <v>1.635317543662523E-2</v>
      </c>
      <c r="L16" s="141"/>
      <c r="M16" s="141"/>
    </row>
    <row r="17" spans="2:13" s="130" customFormat="1">
      <c r="B17" s="104" t="s">
        <v>240</v>
      </c>
      <c r="C17" s="84"/>
      <c r="D17" s="84"/>
      <c r="E17" s="84"/>
      <c r="F17" s="93"/>
      <c r="G17" s="95"/>
      <c r="H17" s="93">
        <v>1392.7569099999998</v>
      </c>
      <c r="I17" s="84"/>
      <c r="J17" s="94">
        <f t="shared" si="1"/>
        <v>1.5579406154468272E-2</v>
      </c>
      <c r="K17" s="94">
        <f>H17/'סכום נכסי הקרן'!$C$42</f>
        <v>2.5533298381525202E-4</v>
      </c>
      <c r="L17" s="141"/>
      <c r="M17" s="141"/>
    </row>
    <row r="18" spans="2:13" s="130" customFormat="1">
      <c r="B18" s="89" t="s">
        <v>1757</v>
      </c>
      <c r="C18" s="86">
        <v>5295</v>
      </c>
      <c r="D18" s="99" t="s">
        <v>175</v>
      </c>
      <c r="E18" s="108">
        <v>43003</v>
      </c>
      <c r="F18" s="96">
        <v>97404.62</v>
      </c>
      <c r="G18" s="98">
        <v>98.464699999999993</v>
      </c>
      <c r="H18" s="96">
        <v>348.34207000000004</v>
      </c>
      <c r="I18" s="97">
        <v>2.8417068040585718E-4</v>
      </c>
      <c r="J18" s="97">
        <f t="shared" si="1"/>
        <v>3.8965612378244951E-3</v>
      </c>
      <c r="K18" s="97">
        <f>H18/'סכום נכסי הקרן'!$C$42</f>
        <v>6.386126644417898E-5</v>
      </c>
      <c r="L18" s="141"/>
      <c r="M18" s="141"/>
    </row>
    <row r="19" spans="2:13" s="130" customFormat="1">
      <c r="B19" s="89" t="s">
        <v>1758</v>
      </c>
      <c r="C19" s="86">
        <v>5327</v>
      </c>
      <c r="D19" s="99" t="s">
        <v>175</v>
      </c>
      <c r="E19" s="108">
        <v>43348</v>
      </c>
      <c r="F19" s="96">
        <v>122673.14</v>
      </c>
      <c r="G19" s="98">
        <v>98.825400000000002</v>
      </c>
      <c r="H19" s="96">
        <v>440.31541999999996</v>
      </c>
      <c r="I19" s="97">
        <v>2.2612549989195351E-3</v>
      </c>
      <c r="J19" s="97">
        <f t="shared" si="1"/>
        <v>4.9253769376418188E-3</v>
      </c>
      <c r="K19" s="97">
        <f>H19/'סכום נכסי הקרן'!$C$42</f>
        <v>8.0722665384920533E-5</v>
      </c>
      <c r="L19" s="141"/>
      <c r="M19" s="141"/>
    </row>
    <row r="20" spans="2:13" s="130" customFormat="1">
      <c r="B20" s="89" t="s">
        <v>1759</v>
      </c>
      <c r="C20" s="86">
        <v>5288</v>
      </c>
      <c r="D20" s="99" t="s">
        <v>175</v>
      </c>
      <c r="E20" s="108">
        <v>42768</v>
      </c>
      <c r="F20" s="96">
        <v>27692.01</v>
      </c>
      <c r="G20" s="98">
        <v>115.0979</v>
      </c>
      <c r="H20" s="96">
        <v>115.76245</v>
      </c>
      <c r="I20" s="97">
        <v>1.15923509490921E-4</v>
      </c>
      <c r="J20" s="97">
        <f t="shared" si="1"/>
        <v>1.2949210397285524E-3</v>
      </c>
      <c r="K20" s="97">
        <f>H20/'סכום נכסי הקרן'!$C$42</f>
        <v>2.1222635163421249E-5</v>
      </c>
      <c r="L20" s="141"/>
      <c r="M20" s="141"/>
    </row>
    <row r="21" spans="2:13" s="130" customFormat="1">
      <c r="B21" s="89" t="s">
        <v>1760</v>
      </c>
      <c r="C21" s="86">
        <v>5333</v>
      </c>
      <c r="D21" s="99" t="s">
        <v>175</v>
      </c>
      <c r="E21" s="108">
        <v>43340</v>
      </c>
      <c r="F21" s="96">
        <v>137363.5</v>
      </c>
      <c r="G21" s="98">
        <v>97.881900000000002</v>
      </c>
      <c r="H21" s="96">
        <v>488.33696999999995</v>
      </c>
      <c r="I21" s="97">
        <v>1.1208339319098773E-2</v>
      </c>
      <c r="J21" s="97">
        <f t="shared" si="1"/>
        <v>5.4625469392734069E-3</v>
      </c>
      <c r="K21" s="97">
        <f>H21/'סכום נכסי הקרן'!$C$42</f>
        <v>8.9526416822731261E-5</v>
      </c>
      <c r="L21" s="141"/>
      <c r="M21" s="141"/>
    </row>
    <row r="22" spans="2:13" s="130" customFormat="1" ht="16.5" customHeight="1">
      <c r="B22" s="85"/>
      <c r="C22" s="86"/>
      <c r="D22" s="86"/>
      <c r="E22" s="86"/>
      <c r="F22" s="96"/>
      <c r="G22" s="98"/>
      <c r="H22" s="86"/>
      <c r="I22" s="86"/>
      <c r="J22" s="97"/>
      <c r="K22" s="86"/>
      <c r="L22" s="141"/>
      <c r="M22" s="141"/>
    </row>
    <row r="23" spans="2:13" s="130" customFormat="1" ht="16.5" customHeight="1">
      <c r="B23" s="104" t="s">
        <v>242</v>
      </c>
      <c r="C23" s="84"/>
      <c r="D23" s="84"/>
      <c r="E23" s="84"/>
      <c r="F23" s="93"/>
      <c r="G23" s="95"/>
      <c r="H23" s="93">
        <v>9198.8079500000003</v>
      </c>
      <c r="I23" s="84"/>
      <c r="J23" s="94">
        <f t="shared" ref="J23:J26" si="2">H23/$H$11</f>
        <v>0.10289804642936698</v>
      </c>
      <c r="K23" s="94">
        <f>H23/'סכום נכסי הקרן'!$C$42</f>
        <v>1.6864099287914945E-3</v>
      </c>
      <c r="L23" s="141"/>
      <c r="M23" s="141"/>
    </row>
    <row r="24" spans="2:13" s="130" customFormat="1" ht="16.5" customHeight="1">
      <c r="B24" s="89" t="s">
        <v>1761</v>
      </c>
      <c r="C24" s="86">
        <v>5344</v>
      </c>
      <c r="D24" s="99" t="s">
        <v>175</v>
      </c>
      <c r="E24" s="108">
        <v>43437</v>
      </c>
      <c r="F24" s="96">
        <v>2327883.4700000002</v>
      </c>
      <c r="G24" s="98">
        <v>100</v>
      </c>
      <c r="H24" s="96">
        <v>8454.8727600000002</v>
      </c>
      <c r="I24" s="97">
        <v>6.6510956285714294E-4</v>
      </c>
      <c r="J24" s="97">
        <f t="shared" si="2"/>
        <v>9.4576372780222046E-2</v>
      </c>
      <c r="K24" s="97">
        <f>H24/'סכום נכסי הקרן'!$C$42</f>
        <v>1.5500248995993819E-3</v>
      </c>
      <c r="L24" s="141"/>
      <c r="M24" s="141"/>
    </row>
    <row r="25" spans="2:13" s="130" customFormat="1">
      <c r="B25" s="89" t="s">
        <v>1762</v>
      </c>
      <c r="C25" s="86">
        <v>5343</v>
      </c>
      <c r="D25" s="99" t="s">
        <v>175</v>
      </c>
      <c r="E25" s="108">
        <v>43437</v>
      </c>
      <c r="F25" s="96">
        <v>100182.33</v>
      </c>
      <c r="G25" s="98">
        <v>100</v>
      </c>
      <c r="H25" s="96">
        <v>363.86221999999998</v>
      </c>
      <c r="I25" s="97">
        <v>9.2821449166929739E-7</v>
      </c>
      <c r="J25" s="97">
        <f t="shared" si="2"/>
        <v>4.070169940601112E-3</v>
      </c>
      <c r="K25" s="97">
        <f>H25/'סכום נכסי הקרן'!$C$42</f>
        <v>6.6706562834602392E-5</v>
      </c>
      <c r="L25" s="141"/>
      <c r="M25" s="141"/>
    </row>
    <row r="26" spans="2:13" s="130" customFormat="1">
      <c r="B26" s="89" t="s">
        <v>1763</v>
      </c>
      <c r="C26" s="86">
        <v>5299</v>
      </c>
      <c r="D26" s="99" t="s">
        <v>175</v>
      </c>
      <c r="E26" s="108">
        <v>43002</v>
      </c>
      <c r="F26" s="96">
        <v>106709.83</v>
      </c>
      <c r="G26" s="98">
        <v>98.065600000000003</v>
      </c>
      <c r="H26" s="96">
        <v>380.07297</v>
      </c>
      <c r="I26" s="97">
        <v>4.035186666666667E-4</v>
      </c>
      <c r="J26" s="97">
        <f t="shared" si="2"/>
        <v>4.2515037085438228E-3</v>
      </c>
      <c r="K26" s="97">
        <f>H26/'סכום נכסי הקרן'!$C$42</f>
        <v>6.9678466357510138E-5</v>
      </c>
      <c r="L26" s="141"/>
      <c r="M26" s="141"/>
    </row>
    <row r="27" spans="2:13" s="130" customFormat="1">
      <c r="B27" s="85"/>
      <c r="C27" s="86"/>
      <c r="D27" s="86"/>
      <c r="E27" s="86"/>
      <c r="F27" s="96"/>
      <c r="G27" s="98"/>
      <c r="H27" s="86"/>
      <c r="I27" s="86"/>
      <c r="J27" s="97"/>
      <c r="K27" s="86"/>
      <c r="L27" s="141"/>
      <c r="M27" s="141"/>
    </row>
    <row r="28" spans="2:13" s="130" customFormat="1">
      <c r="B28" s="104" t="s">
        <v>243</v>
      </c>
      <c r="C28" s="84"/>
      <c r="D28" s="84"/>
      <c r="E28" s="84"/>
      <c r="F28" s="93"/>
      <c r="G28" s="95"/>
      <c r="H28" s="93">
        <v>78609.594150000004</v>
      </c>
      <c r="I28" s="84"/>
      <c r="J28" s="94">
        <f t="shared" ref="J28:J62" si="3">H28/$H$11</f>
        <v>0.87932846436264556</v>
      </c>
      <c r="K28" s="94">
        <f>H28/'סכום נכסי הקרן'!$C$42</f>
        <v>1.4411432524018481E-2</v>
      </c>
      <c r="L28" s="141"/>
      <c r="M28" s="141"/>
    </row>
    <row r="29" spans="2:13" s="130" customFormat="1">
      <c r="B29" s="89" t="s">
        <v>1764</v>
      </c>
      <c r="C29" s="86">
        <v>5335</v>
      </c>
      <c r="D29" s="99" t="s">
        <v>175</v>
      </c>
      <c r="E29" s="108">
        <v>43355</v>
      </c>
      <c r="F29" s="96">
        <v>120478.92</v>
      </c>
      <c r="G29" s="98">
        <v>100</v>
      </c>
      <c r="H29" s="96">
        <v>437.57943999999998</v>
      </c>
      <c r="I29" s="97">
        <v>4.5626631621070328E-4</v>
      </c>
      <c r="J29" s="97">
        <f t="shared" si="3"/>
        <v>4.8947722116164409E-3</v>
      </c>
      <c r="K29" s="97">
        <f>H29/'סכום נכסי הקרן'!$C$42</f>
        <v>8.0221080411948587E-5</v>
      </c>
      <c r="L29" s="141"/>
      <c r="M29" s="141"/>
    </row>
    <row r="30" spans="2:13" s="130" customFormat="1">
      <c r="B30" s="89" t="s">
        <v>1765</v>
      </c>
      <c r="C30" s="86">
        <v>5238</v>
      </c>
      <c r="D30" s="99" t="s">
        <v>177</v>
      </c>
      <c r="E30" s="108">
        <v>43325</v>
      </c>
      <c r="F30" s="96">
        <v>867278.04</v>
      </c>
      <c r="G30" s="98">
        <v>101.70489999999999</v>
      </c>
      <c r="H30" s="96">
        <v>3597.2344700000003</v>
      </c>
      <c r="I30" s="97">
        <v>5.7798814409081858E-4</v>
      </c>
      <c r="J30" s="97">
        <f t="shared" si="3"/>
        <v>4.0238735445213787E-2</v>
      </c>
      <c r="K30" s="97">
        <f>H30/'סכום נכסי הקרן'!$C$42</f>
        <v>6.5947804969653803E-4</v>
      </c>
      <c r="L30" s="141"/>
      <c r="M30" s="141"/>
    </row>
    <row r="31" spans="2:13" s="130" customFormat="1">
      <c r="B31" s="89" t="s">
        <v>1766</v>
      </c>
      <c r="C31" s="86">
        <v>5339</v>
      </c>
      <c r="D31" s="99" t="s">
        <v>175</v>
      </c>
      <c r="E31" s="108">
        <v>43399</v>
      </c>
      <c r="F31" s="96">
        <v>587273.99</v>
      </c>
      <c r="G31" s="98">
        <v>99.936999999999998</v>
      </c>
      <c r="H31" s="96">
        <v>2131.6353599999998</v>
      </c>
      <c r="I31" s="97">
        <v>3.3560025472964233E-3</v>
      </c>
      <c r="J31" s="97">
        <f t="shared" si="3"/>
        <v>2.3844515010639E-2</v>
      </c>
      <c r="K31" s="97">
        <f>H31/'סכום נכסי הקרן'!$C$42</f>
        <v>3.9079096500400695E-4</v>
      </c>
      <c r="L31" s="141"/>
      <c r="M31" s="141"/>
    </row>
    <row r="32" spans="2:13" s="130" customFormat="1">
      <c r="B32" s="89" t="s">
        <v>1767</v>
      </c>
      <c r="C32" s="86">
        <v>5291</v>
      </c>
      <c r="D32" s="99" t="s">
        <v>175</v>
      </c>
      <c r="E32" s="108">
        <v>42908</v>
      </c>
      <c r="F32" s="96">
        <v>231513.82</v>
      </c>
      <c r="G32" s="98">
        <v>100.401</v>
      </c>
      <c r="H32" s="96">
        <v>844.23004000000003</v>
      </c>
      <c r="I32" s="97">
        <v>2.8565781697893663E-4</v>
      </c>
      <c r="J32" s="97">
        <f t="shared" si="3"/>
        <v>9.4435738114291585E-3</v>
      </c>
      <c r="K32" s="97">
        <f>H32/'סכום נכסי הקרן'!$C$42</f>
        <v>1.5477200191357844E-4</v>
      </c>
      <c r="L32" s="141"/>
      <c r="M32" s="141"/>
    </row>
    <row r="33" spans="2:14" s="130" customFormat="1">
      <c r="B33" s="89" t="s">
        <v>1768</v>
      </c>
      <c r="C33" s="86">
        <v>5302</v>
      </c>
      <c r="D33" s="99" t="s">
        <v>175</v>
      </c>
      <c r="E33" s="108">
        <v>43003</v>
      </c>
      <c r="F33" s="96">
        <v>54476.83</v>
      </c>
      <c r="G33" s="98">
        <v>86.258600000000001</v>
      </c>
      <c r="H33" s="96">
        <v>170.67113000000001</v>
      </c>
      <c r="I33" s="97">
        <v>2.421949836442595E-5</v>
      </c>
      <c r="J33" s="97">
        <f t="shared" si="3"/>
        <v>1.9091306128303862E-3</v>
      </c>
      <c r="K33" s="97">
        <f>H33/'סכום נכסי הקרן'!$C$42</f>
        <v>3.1288998504427289E-5</v>
      </c>
      <c r="L33" s="141"/>
      <c r="M33" s="141"/>
    </row>
    <row r="34" spans="2:14" s="130" customFormat="1">
      <c r="B34" s="89" t="s">
        <v>1769</v>
      </c>
      <c r="C34" s="86">
        <v>5281</v>
      </c>
      <c r="D34" s="99" t="s">
        <v>175</v>
      </c>
      <c r="E34" s="108">
        <v>42642</v>
      </c>
      <c r="F34" s="96">
        <v>21414.73</v>
      </c>
      <c r="G34" s="98">
        <v>77.159199999999998</v>
      </c>
      <c r="H34" s="96">
        <v>60.013100000000001</v>
      </c>
      <c r="I34" s="97">
        <v>9.0009015334879554E-6</v>
      </c>
      <c r="J34" s="97">
        <f t="shared" si="3"/>
        <v>6.7130771549266262E-4</v>
      </c>
      <c r="K34" s="97">
        <f>H34/'סכום נכסי הקרן'!$C$42</f>
        <v>1.1002152479719596E-5</v>
      </c>
      <c r="L34" s="141"/>
      <c r="M34" s="141"/>
    </row>
    <row r="35" spans="2:14" s="130" customFormat="1">
      <c r="B35" s="89" t="s">
        <v>1770</v>
      </c>
      <c r="C35" s="86">
        <v>5237</v>
      </c>
      <c r="D35" s="99" t="s">
        <v>175</v>
      </c>
      <c r="E35" s="108">
        <v>43273</v>
      </c>
      <c r="F35" s="96">
        <v>1275800.3999999999</v>
      </c>
      <c r="G35" s="98">
        <v>101.0309</v>
      </c>
      <c r="H35" s="96">
        <v>4681.47595</v>
      </c>
      <c r="I35" s="97">
        <v>2.8011843750000002E-3</v>
      </c>
      <c r="J35" s="97">
        <f t="shared" si="3"/>
        <v>5.2367081939248973E-2</v>
      </c>
      <c r="K35" s="97">
        <f>H35/'סכום נכסי הקרן'!$C$42</f>
        <v>8.58251152365736E-4</v>
      </c>
      <c r="L35" s="141"/>
      <c r="M35" s="141"/>
    </row>
    <row r="36" spans="2:14" s="130" customFormat="1">
      <c r="B36" s="89" t="s">
        <v>1771</v>
      </c>
      <c r="C36" s="86">
        <v>5290</v>
      </c>
      <c r="D36" s="99" t="s">
        <v>175</v>
      </c>
      <c r="E36" s="108">
        <v>42779</v>
      </c>
      <c r="F36" s="96">
        <v>142854.78</v>
      </c>
      <c r="G36" s="98">
        <v>80.919799999999995</v>
      </c>
      <c r="H36" s="96">
        <v>419.85121000000004</v>
      </c>
      <c r="I36" s="97">
        <v>9.1036991462015434E-5</v>
      </c>
      <c r="J36" s="97">
        <f t="shared" si="3"/>
        <v>4.6964638825844722E-3</v>
      </c>
      <c r="K36" s="97">
        <f>H36/'סכום נכסי הקרן'!$C$42</f>
        <v>7.6970978523268642E-5</v>
      </c>
      <c r="L36" s="141"/>
      <c r="M36" s="141"/>
    </row>
    <row r="37" spans="2:14" s="130" customFormat="1">
      <c r="B37" s="89" t="s">
        <v>1772</v>
      </c>
      <c r="C37" s="86">
        <v>5315</v>
      </c>
      <c r="D37" s="99" t="s">
        <v>183</v>
      </c>
      <c r="E37" s="108">
        <v>43129</v>
      </c>
      <c r="F37" s="96">
        <v>3900385.59</v>
      </c>
      <c r="G37" s="98">
        <v>89.077699999999993</v>
      </c>
      <c r="H37" s="96">
        <v>1897.7029499999999</v>
      </c>
      <c r="I37" s="97">
        <v>1.68650135157953E-3</v>
      </c>
      <c r="J37" s="97">
        <f t="shared" si="3"/>
        <v>2.1227742477028959E-2</v>
      </c>
      <c r="K37" s="97">
        <f>H37/'סכום נכסי הקרן'!$C$42</f>
        <v>3.4790432784031637E-4</v>
      </c>
      <c r="L37" s="141"/>
      <c r="M37" s="141"/>
    </row>
    <row r="38" spans="2:14" s="130" customFormat="1">
      <c r="B38" s="89" t="s">
        <v>1773</v>
      </c>
      <c r="C38" s="86">
        <v>5294</v>
      </c>
      <c r="D38" s="99" t="s">
        <v>178</v>
      </c>
      <c r="E38" s="108">
        <v>43002</v>
      </c>
      <c r="F38" s="96">
        <v>485198.74</v>
      </c>
      <c r="G38" s="98">
        <v>102.5213</v>
      </c>
      <c r="H38" s="96">
        <v>2354.14696</v>
      </c>
      <c r="I38" s="97">
        <v>1.4929191816591336E-3</v>
      </c>
      <c r="J38" s="97">
        <f t="shared" si="3"/>
        <v>2.6333534139239546E-2</v>
      </c>
      <c r="K38" s="97">
        <f>H38/'סכום נכסי הקרן'!$C$42</f>
        <v>4.3158383442262353E-4</v>
      </c>
      <c r="L38" s="141"/>
      <c r="M38" s="141"/>
      <c r="N38" s="141"/>
    </row>
    <row r="39" spans="2:14" s="130" customFormat="1">
      <c r="B39" s="89" t="s">
        <v>1774</v>
      </c>
      <c r="C39" s="86">
        <v>5239</v>
      </c>
      <c r="D39" s="99" t="s">
        <v>175</v>
      </c>
      <c r="E39" s="108">
        <v>43223</v>
      </c>
      <c r="F39" s="96">
        <v>9238.69</v>
      </c>
      <c r="G39" s="98">
        <v>75.766499999999994</v>
      </c>
      <c r="H39" s="96">
        <v>25.423380000000002</v>
      </c>
      <c r="I39" s="97">
        <v>7.9909814814814826E-6</v>
      </c>
      <c r="J39" s="97">
        <f t="shared" si="3"/>
        <v>2.843864280948968E-4</v>
      </c>
      <c r="K39" s="97">
        <f>H39/'סכום נכסי הקרן'!$C$42</f>
        <v>4.6608474368071903E-6</v>
      </c>
      <c r="L39" s="141"/>
      <c r="M39" s="141"/>
      <c r="N39" s="141"/>
    </row>
    <row r="40" spans="2:14" s="130" customFormat="1">
      <c r="B40" s="89" t="s">
        <v>1775</v>
      </c>
      <c r="C40" s="86">
        <v>5297</v>
      </c>
      <c r="D40" s="99" t="s">
        <v>175</v>
      </c>
      <c r="E40" s="108">
        <v>42916</v>
      </c>
      <c r="F40" s="96">
        <v>291397.32</v>
      </c>
      <c r="G40" s="98">
        <v>108.8347</v>
      </c>
      <c r="H40" s="96">
        <v>1151.8575600000001</v>
      </c>
      <c r="I40" s="97">
        <v>2.2192092587253946E-4</v>
      </c>
      <c r="J40" s="97">
        <f t="shared" si="3"/>
        <v>1.2884701293160205E-2</v>
      </c>
      <c r="K40" s="97">
        <f>H40/'סכום נכסי הקרן'!$C$42</f>
        <v>2.1116910324642059E-4</v>
      </c>
      <c r="L40" s="141"/>
      <c r="M40" s="141"/>
      <c r="N40" s="141"/>
    </row>
    <row r="41" spans="2:14" s="130" customFormat="1">
      <c r="B41" s="89" t="s">
        <v>1776</v>
      </c>
      <c r="C41" s="86">
        <v>5313</v>
      </c>
      <c r="D41" s="99" t="s">
        <v>175</v>
      </c>
      <c r="E41" s="108">
        <v>43098</v>
      </c>
      <c r="F41" s="96">
        <v>11551.72</v>
      </c>
      <c r="G41" s="98">
        <v>80.093800000000002</v>
      </c>
      <c r="H41" s="96">
        <v>33.604030000000002</v>
      </c>
      <c r="I41" s="97">
        <v>5.7535054855843579E-5</v>
      </c>
      <c r="J41" s="97">
        <f t="shared" si="3"/>
        <v>3.7589533969494828E-4</v>
      </c>
      <c r="K41" s="97">
        <f>H41/'סכום נכסי הקרן'!$C$42</f>
        <v>6.1605993023701773E-6</v>
      </c>
      <c r="L41" s="141"/>
      <c r="M41" s="141"/>
      <c r="N41" s="141"/>
    </row>
    <row r="42" spans="2:14" s="130" customFormat="1">
      <c r="B42" s="89" t="s">
        <v>1777</v>
      </c>
      <c r="C42" s="86">
        <v>5326</v>
      </c>
      <c r="D42" s="99" t="s">
        <v>178</v>
      </c>
      <c r="E42" s="108">
        <v>43234</v>
      </c>
      <c r="F42" s="96">
        <v>811733.21</v>
      </c>
      <c r="G42" s="98">
        <v>100</v>
      </c>
      <c r="H42" s="96">
        <v>3841.6085899999998</v>
      </c>
      <c r="I42" s="97">
        <v>2.4976386575837079E-3</v>
      </c>
      <c r="J42" s="97">
        <f t="shared" si="3"/>
        <v>4.2972309151999961E-2</v>
      </c>
      <c r="K42" s="97">
        <f>H42/'סכום נכסי הקרן'!$C$42</f>
        <v>7.0427895700406402E-4</v>
      </c>
      <c r="L42" s="141"/>
      <c r="M42" s="141"/>
      <c r="N42" s="141"/>
    </row>
    <row r="43" spans="2:14" s="130" customFormat="1">
      <c r="B43" s="89" t="s">
        <v>1778</v>
      </c>
      <c r="C43" s="86">
        <v>5336</v>
      </c>
      <c r="D43" s="99" t="s">
        <v>177</v>
      </c>
      <c r="E43" s="108">
        <v>43363</v>
      </c>
      <c r="F43" s="96">
        <v>15974.46</v>
      </c>
      <c r="G43" s="98">
        <v>91.442400000000006</v>
      </c>
      <c r="H43" s="96">
        <v>59.572019999999995</v>
      </c>
      <c r="I43" s="97">
        <v>1.3337671611922188E-4</v>
      </c>
      <c r="J43" s="97">
        <f t="shared" si="3"/>
        <v>6.6637378594812142E-4</v>
      </c>
      <c r="K43" s="97">
        <f>H43/'סכום נכסי הקרן'!$C$42</f>
        <v>1.092128964450937E-5</v>
      </c>
      <c r="L43" s="141"/>
      <c r="M43" s="141"/>
      <c r="N43" s="141"/>
    </row>
    <row r="44" spans="2:14" s="130" customFormat="1">
      <c r="B44" s="89" t="s">
        <v>1779</v>
      </c>
      <c r="C44" s="86">
        <v>5309</v>
      </c>
      <c r="D44" s="99" t="s">
        <v>175</v>
      </c>
      <c r="E44" s="108">
        <v>43125</v>
      </c>
      <c r="F44" s="96">
        <v>701778.77</v>
      </c>
      <c r="G44" s="98">
        <v>99.730400000000003</v>
      </c>
      <c r="H44" s="96">
        <v>2541.98875</v>
      </c>
      <c r="I44" s="97">
        <v>2.8077544136552598E-3</v>
      </c>
      <c r="J44" s="97">
        <f t="shared" si="3"/>
        <v>2.8434736092129039E-2</v>
      </c>
      <c r="K44" s="97">
        <f>H44/'סכום נכסי הקרן'!$C$42</f>
        <v>4.6602071596421141E-4</v>
      </c>
      <c r="L44" s="141"/>
      <c r="M44" s="141"/>
      <c r="N44" s="141"/>
    </row>
    <row r="45" spans="2:14" s="130" customFormat="1">
      <c r="B45" s="89" t="s">
        <v>1780</v>
      </c>
      <c r="C45" s="86">
        <v>5321</v>
      </c>
      <c r="D45" s="99" t="s">
        <v>175</v>
      </c>
      <c r="E45" s="108">
        <v>43201</v>
      </c>
      <c r="F45" s="96">
        <v>64726.95</v>
      </c>
      <c r="G45" s="98">
        <v>100.2972</v>
      </c>
      <c r="H45" s="96">
        <v>235.78697</v>
      </c>
      <c r="I45" s="97">
        <v>2.4894980769230769E-5</v>
      </c>
      <c r="J45" s="97">
        <f t="shared" si="3"/>
        <v>2.6375176782008759E-3</v>
      </c>
      <c r="K45" s="97">
        <f>H45/'סכום נכסי הקרן'!$C$42</f>
        <v>4.3226632129836149E-5</v>
      </c>
      <c r="L45" s="141"/>
      <c r="M45" s="141"/>
      <c r="N45" s="141"/>
    </row>
    <row r="46" spans="2:14" s="130" customFormat="1">
      <c r="B46" s="89" t="s">
        <v>1781</v>
      </c>
      <c r="C46" s="86">
        <v>6653</v>
      </c>
      <c r="D46" s="99" t="s">
        <v>175</v>
      </c>
      <c r="E46" s="108">
        <v>43516</v>
      </c>
      <c r="F46" s="96">
        <v>6930010.4900000002</v>
      </c>
      <c r="G46" s="98">
        <v>100.0218</v>
      </c>
      <c r="H46" s="96">
        <v>25175.285100000001</v>
      </c>
      <c r="I46" s="97">
        <v>8.03894627996789E-4</v>
      </c>
      <c r="J46" s="97">
        <f t="shared" si="3"/>
        <v>0.2816112336699399</v>
      </c>
      <c r="K46" s="97">
        <f>H46/'סכום נכסי הקרן'!$C$42</f>
        <v>4.615364401949121E-3</v>
      </c>
      <c r="L46" s="141"/>
      <c r="M46" s="141"/>
      <c r="N46" s="141"/>
    </row>
    <row r="47" spans="2:14" s="130" customFormat="1">
      <c r="B47" s="89" t="s">
        <v>1782</v>
      </c>
      <c r="C47" s="86">
        <v>5303</v>
      </c>
      <c r="D47" s="99" t="s">
        <v>177</v>
      </c>
      <c r="E47" s="108">
        <v>43034</v>
      </c>
      <c r="F47" s="96">
        <v>1120300.43</v>
      </c>
      <c r="G47" s="98">
        <v>102.6785</v>
      </c>
      <c r="H47" s="96">
        <v>4691.1847800000005</v>
      </c>
      <c r="I47" s="97">
        <v>2.7263849710982657E-3</v>
      </c>
      <c r="J47" s="97">
        <f t="shared" si="3"/>
        <v>5.2475685102348478E-2</v>
      </c>
      <c r="K47" s="97">
        <f>H47/'סכום נכסי הקרן'!$C$42</f>
        <v>8.6003106421930927E-4</v>
      </c>
      <c r="L47" s="141"/>
      <c r="M47" s="141"/>
      <c r="N47" s="141"/>
    </row>
    <row r="48" spans="2:14" s="130" customFormat="1">
      <c r="B48" s="89" t="s">
        <v>1783</v>
      </c>
      <c r="C48" s="86">
        <v>6644</v>
      </c>
      <c r="D48" s="99" t="s">
        <v>175</v>
      </c>
      <c r="E48" s="108">
        <v>43444</v>
      </c>
      <c r="F48" s="96">
        <v>12578.06</v>
      </c>
      <c r="G48" s="98">
        <v>98.960899999999995</v>
      </c>
      <c r="H48" s="96">
        <v>45.20881</v>
      </c>
      <c r="I48" s="97">
        <v>7.6149352941176467E-5</v>
      </c>
      <c r="J48" s="97">
        <f t="shared" si="3"/>
        <v>5.057066367383428E-4</v>
      </c>
      <c r="K48" s="97">
        <f>H48/'סכום נכסי הקרן'!$C$42</f>
        <v>8.2880941168956778E-6</v>
      </c>
      <c r="L48" s="141"/>
      <c r="M48" s="141"/>
      <c r="N48" s="141"/>
    </row>
    <row r="49" spans="2:14" s="130" customFormat="1">
      <c r="B49" s="89" t="s">
        <v>1784</v>
      </c>
      <c r="C49" s="86">
        <v>5317</v>
      </c>
      <c r="D49" s="99" t="s">
        <v>175</v>
      </c>
      <c r="E49" s="108">
        <v>43264</v>
      </c>
      <c r="F49" s="96">
        <v>27502.95</v>
      </c>
      <c r="G49" s="98">
        <v>100</v>
      </c>
      <c r="H49" s="96">
        <v>99.890710000000013</v>
      </c>
      <c r="I49" s="97">
        <v>1.5519223106629611E-3</v>
      </c>
      <c r="J49" s="97">
        <f t="shared" si="3"/>
        <v>1.1173794443053279E-3</v>
      </c>
      <c r="K49" s="97">
        <f>H49/'סכום נכסי הקרן'!$C$42</f>
        <v>1.8312882066206399E-5</v>
      </c>
      <c r="L49" s="141"/>
      <c r="M49" s="141"/>
      <c r="N49" s="141"/>
    </row>
    <row r="50" spans="2:14" s="130" customFormat="1">
      <c r="B50" s="89" t="s">
        <v>1785</v>
      </c>
      <c r="C50" s="86">
        <v>5298</v>
      </c>
      <c r="D50" s="99" t="s">
        <v>175</v>
      </c>
      <c r="E50" s="108">
        <v>43188</v>
      </c>
      <c r="F50" s="96">
        <v>111.5</v>
      </c>
      <c r="G50" s="98">
        <v>100</v>
      </c>
      <c r="H50" s="96">
        <v>0.40497000000000005</v>
      </c>
      <c r="I50" s="97">
        <v>1.0531581372465538E-3</v>
      </c>
      <c r="J50" s="97">
        <f t="shared" si="3"/>
        <v>4.5300023751991422E-6</v>
      </c>
      <c r="K50" s="97">
        <f>H50/'סכום נכסי הקרן'!$C$42</f>
        <v>7.424281847983265E-8</v>
      </c>
      <c r="L50" s="141"/>
      <c r="M50" s="141"/>
      <c r="N50" s="141"/>
    </row>
    <row r="51" spans="2:14" s="130" customFormat="1">
      <c r="B51" s="89" t="s">
        <v>1786</v>
      </c>
      <c r="C51" s="86">
        <v>6651</v>
      </c>
      <c r="D51" s="99" t="s">
        <v>177</v>
      </c>
      <c r="E51" s="108">
        <v>43503</v>
      </c>
      <c r="F51" s="96">
        <v>201365.64</v>
      </c>
      <c r="G51" s="98">
        <v>100</v>
      </c>
      <c r="H51" s="96">
        <v>821.20934999999997</v>
      </c>
      <c r="I51" s="97">
        <v>1.9645428401402567E-2</v>
      </c>
      <c r="J51" s="97">
        <f t="shared" si="3"/>
        <v>9.1860639208725166E-3</v>
      </c>
      <c r="K51" s="97">
        <f>H51/'סכום נכסי הקרן'!$C$42</f>
        <v>1.5055163766696634E-4</v>
      </c>
      <c r="L51" s="141"/>
      <c r="M51" s="141"/>
      <c r="N51" s="141"/>
    </row>
    <row r="52" spans="2:14" s="130" customFormat="1">
      <c r="B52" s="89" t="s">
        <v>1787</v>
      </c>
      <c r="C52" s="86">
        <v>5316</v>
      </c>
      <c r="D52" s="99" t="s">
        <v>175</v>
      </c>
      <c r="E52" s="108">
        <v>43175</v>
      </c>
      <c r="F52" s="96">
        <v>2324242.0499999998</v>
      </c>
      <c r="G52" s="98">
        <v>101.0558</v>
      </c>
      <c r="H52" s="96">
        <v>8530.77405</v>
      </c>
      <c r="I52" s="97">
        <v>5.7478611111111107E-4</v>
      </c>
      <c r="J52" s="97">
        <f t="shared" si="3"/>
        <v>9.542540610116107E-2</v>
      </c>
      <c r="K52" s="97">
        <f>H52/'סכום נכסי הקרן'!$C$42</f>
        <v>1.5639398209413458E-3</v>
      </c>
      <c r="L52" s="141"/>
      <c r="M52" s="141"/>
      <c r="N52" s="141"/>
    </row>
    <row r="53" spans="2:14" s="130" customFormat="1">
      <c r="B53" s="89" t="s">
        <v>1788</v>
      </c>
      <c r="C53" s="86">
        <v>5331</v>
      </c>
      <c r="D53" s="99" t="s">
        <v>175</v>
      </c>
      <c r="E53" s="108">
        <v>43455</v>
      </c>
      <c r="F53" s="96">
        <v>121344.02</v>
      </c>
      <c r="G53" s="98">
        <v>96.401499999999999</v>
      </c>
      <c r="H53" s="96">
        <v>424.8621</v>
      </c>
      <c r="I53" s="97">
        <v>8.7994218571428562E-4</v>
      </c>
      <c r="J53" s="97">
        <f t="shared" si="3"/>
        <v>4.752515796558005E-3</v>
      </c>
      <c r="K53" s="97">
        <f>H53/'סכום נכסי הקרן'!$C$42</f>
        <v>7.7889620883671637E-5</v>
      </c>
      <c r="L53" s="141"/>
      <c r="M53" s="141"/>
      <c r="N53" s="141"/>
    </row>
    <row r="54" spans="2:14" s="130" customFormat="1">
      <c r="B54" s="89" t="s">
        <v>1789</v>
      </c>
      <c r="C54" s="86">
        <v>5320</v>
      </c>
      <c r="D54" s="99" t="s">
        <v>175</v>
      </c>
      <c r="E54" s="108">
        <v>43448</v>
      </c>
      <c r="F54" s="96">
        <v>4551.3900000000003</v>
      </c>
      <c r="G54" s="98">
        <v>29.737200000000001</v>
      </c>
      <c r="H54" s="96">
        <v>4.9157299999999999</v>
      </c>
      <c r="I54" s="97">
        <v>9.3115338639777672E-4</v>
      </c>
      <c r="J54" s="97">
        <f t="shared" si="3"/>
        <v>5.4987452344217287E-5</v>
      </c>
      <c r="K54" s="97">
        <f>H54/'סכום נכסי הקרן'!$C$42</f>
        <v>9.0119675552724331E-7</v>
      </c>
      <c r="L54" s="141"/>
      <c r="M54" s="141"/>
      <c r="N54" s="141"/>
    </row>
    <row r="55" spans="2:14" s="130" customFormat="1">
      <c r="B55" s="89" t="s">
        <v>1790</v>
      </c>
      <c r="C55" s="86">
        <v>5287</v>
      </c>
      <c r="D55" s="99" t="s">
        <v>177</v>
      </c>
      <c r="E55" s="108">
        <v>42809</v>
      </c>
      <c r="F55" s="96">
        <v>77401.42</v>
      </c>
      <c r="G55" s="98">
        <v>98.511200000000002</v>
      </c>
      <c r="H55" s="96">
        <v>310.95896000000005</v>
      </c>
      <c r="I55" s="97">
        <v>5.0694447489960857E-5</v>
      </c>
      <c r="J55" s="97">
        <f t="shared" si="3"/>
        <v>3.4783930350135938E-3</v>
      </c>
      <c r="K55" s="97">
        <f>H55/'סכום נכסי הקרן'!$C$42</f>
        <v>5.7007851500006279E-5</v>
      </c>
      <c r="L55" s="141"/>
      <c r="M55" s="141"/>
      <c r="N55" s="141"/>
    </row>
    <row r="56" spans="2:14" s="130" customFormat="1">
      <c r="B56" s="89" t="s">
        <v>1791</v>
      </c>
      <c r="C56" s="86">
        <v>5304</v>
      </c>
      <c r="D56" s="99" t="s">
        <v>177</v>
      </c>
      <c r="E56" s="108">
        <v>43080</v>
      </c>
      <c r="F56" s="96">
        <v>731204.99</v>
      </c>
      <c r="G56" s="98">
        <v>105.2641</v>
      </c>
      <c r="H56" s="96">
        <v>3138.9756600000001</v>
      </c>
      <c r="I56" s="97">
        <v>4.7166459999999999E-4</v>
      </c>
      <c r="J56" s="97">
        <f t="shared" si="3"/>
        <v>3.511264339455341E-2</v>
      </c>
      <c r="K56" s="97">
        <f>H56/'סכום נכסי הקרן'!$C$42</f>
        <v>5.7546583731632689E-4</v>
      </c>
      <c r="L56" s="141"/>
      <c r="M56" s="141"/>
      <c r="N56" s="141"/>
    </row>
    <row r="57" spans="2:14" s="130" customFormat="1">
      <c r="B57" s="89" t="s">
        <v>1792</v>
      </c>
      <c r="C57" s="86">
        <v>5284</v>
      </c>
      <c r="D57" s="99" t="s">
        <v>177</v>
      </c>
      <c r="E57" s="108">
        <v>42662</v>
      </c>
      <c r="F57" s="96">
        <v>12056</v>
      </c>
      <c r="G57" s="98">
        <v>88.120099999999994</v>
      </c>
      <c r="H57" s="96">
        <v>43.32582</v>
      </c>
      <c r="I57" s="97">
        <v>1.9910528333333335E-5</v>
      </c>
      <c r="J57" s="97">
        <f t="shared" si="3"/>
        <v>4.8464347360903392E-4</v>
      </c>
      <c r="K57" s="97">
        <f>H57/'סכום נכסי הקרן'!$C$42</f>
        <v>7.9428871021307817E-6</v>
      </c>
      <c r="L57" s="141"/>
      <c r="M57" s="141"/>
      <c r="N57" s="141"/>
    </row>
    <row r="58" spans="2:14" s="130" customFormat="1">
      <c r="B58" s="89" t="s">
        <v>1793</v>
      </c>
      <c r="C58" s="86">
        <v>6646</v>
      </c>
      <c r="D58" s="99" t="s">
        <v>177</v>
      </c>
      <c r="E58" s="108">
        <v>43460</v>
      </c>
      <c r="F58" s="96">
        <v>1447712.48</v>
      </c>
      <c r="G58" s="98">
        <v>97.618300000000005</v>
      </c>
      <c r="H58" s="96">
        <v>5763.4440100000002</v>
      </c>
      <c r="I58" s="97">
        <v>2.6848752148583509E-3</v>
      </c>
      <c r="J58" s="97">
        <f t="shared" si="3"/>
        <v>6.4469997912505281E-2</v>
      </c>
      <c r="K58" s="97">
        <f>H58/'סכום נכסי הקרן'!$C$42</f>
        <v>1.0566074708079829E-3</v>
      </c>
      <c r="L58" s="141"/>
      <c r="M58" s="141"/>
      <c r="N58" s="141"/>
    </row>
    <row r="59" spans="2:14" s="130" customFormat="1">
      <c r="B59" s="89" t="s">
        <v>1794</v>
      </c>
      <c r="C59" s="86">
        <v>6647</v>
      </c>
      <c r="D59" s="99" t="s">
        <v>175</v>
      </c>
      <c r="E59" s="108">
        <v>43510</v>
      </c>
      <c r="F59" s="96">
        <v>629537.43000000005</v>
      </c>
      <c r="G59" s="98">
        <v>100.7444</v>
      </c>
      <c r="H59" s="96">
        <v>2303.5004800000002</v>
      </c>
      <c r="I59" s="97">
        <v>3.9667720199121906E-4</v>
      </c>
      <c r="J59" s="97">
        <f t="shared" si="3"/>
        <v>2.5767001619064037E-2</v>
      </c>
      <c r="K59" s="97">
        <f>H59/'סכום נכסי הקרן'!$C$42</f>
        <v>4.2229885671740469E-4</v>
      </c>
      <c r="L59" s="141"/>
      <c r="M59" s="141"/>
      <c r="N59" s="141"/>
    </row>
    <row r="60" spans="2:14" s="130" customFormat="1">
      <c r="B60" s="89" t="s">
        <v>1795</v>
      </c>
      <c r="C60" s="86">
        <v>6642</v>
      </c>
      <c r="D60" s="99" t="s">
        <v>175</v>
      </c>
      <c r="E60" s="108">
        <v>43465</v>
      </c>
      <c r="F60" s="96">
        <v>17623.669999999998</v>
      </c>
      <c r="G60" s="98">
        <v>94.475300000000004</v>
      </c>
      <c r="H60" s="96">
        <v>60.47287</v>
      </c>
      <c r="I60" s="97">
        <v>4.4589675000000003E-5</v>
      </c>
      <c r="J60" s="97">
        <f t="shared" si="3"/>
        <v>6.7645071174434878E-4</v>
      </c>
      <c r="K60" s="97">
        <f>H60/'סכום נכסי הקרן'!$C$42</f>
        <v>1.108644173732503E-5</v>
      </c>
      <c r="L60" s="141"/>
      <c r="M60" s="141"/>
      <c r="N60" s="141"/>
    </row>
    <row r="61" spans="2:14" s="130" customFormat="1">
      <c r="B61" s="89" t="s">
        <v>1796</v>
      </c>
      <c r="C61" s="86">
        <v>5337</v>
      </c>
      <c r="D61" s="99" t="s">
        <v>175</v>
      </c>
      <c r="E61" s="108">
        <v>43490</v>
      </c>
      <c r="F61" s="96">
        <v>736996.47</v>
      </c>
      <c r="G61" s="98">
        <v>94.669700000000006</v>
      </c>
      <c r="H61" s="96">
        <v>2534.0912200000002</v>
      </c>
      <c r="I61" s="97">
        <v>6.4528280888888887E-4</v>
      </c>
      <c r="J61" s="97">
        <f t="shared" si="3"/>
        <v>2.8346394166410577E-2</v>
      </c>
      <c r="K61" s="97">
        <f>H61/'סכום נכסי הקרן'!$C$42</f>
        <v>4.645728682564083E-4</v>
      </c>
      <c r="L61" s="141"/>
      <c r="M61" s="141"/>
      <c r="N61" s="141"/>
    </row>
    <row r="62" spans="2:14" s="130" customFormat="1">
      <c r="B62" s="89" t="s">
        <v>1797</v>
      </c>
      <c r="C62" s="86">
        <v>5286</v>
      </c>
      <c r="D62" s="99" t="s">
        <v>175</v>
      </c>
      <c r="E62" s="108">
        <v>42727</v>
      </c>
      <c r="F62" s="96">
        <v>42376.73</v>
      </c>
      <c r="G62" s="98">
        <v>114.81059999999999</v>
      </c>
      <c r="H62" s="96">
        <v>176.70761999999999</v>
      </c>
      <c r="I62" s="97">
        <v>2.8663931159005184E-5</v>
      </c>
      <c r="J62" s="97">
        <f t="shared" si="3"/>
        <v>1.9766549085507255E-3</v>
      </c>
      <c r="K62" s="97">
        <f>H62/'סכום נכסי הקרן'!$C$42</f>
        <v>3.2395663272991195E-5</v>
      </c>
      <c r="L62" s="141"/>
      <c r="M62" s="141"/>
      <c r="N62" s="141"/>
    </row>
    <row r="63" spans="2:14" s="130" customFormat="1">
      <c r="B63" s="143"/>
      <c r="L63" s="141"/>
      <c r="M63" s="141"/>
      <c r="N63" s="141"/>
    </row>
    <row r="64" spans="2:14" s="130" customFormat="1">
      <c r="B64" s="143"/>
      <c r="L64" s="141"/>
      <c r="M64" s="141"/>
      <c r="N64" s="141"/>
    </row>
    <row r="65" spans="2:14" s="130" customFormat="1">
      <c r="B65" s="143"/>
      <c r="L65" s="141"/>
      <c r="M65" s="141"/>
      <c r="N65" s="141"/>
    </row>
    <row r="66" spans="2:14" s="130" customFormat="1">
      <c r="B66" s="144" t="s">
        <v>123</v>
      </c>
      <c r="L66" s="141"/>
      <c r="M66" s="141"/>
      <c r="N66" s="141"/>
    </row>
    <row r="67" spans="2:14" s="130" customFormat="1">
      <c r="B67" s="144" t="s">
        <v>249</v>
      </c>
      <c r="L67" s="141"/>
      <c r="M67" s="141"/>
      <c r="N67" s="141"/>
    </row>
    <row r="68" spans="2:14" s="130" customFormat="1">
      <c r="B68" s="144" t="s">
        <v>257</v>
      </c>
      <c r="L68" s="141"/>
      <c r="M68" s="141"/>
      <c r="N68" s="141"/>
    </row>
    <row r="69" spans="2:14" s="130" customFormat="1">
      <c r="B69" s="143"/>
      <c r="L69" s="141"/>
      <c r="M69" s="141"/>
      <c r="N69" s="141"/>
    </row>
    <row r="70" spans="2:14" s="130" customFormat="1">
      <c r="B70" s="143"/>
      <c r="L70" s="141"/>
      <c r="M70" s="141"/>
      <c r="N70" s="141"/>
    </row>
    <row r="71" spans="2:14" s="130" customFormat="1">
      <c r="B71" s="143"/>
      <c r="L71" s="141"/>
      <c r="M71" s="141"/>
      <c r="N71" s="141"/>
    </row>
    <row r="72" spans="2:14" s="130" customFormat="1">
      <c r="B72" s="143"/>
      <c r="L72" s="141"/>
      <c r="M72" s="141"/>
      <c r="N72" s="141"/>
    </row>
    <row r="73" spans="2:14" s="130" customFormat="1">
      <c r="B73" s="143"/>
      <c r="L73" s="141"/>
      <c r="M73" s="141"/>
      <c r="N73" s="141"/>
    </row>
    <row r="74" spans="2:14" s="130" customFormat="1">
      <c r="B74" s="143"/>
      <c r="L74" s="141"/>
      <c r="M74" s="141"/>
      <c r="N74" s="141"/>
    </row>
    <row r="75" spans="2:14" s="130" customFormat="1">
      <c r="B75" s="143"/>
      <c r="L75" s="141"/>
      <c r="M75" s="141"/>
      <c r="N75" s="141"/>
    </row>
    <row r="76" spans="2:14" s="130" customFormat="1">
      <c r="B76" s="143"/>
      <c r="L76" s="141"/>
      <c r="M76" s="141"/>
      <c r="N76" s="141"/>
    </row>
    <row r="77" spans="2:14" s="130" customFormat="1">
      <c r="B77" s="143"/>
      <c r="L77" s="141"/>
      <c r="M77" s="141"/>
      <c r="N77" s="141"/>
    </row>
    <row r="78" spans="2:14" s="130" customFormat="1">
      <c r="B78" s="143"/>
      <c r="L78" s="141"/>
      <c r="M78" s="141"/>
      <c r="N78" s="141"/>
    </row>
    <row r="79" spans="2:14" s="130" customFormat="1">
      <c r="B79" s="143"/>
      <c r="L79" s="141"/>
      <c r="M79" s="141"/>
      <c r="N79" s="141"/>
    </row>
    <row r="80" spans="2:14" s="130" customFormat="1">
      <c r="B80" s="143"/>
      <c r="L80" s="141"/>
      <c r="M80" s="141"/>
      <c r="N80" s="141"/>
    </row>
    <row r="81" spans="2:14" s="130" customFormat="1">
      <c r="B81" s="143"/>
      <c r="L81" s="141"/>
      <c r="M81" s="141"/>
      <c r="N81" s="141"/>
    </row>
    <row r="82" spans="2:14" s="130" customFormat="1">
      <c r="B82" s="143"/>
      <c r="L82" s="141"/>
      <c r="M82" s="141"/>
      <c r="N82" s="141"/>
    </row>
    <row r="83" spans="2:14" s="130" customFormat="1">
      <c r="B83" s="143"/>
      <c r="L83" s="141"/>
      <c r="M83" s="141"/>
      <c r="N83" s="141"/>
    </row>
    <row r="84" spans="2:14" s="130" customFormat="1">
      <c r="B84" s="143"/>
      <c r="L84" s="141"/>
      <c r="M84" s="141"/>
      <c r="N84" s="141"/>
    </row>
    <row r="85" spans="2:14" s="130" customFormat="1">
      <c r="B85" s="143"/>
      <c r="L85" s="141"/>
      <c r="M85" s="141"/>
      <c r="N85" s="141"/>
    </row>
    <row r="86" spans="2:14" s="130" customFormat="1">
      <c r="B86" s="143"/>
      <c r="L86" s="141"/>
      <c r="M86" s="141"/>
      <c r="N86" s="141"/>
    </row>
    <row r="87" spans="2:14" s="130" customFormat="1">
      <c r="B87" s="143"/>
      <c r="L87" s="141"/>
      <c r="M87" s="141"/>
      <c r="N87" s="141"/>
    </row>
    <row r="88" spans="2:14" s="130" customFormat="1">
      <c r="B88" s="143"/>
      <c r="L88" s="141"/>
      <c r="M88" s="141"/>
      <c r="N88" s="141"/>
    </row>
    <row r="89" spans="2:14" s="130" customFormat="1">
      <c r="B89" s="143"/>
      <c r="L89" s="141"/>
      <c r="M89" s="141"/>
      <c r="N89" s="141"/>
    </row>
    <row r="90" spans="2:14" s="130" customFormat="1">
      <c r="B90" s="143"/>
      <c r="L90" s="141"/>
      <c r="M90" s="141"/>
      <c r="N90" s="141"/>
    </row>
    <row r="91" spans="2:14" s="130" customFormat="1">
      <c r="B91" s="143"/>
      <c r="L91" s="141"/>
      <c r="M91" s="141"/>
      <c r="N91" s="141"/>
    </row>
    <row r="92" spans="2:14" s="130" customFormat="1">
      <c r="B92" s="143"/>
      <c r="L92" s="141"/>
      <c r="M92" s="141"/>
      <c r="N92" s="141"/>
    </row>
    <row r="93" spans="2:14" s="130" customFormat="1">
      <c r="B93" s="143"/>
      <c r="L93" s="141"/>
      <c r="M93" s="141"/>
      <c r="N93" s="141"/>
    </row>
    <row r="94" spans="2:14" s="130" customFormat="1">
      <c r="B94" s="143"/>
      <c r="L94" s="141"/>
      <c r="M94" s="141"/>
      <c r="N94" s="141"/>
    </row>
    <row r="95" spans="2:14" s="130" customFormat="1">
      <c r="B95" s="143"/>
      <c r="L95" s="141"/>
      <c r="M95" s="141"/>
      <c r="N95" s="141"/>
    </row>
    <row r="96" spans="2:14" s="130" customFormat="1">
      <c r="B96" s="143"/>
      <c r="L96" s="141"/>
      <c r="M96" s="141"/>
      <c r="N96" s="141"/>
    </row>
    <row r="97" spans="2:14" s="130" customFormat="1">
      <c r="B97" s="143"/>
      <c r="L97" s="141"/>
      <c r="M97" s="141"/>
      <c r="N97" s="141"/>
    </row>
    <row r="98" spans="2:14" s="130" customFormat="1">
      <c r="B98" s="143"/>
      <c r="L98" s="141"/>
      <c r="M98" s="141"/>
      <c r="N98" s="141"/>
    </row>
    <row r="99" spans="2:14" s="130" customFormat="1">
      <c r="B99" s="143"/>
      <c r="L99" s="141"/>
      <c r="M99" s="141"/>
      <c r="N99" s="141"/>
    </row>
    <row r="100" spans="2:14" s="130" customFormat="1">
      <c r="B100" s="143"/>
      <c r="L100" s="141"/>
      <c r="M100" s="141"/>
      <c r="N100" s="141"/>
    </row>
    <row r="101" spans="2:14" s="130" customFormat="1">
      <c r="B101" s="143"/>
      <c r="L101" s="141"/>
      <c r="M101" s="141"/>
      <c r="N101" s="141"/>
    </row>
    <row r="102" spans="2:14" s="130" customFormat="1">
      <c r="B102" s="143"/>
      <c r="L102" s="141"/>
      <c r="M102" s="141"/>
      <c r="N102" s="141"/>
    </row>
    <row r="103" spans="2:14" s="130" customFormat="1">
      <c r="B103" s="143"/>
      <c r="L103" s="141"/>
      <c r="M103" s="141"/>
      <c r="N103" s="141"/>
    </row>
    <row r="104" spans="2:14" s="130" customFormat="1">
      <c r="B104" s="143"/>
      <c r="L104" s="141"/>
      <c r="M104" s="141"/>
      <c r="N104" s="141"/>
    </row>
    <row r="105" spans="2:14" s="130" customFormat="1">
      <c r="B105" s="143"/>
      <c r="L105" s="141"/>
      <c r="M105" s="141"/>
      <c r="N105" s="141"/>
    </row>
    <row r="106" spans="2:14" s="130" customFormat="1">
      <c r="B106" s="143"/>
      <c r="L106" s="141"/>
      <c r="M106" s="141"/>
      <c r="N106" s="141"/>
    </row>
    <row r="107" spans="2:14" s="130" customFormat="1">
      <c r="B107" s="143"/>
      <c r="L107" s="141"/>
      <c r="M107" s="141"/>
      <c r="N107" s="141"/>
    </row>
    <row r="108" spans="2:14" s="130" customFormat="1">
      <c r="B108" s="143"/>
      <c r="L108" s="141"/>
      <c r="M108" s="141"/>
      <c r="N108" s="141"/>
    </row>
    <row r="109" spans="2:14" s="130" customFormat="1">
      <c r="B109" s="143"/>
      <c r="L109" s="141"/>
      <c r="M109" s="141"/>
      <c r="N109" s="141"/>
    </row>
    <row r="110" spans="2:14" s="130" customFormat="1">
      <c r="B110" s="143"/>
      <c r="L110" s="141"/>
      <c r="M110" s="141"/>
      <c r="N110" s="141"/>
    </row>
    <row r="111" spans="2:14" s="130" customFormat="1">
      <c r="B111" s="143"/>
      <c r="L111" s="141"/>
      <c r="M111" s="141"/>
      <c r="N111" s="141"/>
    </row>
    <row r="112" spans="2:14" s="130" customFormat="1">
      <c r="B112" s="143"/>
      <c r="L112" s="141"/>
      <c r="M112" s="141"/>
      <c r="N112" s="141"/>
    </row>
    <row r="113" spans="2:14" s="130" customFormat="1">
      <c r="B113" s="143"/>
      <c r="L113" s="141"/>
      <c r="M113" s="141"/>
      <c r="N113" s="141"/>
    </row>
    <row r="114" spans="2:14" s="130" customFormat="1">
      <c r="B114" s="143"/>
      <c r="L114" s="141"/>
      <c r="M114" s="141"/>
      <c r="N114" s="141"/>
    </row>
    <row r="115" spans="2:14" s="130" customFormat="1">
      <c r="B115" s="143"/>
      <c r="L115" s="141"/>
      <c r="M115" s="141"/>
      <c r="N115" s="141"/>
    </row>
    <row r="116" spans="2:14" s="130" customFormat="1">
      <c r="B116" s="143"/>
      <c r="L116" s="141"/>
      <c r="M116" s="141"/>
      <c r="N116" s="141"/>
    </row>
    <row r="117" spans="2:14" s="130" customFormat="1">
      <c r="B117" s="143"/>
      <c r="L117" s="141"/>
      <c r="M117" s="141"/>
      <c r="N117" s="141"/>
    </row>
    <row r="118" spans="2:14" s="130" customFormat="1">
      <c r="B118" s="143"/>
      <c r="L118" s="141"/>
      <c r="M118" s="141"/>
      <c r="N118" s="141"/>
    </row>
    <row r="119" spans="2:14" s="130" customFormat="1">
      <c r="B119" s="143"/>
      <c r="L119" s="141"/>
      <c r="M119" s="141"/>
      <c r="N119" s="141"/>
    </row>
    <row r="120" spans="2:14" s="130" customFormat="1">
      <c r="B120" s="143"/>
      <c r="L120" s="141"/>
      <c r="M120" s="141"/>
      <c r="N120" s="141"/>
    </row>
    <row r="121" spans="2:14" s="130" customFormat="1">
      <c r="B121" s="143"/>
      <c r="L121" s="141"/>
      <c r="M121" s="141"/>
      <c r="N121" s="141"/>
    </row>
    <row r="122" spans="2:14" s="130" customFormat="1">
      <c r="B122" s="143"/>
      <c r="L122" s="141"/>
      <c r="M122" s="141"/>
      <c r="N122" s="141"/>
    </row>
    <row r="123" spans="2:14" s="130" customFormat="1">
      <c r="B123" s="143"/>
      <c r="L123" s="141"/>
      <c r="M123" s="141"/>
      <c r="N123" s="141"/>
    </row>
    <row r="124" spans="2:14" s="130" customFormat="1">
      <c r="B124" s="143"/>
      <c r="L124" s="141"/>
      <c r="M124" s="141"/>
      <c r="N124" s="141"/>
    </row>
    <row r="125" spans="2:14" s="130" customFormat="1">
      <c r="B125" s="143"/>
      <c r="L125" s="141"/>
      <c r="M125" s="141"/>
      <c r="N125" s="141"/>
    </row>
    <row r="126" spans="2:14" s="130" customFormat="1">
      <c r="B126" s="143"/>
      <c r="L126" s="141"/>
      <c r="M126" s="141"/>
      <c r="N126" s="141"/>
    </row>
    <row r="127" spans="2:14" s="130" customFormat="1">
      <c r="B127" s="143"/>
      <c r="L127" s="141"/>
      <c r="M127" s="141"/>
      <c r="N127" s="141"/>
    </row>
    <row r="128" spans="2:14" s="130" customFormat="1">
      <c r="B128" s="143"/>
      <c r="L128" s="141"/>
      <c r="M128" s="141"/>
      <c r="N128" s="141"/>
    </row>
    <row r="129" spans="2:14" s="130" customFormat="1">
      <c r="B129" s="143"/>
      <c r="L129" s="141"/>
      <c r="M129" s="141"/>
      <c r="N129" s="141"/>
    </row>
    <row r="130" spans="2:14" s="130" customFormat="1">
      <c r="B130" s="143"/>
      <c r="L130" s="141"/>
      <c r="M130" s="141"/>
      <c r="N130" s="141"/>
    </row>
    <row r="131" spans="2:14" s="130" customFormat="1">
      <c r="B131" s="143"/>
      <c r="L131" s="141"/>
      <c r="M131" s="141"/>
      <c r="N131" s="141"/>
    </row>
    <row r="132" spans="2:14" s="130" customFormat="1">
      <c r="B132" s="143"/>
      <c r="L132" s="141"/>
      <c r="M132" s="141"/>
      <c r="N132" s="141"/>
    </row>
    <row r="133" spans="2:14" s="130" customFormat="1">
      <c r="B133" s="143"/>
      <c r="L133" s="141"/>
      <c r="M133" s="141"/>
      <c r="N133" s="141"/>
    </row>
    <row r="134" spans="2:14" s="130" customFormat="1">
      <c r="B134" s="143"/>
      <c r="L134" s="141"/>
      <c r="M134" s="141"/>
      <c r="N134" s="141"/>
    </row>
    <row r="135" spans="2:14" s="130" customFormat="1">
      <c r="B135" s="143"/>
      <c r="L135" s="141"/>
      <c r="M135" s="141"/>
      <c r="N135" s="141"/>
    </row>
    <row r="136" spans="2:14" s="130" customFormat="1">
      <c r="B136" s="143"/>
      <c r="L136" s="141"/>
      <c r="M136" s="141"/>
      <c r="N136" s="141"/>
    </row>
    <row r="137" spans="2:14" s="130" customFormat="1">
      <c r="B137" s="143"/>
      <c r="L137" s="141"/>
      <c r="M137" s="141"/>
      <c r="N137" s="141"/>
    </row>
    <row r="138" spans="2:14" s="130" customFormat="1">
      <c r="B138" s="143"/>
      <c r="L138" s="141"/>
      <c r="M138" s="141"/>
      <c r="N138" s="141"/>
    </row>
    <row r="139" spans="2:14" s="130" customFormat="1">
      <c r="B139" s="143"/>
      <c r="L139" s="141"/>
      <c r="M139" s="141"/>
      <c r="N139" s="141"/>
    </row>
    <row r="140" spans="2:14" s="130" customFormat="1">
      <c r="B140" s="143"/>
      <c r="L140" s="141"/>
      <c r="M140" s="141"/>
      <c r="N140" s="141"/>
    </row>
    <row r="141" spans="2:14" s="130" customFormat="1">
      <c r="B141" s="143"/>
      <c r="L141" s="141"/>
      <c r="M141" s="141"/>
      <c r="N141" s="141"/>
    </row>
    <row r="142" spans="2:14" s="130" customFormat="1">
      <c r="B142" s="143"/>
      <c r="L142" s="141"/>
      <c r="M142" s="141"/>
      <c r="N142" s="141"/>
    </row>
    <row r="143" spans="2:14" s="130" customFormat="1">
      <c r="B143" s="143"/>
      <c r="L143" s="141"/>
      <c r="M143" s="141"/>
      <c r="N143" s="141"/>
    </row>
    <row r="144" spans="2:14" s="130" customFormat="1">
      <c r="B144" s="143"/>
      <c r="L144" s="141"/>
      <c r="M144" s="141"/>
      <c r="N144" s="141"/>
    </row>
    <row r="145" spans="2:14" s="130" customFormat="1">
      <c r="B145" s="143"/>
      <c r="L145" s="141"/>
      <c r="M145" s="141"/>
      <c r="N145" s="141"/>
    </row>
    <row r="146" spans="2:14" s="130" customFormat="1">
      <c r="B146" s="143"/>
      <c r="L146" s="141"/>
      <c r="M146" s="141"/>
      <c r="N146" s="141"/>
    </row>
    <row r="147" spans="2:14" s="130" customFormat="1">
      <c r="B147" s="143"/>
      <c r="L147" s="141"/>
      <c r="M147" s="141"/>
      <c r="N147" s="141"/>
    </row>
    <row r="148" spans="2:14" s="130" customFormat="1">
      <c r="B148" s="143"/>
      <c r="L148" s="141"/>
      <c r="M148" s="141"/>
      <c r="N148" s="141"/>
    </row>
    <row r="149" spans="2:14" s="130" customFormat="1">
      <c r="B149" s="143"/>
      <c r="L149" s="141"/>
      <c r="M149" s="141"/>
      <c r="N149" s="141"/>
    </row>
    <row r="150" spans="2:14" s="130" customFormat="1">
      <c r="B150" s="143"/>
      <c r="L150" s="141"/>
      <c r="M150" s="141"/>
      <c r="N150" s="141"/>
    </row>
    <row r="151" spans="2:14" s="130" customFormat="1">
      <c r="B151" s="143"/>
      <c r="L151" s="141"/>
      <c r="M151" s="141"/>
      <c r="N151" s="141"/>
    </row>
    <row r="152" spans="2:14" s="130" customFormat="1">
      <c r="B152" s="143"/>
      <c r="L152" s="141"/>
      <c r="M152" s="141"/>
      <c r="N152" s="141"/>
    </row>
    <row r="153" spans="2:14" s="130" customFormat="1">
      <c r="B153" s="143"/>
      <c r="L153" s="141"/>
      <c r="M153" s="141"/>
      <c r="N153" s="141"/>
    </row>
    <row r="154" spans="2:14" s="130" customFormat="1">
      <c r="B154" s="143"/>
      <c r="L154" s="141"/>
      <c r="M154" s="141"/>
      <c r="N154" s="141"/>
    </row>
    <row r="155" spans="2:14" s="130" customFormat="1">
      <c r="B155" s="143"/>
      <c r="L155" s="141"/>
      <c r="M155" s="141"/>
      <c r="N155" s="141"/>
    </row>
    <row r="156" spans="2:14" s="130" customFormat="1">
      <c r="B156" s="143"/>
      <c r="L156" s="141"/>
      <c r="M156" s="141"/>
      <c r="N156" s="141"/>
    </row>
    <row r="157" spans="2:14" s="130" customFormat="1">
      <c r="B157" s="143"/>
      <c r="L157" s="141"/>
      <c r="M157" s="141"/>
      <c r="N157" s="141"/>
    </row>
    <row r="158" spans="2:14" s="130" customFormat="1">
      <c r="B158" s="143"/>
      <c r="L158" s="141"/>
      <c r="M158" s="141"/>
      <c r="N158" s="141"/>
    </row>
    <row r="159" spans="2:14" s="130" customFormat="1">
      <c r="B159" s="143"/>
      <c r="L159" s="141"/>
      <c r="M159" s="141"/>
      <c r="N159" s="141"/>
    </row>
    <row r="160" spans="2:14" s="130" customFormat="1">
      <c r="B160" s="143"/>
      <c r="L160" s="141"/>
      <c r="M160" s="141"/>
      <c r="N160" s="141"/>
    </row>
    <row r="161" spans="2:14" s="130" customFormat="1">
      <c r="B161" s="143"/>
      <c r="L161" s="141"/>
      <c r="M161" s="141"/>
      <c r="N161" s="141"/>
    </row>
    <row r="162" spans="2:14" s="130" customFormat="1">
      <c r="B162" s="143"/>
      <c r="L162" s="141"/>
      <c r="M162" s="141"/>
      <c r="N162" s="141"/>
    </row>
    <row r="163" spans="2:14" s="130" customFormat="1">
      <c r="B163" s="143"/>
      <c r="L163" s="141"/>
      <c r="M163" s="141"/>
      <c r="N163" s="141"/>
    </row>
    <row r="164" spans="2:14" s="130" customFormat="1">
      <c r="B164" s="143"/>
      <c r="L164" s="141"/>
      <c r="M164" s="141"/>
      <c r="N164" s="141"/>
    </row>
    <row r="165" spans="2:14" s="130" customFormat="1">
      <c r="B165" s="143"/>
      <c r="L165" s="141"/>
      <c r="M165" s="141"/>
      <c r="N165" s="141"/>
    </row>
    <row r="166" spans="2:14" s="130" customFormat="1">
      <c r="B166" s="143"/>
      <c r="L166" s="141"/>
      <c r="M166" s="141"/>
      <c r="N166" s="141"/>
    </row>
    <row r="167" spans="2:14" s="130" customFormat="1">
      <c r="B167" s="143"/>
      <c r="L167" s="141"/>
      <c r="M167" s="141"/>
      <c r="N167" s="141"/>
    </row>
    <row r="168" spans="2:14" s="130" customFormat="1">
      <c r="B168" s="143"/>
      <c r="L168" s="141"/>
      <c r="M168" s="141"/>
      <c r="N168" s="141"/>
    </row>
    <row r="169" spans="2:14" s="130" customFormat="1">
      <c r="B169" s="143"/>
      <c r="L169" s="141"/>
      <c r="M169" s="141"/>
      <c r="N169" s="141"/>
    </row>
    <row r="170" spans="2:14" s="130" customFormat="1">
      <c r="B170" s="143"/>
      <c r="L170" s="141"/>
      <c r="M170" s="141"/>
      <c r="N170" s="141"/>
    </row>
    <row r="171" spans="2:14" s="130" customFormat="1">
      <c r="B171" s="143"/>
      <c r="L171" s="141"/>
      <c r="M171" s="141"/>
      <c r="N171" s="141"/>
    </row>
    <row r="172" spans="2:14" s="130" customFormat="1">
      <c r="B172" s="143"/>
      <c r="L172" s="141"/>
      <c r="M172" s="141"/>
      <c r="N172" s="141"/>
    </row>
    <row r="173" spans="2:14" s="130" customFormat="1">
      <c r="B173" s="143"/>
      <c r="L173" s="141"/>
      <c r="M173" s="141"/>
      <c r="N173" s="141"/>
    </row>
    <row r="174" spans="2:14" s="130" customFormat="1">
      <c r="B174" s="143"/>
      <c r="L174" s="141"/>
      <c r="M174" s="141"/>
      <c r="N174" s="141"/>
    </row>
    <row r="175" spans="2:14" s="130" customFormat="1">
      <c r="B175" s="143"/>
      <c r="L175" s="141"/>
      <c r="M175" s="141"/>
      <c r="N175" s="141"/>
    </row>
    <row r="176" spans="2:14" s="130" customFormat="1">
      <c r="B176" s="143"/>
      <c r="L176" s="141"/>
      <c r="M176" s="141"/>
      <c r="N176" s="141"/>
    </row>
    <row r="177" spans="2:14" s="130" customFormat="1">
      <c r="B177" s="143"/>
      <c r="L177" s="141"/>
      <c r="M177" s="141"/>
      <c r="N177" s="141"/>
    </row>
    <row r="178" spans="2:14" s="130" customFormat="1">
      <c r="B178" s="143"/>
      <c r="L178" s="141"/>
      <c r="M178" s="141"/>
      <c r="N178" s="141"/>
    </row>
    <row r="179" spans="2:14" s="130" customFormat="1">
      <c r="B179" s="143"/>
      <c r="L179" s="141"/>
      <c r="M179" s="141"/>
      <c r="N179" s="141"/>
    </row>
    <row r="180" spans="2:14" s="130" customFormat="1">
      <c r="B180" s="143"/>
      <c r="L180" s="141"/>
      <c r="M180" s="141"/>
      <c r="N180" s="141"/>
    </row>
    <row r="181" spans="2:14" s="130" customFormat="1">
      <c r="B181" s="143"/>
      <c r="L181" s="141"/>
      <c r="M181" s="141"/>
      <c r="N181" s="141"/>
    </row>
    <row r="182" spans="2:14" s="130" customFormat="1">
      <c r="B182" s="143"/>
      <c r="L182" s="141"/>
      <c r="M182" s="141"/>
      <c r="N182" s="141"/>
    </row>
    <row r="183" spans="2:14" s="130" customFormat="1">
      <c r="B183" s="143"/>
      <c r="L183" s="141"/>
      <c r="M183" s="141"/>
      <c r="N183" s="141"/>
    </row>
    <row r="184" spans="2:14" s="130" customFormat="1">
      <c r="B184" s="143"/>
      <c r="L184" s="141"/>
      <c r="M184" s="141"/>
      <c r="N184" s="141"/>
    </row>
    <row r="185" spans="2:14" s="130" customFormat="1">
      <c r="B185" s="143"/>
      <c r="L185" s="141"/>
      <c r="M185" s="141"/>
      <c r="N185" s="141"/>
    </row>
    <row r="186" spans="2:14" s="130" customFormat="1">
      <c r="B186" s="143"/>
      <c r="L186" s="141"/>
      <c r="M186" s="141"/>
      <c r="N186" s="141"/>
    </row>
    <row r="187" spans="2:14" s="130" customFormat="1">
      <c r="B187" s="143"/>
      <c r="L187" s="141"/>
      <c r="M187" s="141"/>
      <c r="N187" s="141"/>
    </row>
    <row r="188" spans="2:14" s="130" customFormat="1">
      <c r="B188" s="143"/>
      <c r="L188" s="141"/>
      <c r="M188" s="141"/>
      <c r="N188" s="141"/>
    </row>
    <row r="189" spans="2:14" s="130" customFormat="1">
      <c r="B189" s="143"/>
      <c r="L189" s="141"/>
      <c r="M189" s="141"/>
      <c r="N189" s="141"/>
    </row>
    <row r="190" spans="2:14" s="130" customFormat="1">
      <c r="B190" s="143"/>
      <c r="L190" s="141"/>
      <c r="M190" s="141"/>
      <c r="N190" s="141"/>
    </row>
    <row r="191" spans="2:14" s="130" customFormat="1">
      <c r="B191" s="143"/>
      <c r="L191" s="141"/>
      <c r="M191" s="141"/>
      <c r="N191" s="141"/>
    </row>
    <row r="192" spans="2:14" s="130" customFormat="1">
      <c r="B192" s="143"/>
      <c r="L192" s="141"/>
      <c r="M192" s="141"/>
      <c r="N192" s="141"/>
    </row>
    <row r="193" spans="2:14" s="130" customFormat="1">
      <c r="B193" s="143"/>
      <c r="L193" s="141"/>
      <c r="M193" s="141"/>
      <c r="N193" s="141"/>
    </row>
    <row r="194" spans="2:14" s="130" customFormat="1">
      <c r="B194" s="143"/>
      <c r="L194" s="141"/>
      <c r="M194" s="141"/>
      <c r="N194" s="141"/>
    </row>
    <row r="195" spans="2:14" s="130" customFormat="1">
      <c r="B195" s="143"/>
      <c r="L195" s="141"/>
      <c r="M195" s="141"/>
      <c r="N195" s="141"/>
    </row>
    <row r="196" spans="2:14" s="130" customFormat="1">
      <c r="B196" s="143"/>
      <c r="L196" s="141"/>
      <c r="M196" s="141"/>
      <c r="N196" s="141"/>
    </row>
    <row r="197" spans="2:14" s="130" customFormat="1">
      <c r="B197" s="143"/>
      <c r="L197" s="141"/>
      <c r="M197" s="141"/>
      <c r="N197" s="141"/>
    </row>
    <row r="198" spans="2:14" s="130" customFormat="1">
      <c r="B198" s="143"/>
      <c r="L198" s="141"/>
      <c r="M198" s="141"/>
      <c r="N198" s="141"/>
    </row>
    <row r="199" spans="2:14" s="130" customFormat="1">
      <c r="B199" s="143"/>
      <c r="L199" s="141"/>
      <c r="M199" s="141"/>
      <c r="N199" s="141"/>
    </row>
    <row r="200" spans="2:14" s="130" customFormat="1">
      <c r="B200" s="143"/>
      <c r="L200" s="141"/>
      <c r="M200" s="141"/>
      <c r="N200" s="141"/>
    </row>
    <row r="201" spans="2:14" s="130" customFormat="1">
      <c r="B201" s="143"/>
      <c r="L201" s="141"/>
      <c r="M201" s="141"/>
      <c r="N201" s="141"/>
    </row>
    <row r="202" spans="2:14" s="130" customFormat="1">
      <c r="B202" s="143"/>
      <c r="L202" s="141"/>
      <c r="M202" s="141"/>
      <c r="N202" s="141"/>
    </row>
    <row r="203" spans="2:14" s="130" customFormat="1">
      <c r="B203" s="143"/>
      <c r="L203" s="141"/>
      <c r="M203" s="141"/>
      <c r="N203" s="141"/>
    </row>
    <row r="204" spans="2:14" s="130" customFormat="1">
      <c r="B204" s="143"/>
      <c r="L204" s="141"/>
      <c r="M204" s="141"/>
      <c r="N204" s="141"/>
    </row>
    <row r="205" spans="2:14" s="130" customFormat="1">
      <c r="B205" s="143"/>
      <c r="L205" s="141"/>
      <c r="M205" s="141"/>
      <c r="N205" s="141"/>
    </row>
    <row r="206" spans="2:14" s="130" customFormat="1">
      <c r="B206" s="143"/>
      <c r="L206" s="141"/>
      <c r="M206" s="141"/>
      <c r="N206" s="141"/>
    </row>
    <row r="207" spans="2:14" s="130" customFormat="1">
      <c r="B207" s="143"/>
      <c r="L207" s="141"/>
      <c r="M207" s="141"/>
      <c r="N207" s="141"/>
    </row>
    <row r="208" spans="2:14" s="130" customFormat="1">
      <c r="B208" s="143"/>
      <c r="L208" s="141"/>
      <c r="M208" s="141"/>
      <c r="N208" s="141"/>
    </row>
    <row r="209" spans="2:14" s="130" customFormat="1">
      <c r="B209" s="143"/>
      <c r="L209" s="141"/>
      <c r="M209" s="141"/>
      <c r="N209" s="141"/>
    </row>
    <row r="210" spans="2:14" s="130" customFormat="1">
      <c r="B210" s="143"/>
      <c r="L210" s="141"/>
      <c r="M210" s="141"/>
      <c r="N210" s="141"/>
    </row>
    <row r="211" spans="2:14" s="130" customFormat="1">
      <c r="B211" s="143"/>
      <c r="L211" s="141"/>
      <c r="M211" s="141"/>
      <c r="N211" s="141"/>
    </row>
    <row r="212" spans="2:14" s="130" customFormat="1">
      <c r="B212" s="143"/>
      <c r="L212" s="141"/>
      <c r="M212" s="141"/>
      <c r="N212" s="141"/>
    </row>
    <row r="213" spans="2:14" s="130" customFormat="1">
      <c r="B213" s="143"/>
      <c r="L213" s="141"/>
      <c r="M213" s="141"/>
      <c r="N213" s="141"/>
    </row>
    <row r="214" spans="2:14" s="130" customFormat="1">
      <c r="B214" s="143"/>
      <c r="L214" s="141"/>
      <c r="M214" s="141"/>
      <c r="N214" s="141"/>
    </row>
    <row r="215" spans="2:14" s="130" customFormat="1">
      <c r="B215" s="143"/>
      <c r="L215" s="141"/>
      <c r="M215" s="141"/>
      <c r="N215" s="141"/>
    </row>
    <row r="216" spans="2:14" s="130" customFormat="1">
      <c r="B216" s="143"/>
      <c r="L216" s="141"/>
      <c r="M216" s="141"/>
      <c r="N216" s="141"/>
    </row>
    <row r="217" spans="2:14" s="130" customFormat="1">
      <c r="B217" s="143"/>
      <c r="L217" s="141"/>
      <c r="M217" s="141"/>
      <c r="N217" s="141"/>
    </row>
    <row r="218" spans="2:14" s="130" customFormat="1">
      <c r="B218" s="143"/>
      <c r="L218" s="141"/>
      <c r="M218" s="141"/>
      <c r="N218" s="141"/>
    </row>
    <row r="219" spans="2:14" s="130" customFormat="1">
      <c r="B219" s="143"/>
      <c r="L219" s="141"/>
      <c r="M219" s="141"/>
      <c r="N219" s="141"/>
    </row>
    <row r="220" spans="2:14" s="130" customFormat="1">
      <c r="B220" s="143"/>
      <c r="L220" s="141"/>
      <c r="M220" s="141"/>
      <c r="N220" s="141"/>
    </row>
    <row r="221" spans="2:14" s="130" customFormat="1">
      <c r="B221" s="143"/>
      <c r="L221" s="141"/>
      <c r="M221" s="141"/>
      <c r="N221" s="141"/>
    </row>
    <row r="222" spans="2:14" s="130" customFormat="1">
      <c r="B222" s="143"/>
      <c r="L222" s="141"/>
      <c r="M222" s="141"/>
      <c r="N222" s="141"/>
    </row>
    <row r="223" spans="2:14" s="130" customFormat="1">
      <c r="B223" s="143"/>
      <c r="L223" s="141"/>
      <c r="M223" s="141"/>
      <c r="N223" s="141"/>
    </row>
    <row r="224" spans="2:14" s="130" customFormat="1">
      <c r="B224" s="143"/>
      <c r="L224" s="141"/>
      <c r="M224" s="141"/>
      <c r="N224" s="141"/>
    </row>
    <row r="225" spans="2:14" s="130" customFormat="1">
      <c r="B225" s="143"/>
      <c r="L225" s="141"/>
      <c r="M225" s="141"/>
      <c r="N225" s="141"/>
    </row>
    <row r="226" spans="2:14" s="130" customFormat="1">
      <c r="B226" s="143"/>
      <c r="L226" s="141"/>
      <c r="M226" s="141"/>
      <c r="N226" s="141"/>
    </row>
    <row r="227" spans="2:14" s="130" customFormat="1">
      <c r="B227" s="143"/>
      <c r="L227" s="141"/>
      <c r="M227" s="141"/>
      <c r="N227" s="141"/>
    </row>
    <row r="228" spans="2:14" s="130" customFormat="1">
      <c r="B228" s="143"/>
      <c r="L228" s="141"/>
      <c r="M228" s="141"/>
      <c r="N228" s="141"/>
    </row>
    <row r="229" spans="2:14" s="130" customFormat="1">
      <c r="B229" s="143"/>
      <c r="L229" s="141"/>
      <c r="M229" s="141"/>
      <c r="N229" s="141"/>
    </row>
    <row r="230" spans="2:14" s="130" customFormat="1">
      <c r="B230" s="143"/>
      <c r="L230" s="141"/>
      <c r="M230" s="141"/>
      <c r="N230" s="141"/>
    </row>
    <row r="231" spans="2:14" s="130" customFormat="1">
      <c r="B231" s="143"/>
      <c r="L231" s="141"/>
      <c r="M231" s="141"/>
      <c r="N231" s="141"/>
    </row>
    <row r="232" spans="2:14" s="130" customFormat="1">
      <c r="B232" s="143"/>
      <c r="L232" s="141"/>
      <c r="M232" s="141"/>
      <c r="N232" s="141"/>
    </row>
    <row r="233" spans="2:14" s="130" customFormat="1">
      <c r="B233" s="143"/>
      <c r="L233" s="141"/>
      <c r="M233" s="141"/>
      <c r="N233" s="141"/>
    </row>
    <row r="234" spans="2:14" s="130" customFormat="1">
      <c r="B234" s="143"/>
      <c r="L234" s="141"/>
      <c r="M234" s="141"/>
      <c r="N234" s="141"/>
    </row>
    <row r="235" spans="2:14" s="130" customFormat="1">
      <c r="B235" s="143"/>
      <c r="L235" s="141"/>
      <c r="M235" s="141"/>
      <c r="N235" s="141"/>
    </row>
    <row r="236" spans="2:14" s="130" customFormat="1">
      <c r="B236" s="143"/>
      <c r="L236" s="141"/>
      <c r="M236" s="141"/>
      <c r="N236" s="141"/>
    </row>
    <row r="237" spans="2:14" s="130" customFormat="1">
      <c r="B237" s="143"/>
      <c r="L237" s="141"/>
      <c r="M237" s="141"/>
      <c r="N237" s="141"/>
    </row>
    <row r="238" spans="2:14" s="130" customFormat="1">
      <c r="B238" s="143"/>
      <c r="L238" s="141"/>
      <c r="M238" s="141"/>
      <c r="N238" s="141"/>
    </row>
    <row r="239" spans="2:14" s="130" customFormat="1">
      <c r="B239" s="143"/>
      <c r="L239" s="141"/>
      <c r="M239" s="141"/>
      <c r="N239" s="141"/>
    </row>
    <row r="240" spans="2:14" s="130" customFormat="1">
      <c r="B240" s="143"/>
      <c r="L240" s="141"/>
      <c r="M240" s="141"/>
      <c r="N240" s="141"/>
    </row>
    <row r="241" spans="2:14" s="130" customFormat="1">
      <c r="B241" s="143"/>
      <c r="L241" s="141"/>
      <c r="M241" s="141"/>
      <c r="N241" s="141"/>
    </row>
    <row r="242" spans="2:14" s="130" customFormat="1">
      <c r="B242" s="143"/>
      <c r="L242" s="141"/>
      <c r="M242" s="141"/>
      <c r="N242" s="141"/>
    </row>
    <row r="243" spans="2:14" s="130" customFormat="1">
      <c r="B243" s="143"/>
      <c r="L243" s="141"/>
      <c r="M243" s="141"/>
      <c r="N243" s="141"/>
    </row>
    <row r="244" spans="2:14" s="130" customFormat="1">
      <c r="B244" s="143"/>
      <c r="L244" s="141"/>
      <c r="M244" s="141"/>
      <c r="N244" s="141"/>
    </row>
    <row r="245" spans="2:14" s="130" customFormat="1">
      <c r="B245" s="143"/>
      <c r="L245" s="141"/>
      <c r="M245" s="141"/>
      <c r="N245" s="141"/>
    </row>
    <row r="246" spans="2:14" s="130" customFormat="1">
      <c r="B246" s="143"/>
      <c r="L246" s="141"/>
      <c r="M246" s="141"/>
      <c r="N246" s="141"/>
    </row>
    <row r="247" spans="2:14" s="130" customFormat="1">
      <c r="B247" s="143"/>
      <c r="L247" s="141"/>
      <c r="M247" s="141"/>
      <c r="N247" s="141"/>
    </row>
    <row r="248" spans="2:14" s="130" customFormat="1">
      <c r="B248" s="143"/>
      <c r="L248" s="141"/>
      <c r="M248" s="141"/>
      <c r="N248" s="141"/>
    </row>
    <row r="249" spans="2:14" s="130" customFormat="1">
      <c r="B249" s="143"/>
      <c r="L249" s="141"/>
      <c r="M249" s="141"/>
      <c r="N249" s="141"/>
    </row>
    <row r="250" spans="2:14" s="130" customFormat="1">
      <c r="B250" s="143"/>
      <c r="L250" s="141"/>
      <c r="M250" s="141"/>
      <c r="N250" s="141"/>
    </row>
    <row r="251" spans="2:14" s="130" customFormat="1">
      <c r="B251" s="143"/>
      <c r="L251" s="141"/>
      <c r="M251" s="141"/>
      <c r="N251" s="141"/>
    </row>
    <row r="252" spans="2:14" s="130" customFormat="1">
      <c r="B252" s="143"/>
      <c r="L252" s="141"/>
      <c r="M252" s="141"/>
      <c r="N252" s="141"/>
    </row>
    <row r="253" spans="2:14" s="130" customFormat="1">
      <c r="B253" s="143"/>
      <c r="L253" s="141"/>
      <c r="M253" s="141"/>
      <c r="N253" s="141"/>
    </row>
    <row r="254" spans="2:14" s="130" customFormat="1">
      <c r="B254" s="143"/>
      <c r="L254" s="141"/>
      <c r="M254" s="141"/>
      <c r="N254" s="141"/>
    </row>
    <row r="255" spans="2:14" s="130" customFormat="1">
      <c r="B255" s="143"/>
      <c r="L255" s="141"/>
      <c r="M255" s="141"/>
      <c r="N255" s="141"/>
    </row>
    <row r="256" spans="2:14" s="130" customFormat="1">
      <c r="B256" s="143"/>
      <c r="L256" s="141"/>
      <c r="M256" s="141"/>
      <c r="N256" s="141"/>
    </row>
    <row r="257" spans="2:14" s="130" customFormat="1">
      <c r="B257" s="143"/>
      <c r="L257" s="141"/>
      <c r="M257" s="141"/>
      <c r="N257" s="141"/>
    </row>
    <row r="258" spans="2:14" s="130" customFormat="1">
      <c r="B258" s="143"/>
      <c r="L258" s="141"/>
      <c r="M258" s="141"/>
      <c r="N258" s="141"/>
    </row>
    <row r="259" spans="2:14" s="130" customFormat="1">
      <c r="B259" s="143"/>
      <c r="L259" s="141"/>
      <c r="M259" s="141"/>
      <c r="N259" s="141"/>
    </row>
    <row r="260" spans="2:14" s="130" customFormat="1">
      <c r="B260" s="143"/>
      <c r="L260" s="141"/>
      <c r="M260" s="141"/>
      <c r="N260" s="141"/>
    </row>
    <row r="261" spans="2:14" s="130" customFormat="1">
      <c r="B261" s="143"/>
      <c r="L261" s="141"/>
      <c r="M261" s="141"/>
      <c r="N261" s="141"/>
    </row>
    <row r="262" spans="2:14" s="130" customFormat="1">
      <c r="B262" s="143"/>
      <c r="L262" s="141"/>
      <c r="M262" s="141"/>
      <c r="N262" s="141"/>
    </row>
    <row r="263" spans="2:14" s="130" customFormat="1">
      <c r="B263" s="143"/>
      <c r="L263" s="141"/>
      <c r="M263" s="141"/>
      <c r="N263" s="141"/>
    </row>
    <row r="264" spans="2:14" s="130" customFormat="1">
      <c r="B264" s="143"/>
      <c r="L264" s="141"/>
      <c r="M264" s="141"/>
      <c r="N264" s="141"/>
    </row>
    <row r="265" spans="2:14" s="130" customFormat="1">
      <c r="B265" s="143"/>
      <c r="L265" s="141"/>
      <c r="M265" s="141"/>
      <c r="N265" s="141"/>
    </row>
    <row r="266" spans="2:14" s="130" customFormat="1">
      <c r="B266" s="143"/>
      <c r="L266" s="141"/>
      <c r="M266" s="141"/>
      <c r="N266" s="141"/>
    </row>
    <row r="267" spans="2:14" s="130" customFormat="1">
      <c r="B267" s="143"/>
      <c r="L267" s="141"/>
      <c r="M267" s="141"/>
      <c r="N267" s="141"/>
    </row>
    <row r="268" spans="2:14" s="130" customFormat="1">
      <c r="B268" s="143"/>
      <c r="L268" s="141"/>
      <c r="M268" s="141"/>
      <c r="N268" s="141"/>
    </row>
    <row r="269" spans="2:14" s="130" customFormat="1">
      <c r="B269" s="143"/>
      <c r="L269" s="141"/>
      <c r="M269" s="141"/>
      <c r="N269" s="141"/>
    </row>
    <row r="270" spans="2:14" s="130" customFormat="1">
      <c r="B270" s="143"/>
      <c r="L270" s="141"/>
      <c r="M270" s="141"/>
      <c r="N270" s="141"/>
    </row>
    <row r="271" spans="2:14" s="130" customFormat="1">
      <c r="B271" s="143"/>
      <c r="L271" s="141"/>
      <c r="M271" s="141"/>
      <c r="N271" s="141"/>
    </row>
    <row r="272" spans="2:14" s="130" customFormat="1">
      <c r="B272" s="143"/>
      <c r="L272" s="141"/>
      <c r="M272" s="141"/>
      <c r="N272" s="141"/>
    </row>
    <row r="273" spans="2:14" s="130" customFormat="1">
      <c r="B273" s="143"/>
      <c r="L273" s="141"/>
      <c r="M273" s="141"/>
      <c r="N273" s="141"/>
    </row>
    <row r="274" spans="2:14">
      <c r="C274" s="1"/>
    </row>
    <row r="275" spans="2:14">
      <c r="C275" s="1"/>
    </row>
    <row r="276" spans="2:14">
      <c r="C276" s="1"/>
    </row>
    <row r="277" spans="2:14">
      <c r="C277" s="1"/>
    </row>
    <row r="278" spans="2:14">
      <c r="C278" s="1"/>
    </row>
    <row r="279" spans="2:14">
      <c r="C279" s="1"/>
    </row>
    <row r="280" spans="2:14">
      <c r="C280" s="1"/>
    </row>
    <row r="281" spans="2:14">
      <c r="C281" s="1"/>
    </row>
    <row r="282" spans="2:14">
      <c r="C282" s="1"/>
    </row>
    <row r="283" spans="2:14">
      <c r="C283" s="1"/>
    </row>
    <row r="284" spans="2:14">
      <c r="C284" s="1"/>
    </row>
    <row r="285" spans="2:14">
      <c r="C285" s="1"/>
    </row>
    <row r="286" spans="2:14">
      <c r="C286" s="1"/>
    </row>
    <row r="287" spans="2:14">
      <c r="C287" s="1"/>
    </row>
    <row r="288" spans="2:14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Z39:XFD41 D39:X41 D42:XFD1048576 D1:XFD38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3" sqref="F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191</v>
      </c>
      <c r="C1" s="80" t="s" vm="1">
        <v>267</v>
      </c>
    </row>
    <row r="2" spans="2:59">
      <c r="B2" s="58" t="s">
        <v>190</v>
      </c>
      <c r="C2" s="80" t="s">
        <v>268</v>
      </c>
    </row>
    <row r="3" spans="2:59">
      <c r="B3" s="58" t="s">
        <v>192</v>
      </c>
      <c r="C3" s="80" t="s">
        <v>269</v>
      </c>
    </row>
    <row r="4" spans="2:59">
      <c r="B4" s="58" t="s">
        <v>193</v>
      </c>
      <c r="C4" s="80">
        <v>8801</v>
      </c>
    </row>
    <row r="6" spans="2:59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9" ht="26.25" customHeight="1">
      <c r="B7" s="172" t="s">
        <v>107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9" s="3" customFormat="1" ht="78.75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63</v>
      </c>
      <c r="K8" s="31" t="s">
        <v>194</v>
      </c>
      <c r="L8" s="32" t="s">
        <v>196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31" t="s">
        <v>52</v>
      </c>
      <c r="C11" s="126"/>
      <c r="D11" s="126"/>
      <c r="E11" s="126"/>
      <c r="F11" s="126"/>
      <c r="G11" s="127"/>
      <c r="H11" s="129"/>
      <c r="I11" s="127">
        <v>0.80967999999999996</v>
      </c>
      <c r="J11" s="126"/>
      <c r="K11" s="128">
        <f>I11/$I$11</f>
        <v>1</v>
      </c>
      <c r="L11" s="128">
        <f>I11/'סכום נכסי הקרן'!$C$42</f>
        <v>1.4843797137257302E-7</v>
      </c>
      <c r="M11" s="102"/>
      <c r="N11" s="102"/>
      <c r="O11" s="102"/>
      <c r="P11" s="102"/>
      <c r="BG11" s="102"/>
    </row>
    <row r="12" spans="2:59" s="102" customFormat="1" ht="21" customHeight="1">
      <c r="B12" s="132" t="s">
        <v>246</v>
      </c>
      <c r="C12" s="126"/>
      <c r="D12" s="126"/>
      <c r="E12" s="126"/>
      <c r="F12" s="126"/>
      <c r="G12" s="127"/>
      <c r="H12" s="129"/>
      <c r="I12" s="127">
        <v>0.80967999999999996</v>
      </c>
      <c r="J12" s="126"/>
      <c r="K12" s="128">
        <f t="shared" ref="K12:K13" si="0">I12/$I$11</f>
        <v>1</v>
      </c>
      <c r="L12" s="128">
        <f>I12/'סכום נכסי הקרן'!$C$42</f>
        <v>1.4843797137257302E-7</v>
      </c>
    </row>
    <row r="13" spans="2:59">
      <c r="B13" s="85" t="s">
        <v>1798</v>
      </c>
      <c r="C13" s="86" t="s">
        <v>1799</v>
      </c>
      <c r="D13" s="99" t="s">
        <v>1084</v>
      </c>
      <c r="E13" s="99" t="s">
        <v>175</v>
      </c>
      <c r="F13" s="108">
        <v>43375</v>
      </c>
      <c r="G13" s="96">
        <v>2070</v>
      </c>
      <c r="H13" s="98">
        <v>10.769399999999999</v>
      </c>
      <c r="I13" s="96">
        <v>0.80967999999999996</v>
      </c>
      <c r="J13" s="97">
        <v>1.0219910755987041E-4</v>
      </c>
      <c r="K13" s="97">
        <f t="shared" si="0"/>
        <v>1</v>
      </c>
      <c r="L13" s="97">
        <f>I13/'סכום נכסי הקרן'!$C$42</f>
        <v>1.4843797137257302E-7</v>
      </c>
    </row>
    <row r="14" spans="2:59">
      <c r="B14" s="103"/>
      <c r="C14" s="86"/>
      <c r="D14" s="86"/>
      <c r="E14" s="86"/>
      <c r="F14" s="86"/>
      <c r="G14" s="96"/>
      <c r="H14" s="98"/>
      <c r="I14" s="86"/>
      <c r="J14" s="86"/>
      <c r="K14" s="97"/>
      <c r="L14" s="86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18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18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18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93</v>
      </c>
      <c r="C6" s="14" t="s">
        <v>49</v>
      </c>
      <c r="E6" s="14" t="s">
        <v>128</v>
      </c>
      <c r="I6" s="14" t="s">
        <v>15</v>
      </c>
      <c r="J6" s="14" t="s">
        <v>70</v>
      </c>
      <c r="M6" s="14" t="s">
        <v>111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96</v>
      </c>
      <c r="C8" s="31" t="s">
        <v>49</v>
      </c>
      <c r="D8" s="31" t="s">
        <v>131</v>
      </c>
      <c r="I8" s="31" t="s">
        <v>15</v>
      </c>
      <c r="J8" s="31" t="s">
        <v>70</v>
      </c>
      <c r="K8" s="31" t="s">
        <v>112</v>
      </c>
      <c r="L8" s="31" t="s">
        <v>18</v>
      </c>
      <c r="M8" s="31" t="s">
        <v>111</v>
      </c>
      <c r="Q8" s="31" t="s">
        <v>17</v>
      </c>
      <c r="R8" s="31" t="s">
        <v>19</v>
      </c>
      <c r="S8" s="31" t="s">
        <v>0</v>
      </c>
      <c r="T8" s="31" t="s">
        <v>115</v>
      </c>
      <c r="U8" s="31" t="s">
        <v>66</v>
      </c>
      <c r="V8" s="31" t="s">
        <v>63</v>
      </c>
      <c r="W8" s="32" t="s">
        <v>122</v>
      </c>
    </row>
    <row r="9" spans="2:25" ht="31.5">
      <c r="B9" s="50" t="str">
        <f>'תעודות חוב מסחריות '!B7:T7</f>
        <v>2. תעודות חוב מסחריות</v>
      </c>
      <c r="C9" s="14" t="s">
        <v>49</v>
      </c>
      <c r="D9" s="14" t="s">
        <v>131</v>
      </c>
      <c r="E9" s="43" t="s">
        <v>128</v>
      </c>
      <c r="G9" s="14" t="s">
        <v>69</v>
      </c>
      <c r="I9" s="14" t="s">
        <v>15</v>
      </c>
      <c r="J9" s="14" t="s">
        <v>70</v>
      </c>
      <c r="K9" s="14" t="s">
        <v>112</v>
      </c>
      <c r="L9" s="14" t="s">
        <v>18</v>
      </c>
      <c r="M9" s="14" t="s">
        <v>111</v>
      </c>
      <c r="Q9" s="14" t="s">
        <v>17</v>
      </c>
      <c r="R9" s="14" t="s">
        <v>19</v>
      </c>
      <c r="S9" s="14" t="s">
        <v>0</v>
      </c>
      <c r="T9" s="14" t="s">
        <v>115</v>
      </c>
      <c r="U9" s="14" t="s">
        <v>66</v>
      </c>
      <c r="V9" s="14" t="s">
        <v>63</v>
      </c>
      <c r="W9" s="40" t="s">
        <v>122</v>
      </c>
    </row>
    <row r="10" spans="2:25" ht="31.5">
      <c r="B10" s="50" t="str">
        <f>'אג"ח קונצרני'!B7:U7</f>
        <v>3. אג"ח קונצרני</v>
      </c>
      <c r="C10" s="31" t="s">
        <v>49</v>
      </c>
      <c r="D10" s="14" t="s">
        <v>131</v>
      </c>
      <c r="E10" s="43" t="s">
        <v>128</v>
      </c>
      <c r="G10" s="31" t="s">
        <v>69</v>
      </c>
      <c r="I10" s="31" t="s">
        <v>15</v>
      </c>
      <c r="J10" s="31" t="s">
        <v>70</v>
      </c>
      <c r="K10" s="31" t="s">
        <v>112</v>
      </c>
      <c r="L10" s="31" t="s">
        <v>18</v>
      </c>
      <c r="M10" s="31" t="s">
        <v>111</v>
      </c>
      <c r="Q10" s="31" t="s">
        <v>17</v>
      </c>
      <c r="R10" s="31" t="s">
        <v>19</v>
      </c>
      <c r="S10" s="31" t="s">
        <v>0</v>
      </c>
      <c r="T10" s="31" t="s">
        <v>115</v>
      </c>
      <c r="U10" s="31" t="s">
        <v>66</v>
      </c>
      <c r="V10" s="14" t="s">
        <v>63</v>
      </c>
      <c r="W10" s="32" t="s">
        <v>122</v>
      </c>
    </row>
    <row r="11" spans="2:25" ht="31.5">
      <c r="B11" s="50" t="str">
        <f>מניות!B7</f>
        <v>4. מניות</v>
      </c>
      <c r="C11" s="31" t="s">
        <v>49</v>
      </c>
      <c r="D11" s="14" t="s">
        <v>131</v>
      </c>
      <c r="E11" s="43" t="s">
        <v>128</v>
      </c>
      <c r="H11" s="31" t="s">
        <v>111</v>
      </c>
      <c r="S11" s="31" t="s">
        <v>0</v>
      </c>
      <c r="T11" s="14" t="s">
        <v>115</v>
      </c>
      <c r="U11" s="14" t="s">
        <v>66</v>
      </c>
      <c r="V11" s="14" t="s">
        <v>63</v>
      </c>
      <c r="W11" s="15" t="s">
        <v>122</v>
      </c>
    </row>
    <row r="12" spans="2:25" ht="31.5">
      <c r="B12" s="50" t="str">
        <f>'תעודות סל'!B7:N7</f>
        <v>5. תעודות סל</v>
      </c>
      <c r="C12" s="31" t="s">
        <v>49</v>
      </c>
      <c r="D12" s="14" t="s">
        <v>131</v>
      </c>
      <c r="E12" s="43" t="s">
        <v>128</v>
      </c>
      <c r="H12" s="31" t="s">
        <v>111</v>
      </c>
      <c r="S12" s="31" t="s">
        <v>0</v>
      </c>
      <c r="T12" s="31" t="s">
        <v>115</v>
      </c>
      <c r="U12" s="31" t="s">
        <v>66</v>
      </c>
      <c r="V12" s="31" t="s">
        <v>63</v>
      </c>
      <c r="W12" s="32" t="s">
        <v>122</v>
      </c>
    </row>
    <row r="13" spans="2:25" ht="31.5">
      <c r="B13" s="50" t="str">
        <f>'קרנות נאמנות'!B7:O7</f>
        <v>6. קרנות נאמנות</v>
      </c>
      <c r="C13" s="31" t="s">
        <v>49</v>
      </c>
      <c r="D13" s="31" t="s">
        <v>131</v>
      </c>
      <c r="G13" s="31" t="s">
        <v>69</v>
      </c>
      <c r="H13" s="31" t="s">
        <v>111</v>
      </c>
      <c r="S13" s="31" t="s">
        <v>0</v>
      </c>
      <c r="T13" s="31" t="s">
        <v>115</v>
      </c>
      <c r="U13" s="31" t="s">
        <v>66</v>
      </c>
      <c r="V13" s="31" t="s">
        <v>63</v>
      </c>
      <c r="W13" s="32" t="s">
        <v>122</v>
      </c>
    </row>
    <row r="14" spans="2:25" ht="31.5">
      <c r="B14" s="50" t="str">
        <f>'כתבי אופציה'!B7:L7</f>
        <v>7. כתבי אופציה</v>
      </c>
      <c r="C14" s="31" t="s">
        <v>49</v>
      </c>
      <c r="D14" s="31" t="s">
        <v>131</v>
      </c>
      <c r="G14" s="31" t="s">
        <v>69</v>
      </c>
      <c r="H14" s="31" t="s">
        <v>111</v>
      </c>
      <c r="S14" s="31" t="s">
        <v>0</v>
      </c>
      <c r="T14" s="31" t="s">
        <v>115</v>
      </c>
      <c r="U14" s="31" t="s">
        <v>66</v>
      </c>
      <c r="V14" s="31" t="s">
        <v>63</v>
      </c>
      <c r="W14" s="32" t="s">
        <v>122</v>
      </c>
    </row>
    <row r="15" spans="2:25" ht="31.5">
      <c r="B15" s="50" t="str">
        <f>אופציות!B7</f>
        <v>8. אופציות</v>
      </c>
      <c r="C15" s="31" t="s">
        <v>49</v>
      </c>
      <c r="D15" s="31" t="s">
        <v>131</v>
      </c>
      <c r="G15" s="31" t="s">
        <v>69</v>
      </c>
      <c r="H15" s="31" t="s">
        <v>111</v>
      </c>
      <c r="S15" s="31" t="s">
        <v>0</v>
      </c>
      <c r="T15" s="31" t="s">
        <v>115</v>
      </c>
      <c r="U15" s="31" t="s">
        <v>66</v>
      </c>
      <c r="V15" s="31" t="s">
        <v>63</v>
      </c>
      <c r="W15" s="32" t="s">
        <v>122</v>
      </c>
    </row>
    <row r="16" spans="2:25" ht="31.5">
      <c r="B16" s="50" t="str">
        <f>'חוזים עתידיים'!B7:I7</f>
        <v>9. חוזים עתידיים</v>
      </c>
      <c r="C16" s="31" t="s">
        <v>49</v>
      </c>
      <c r="D16" s="31" t="s">
        <v>131</v>
      </c>
      <c r="G16" s="31" t="s">
        <v>69</v>
      </c>
      <c r="H16" s="31" t="s">
        <v>111</v>
      </c>
      <c r="S16" s="31" t="s">
        <v>0</v>
      </c>
      <c r="T16" s="32" t="s">
        <v>115</v>
      </c>
    </row>
    <row r="17" spans="2:25" ht="31.5">
      <c r="B17" s="50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112</v>
      </c>
      <c r="L17" s="31" t="s">
        <v>18</v>
      </c>
      <c r="M17" s="31" t="s">
        <v>111</v>
      </c>
      <c r="Q17" s="31" t="s">
        <v>17</v>
      </c>
      <c r="R17" s="31" t="s">
        <v>19</v>
      </c>
      <c r="S17" s="31" t="s">
        <v>0</v>
      </c>
      <c r="T17" s="31" t="s">
        <v>115</v>
      </c>
      <c r="U17" s="31" t="s">
        <v>66</v>
      </c>
      <c r="V17" s="31" t="s">
        <v>63</v>
      </c>
      <c r="W17" s="32" t="s">
        <v>122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112</v>
      </c>
      <c r="L19" s="31" t="s">
        <v>18</v>
      </c>
      <c r="M19" s="31" t="s">
        <v>111</v>
      </c>
      <c r="Q19" s="31" t="s">
        <v>17</v>
      </c>
      <c r="R19" s="31" t="s">
        <v>19</v>
      </c>
      <c r="S19" s="31" t="s">
        <v>0</v>
      </c>
      <c r="T19" s="31" t="s">
        <v>115</v>
      </c>
      <c r="U19" s="31" t="s">
        <v>120</v>
      </c>
      <c r="V19" s="31" t="s">
        <v>63</v>
      </c>
      <c r="W19" s="32" t="s">
        <v>122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49</v>
      </c>
      <c r="D20" s="43" t="s">
        <v>129</v>
      </c>
      <c r="E20" s="43" t="s">
        <v>128</v>
      </c>
      <c r="G20" s="31" t="s">
        <v>69</v>
      </c>
      <c r="I20" s="31" t="s">
        <v>15</v>
      </c>
      <c r="J20" s="31" t="s">
        <v>70</v>
      </c>
      <c r="K20" s="31" t="s">
        <v>112</v>
      </c>
      <c r="L20" s="31" t="s">
        <v>18</v>
      </c>
      <c r="M20" s="31" t="s">
        <v>111</v>
      </c>
      <c r="Q20" s="31" t="s">
        <v>17</v>
      </c>
      <c r="R20" s="31" t="s">
        <v>19</v>
      </c>
      <c r="S20" s="31" t="s">
        <v>0</v>
      </c>
      <c r="T20" s="31" t="s">
        <v>115</v>
      </c>
      <c r="U20" s="31" t="s">
        <v>120</v>
      </c>
      <c r="V20" s="31" t="s">
        <v>63</v>
      </c>
      <c r="W20" s="32" t="s">
        <v>122</v>
      </c>
    </row>
    <row r="21" spans="2:25" ht="31.5">
      <c r="B21" s="50" t="str">
        <f>'לא סחיר - אג"ח קונצרני'!B7:S7</f>
        <v>3. אג"ח קונצרני</v>
      </c>
      <c r="C21" s="31" t="s">
        <v>49</v>
      </c>
      <c r="D21" s="43" t="s">
        <v>129</v>
      </c>
      <c r="E21" s="43" t="s">
        <v>128</v>
      </c>
      <c r="G21" s="31" t="s">
        <v>69</v>
      </c>
      <c r="I21" s="31" t="s">
        <v>15</v>
      </c>
      <c r="J21" s="31" t="s">
        <v>70</v>
      </c>
      <c r="K21" s="31" t="s">
        <v>112</v>
      </c>
      <c r="L21" s="31" t="s">
        <v>18</v>
      </c>
      <c r="M21" s="31" t="s">
        <v>111</v>
      </c>
      <c r="Q21" s="31" t="s">
        <v>17</v>
      </c>
      <c r="R21" s="31" t="s">
        <v>19</v>
      </c>
      <c r="S21" s="31" t="s">
        <v>0</v>
      </c>
      <c r="T21" s="31" t="s">
        <v>115</v>
      </c>
      <c r="U21" s="31" t="s">
        <v>120</v>
      </c>
      <c r="V21" s="31" t="s">
        <v>63</v>
      </c>
      <c r="W21" s="32" t="s">
        <v>122</v>
      </c>
    </row>
    <row r="22" spans="2:25" ht="31.5">
      <c r="B22" s="50" t="str">
        <f>'לא סחיר - מניות'!B7:M7</f>
        <v>4. מניות</v>
      </c>
      <c r="C22" s="31" t="s">
        <v>49</v>
      </c>
      <c r="D22" s="43" t="s">
        <v>129</v>
      </c>
      <c r="E22" s="43" t="s">
        <v>128</v>
      </c>
      <c r="G22" s="31" t="s">
        <v>69</v>
      </c>
      <c r="H22" s="31" t="s">
        <v>111</v>
      </c>
      <c r="S22" s="31" t="s">
        <v>0</v>
      </c>
      <c r="T22" s="31" t="s">
        <v>115</v>
      </c>
      <c r="U22" s="31" t="s">
        <v>120</v>
      </c>
      <c r="V22" s="31" t="s">
        <v>63</v>
      </c>
      <c r="W22" s="32" t="s">
        <v>122</v>
      </c>
    </row>
    <row r="23" spans="2:25" ht="31.5">
      <c r="B23" s="50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111</v>
      </c>
      <c r="K23" s="31" t="s">
        <v>112</v>
      </c>
      <c r="S23" s="31" t="s">
        <v>0</v>
      </c>
      <c r="T23" s="31" t="s">
        <v>115</v>
      </c>
      <c r="U23" s="31" t="s">
        <v>120</v>
      </c>
      <c r="V23" s="31" t="s">
        <v>63</v>
      </c>
      <c r="W23" s="32" t="s">
        <v>122</v>
      </c>
    </row>
    <row r="24" spans="2:25" ht="31.5">
      <c r="B24" s="50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111</v>
      </c>
      <c r="K24" s="31" t="s">
        <v>112</v>
      </c>
      <c r="S24" s="31" t="s">
        <v>0</v>
      </c>
      <c r="T24" s="31" t="s">
        <v>115</v>
      </c>
      <c r="U24" s="31" t="s">
        <v>120</v>
      </c>
      <c r="V24" s="31" t="s">
        <v>63</v>
      </c>
      <c r="W24" s="32" t="s">
        <v>122</v>
      </c>
    </row>
    <row r="25" spans="2:25" ht="31.5">
      <c r="B25" s="50" t="str">
        <f>'לא סחיר - אופציות'!B7:L7</f>
        <v>7. אופציות</v>
      </c>
      <c r="C25" s="31" t="s">
        <v>49</v>
      </c>
      <c r="G25" s="31" t="s">
        <v>69</v>
      </c>
      <c r="H25" s="31" t="s">
        <v>111</v>
      </c>
      <c r="K25" s="31" t="s">
        <v>112</v>
      </c>
      <c r="S25" s="31" t="s">
        <v>0</v>
      </c>
      <c r="T25" s="31" t="s">
        <v>115</v>
      </c>
      <c r="U25" s="31" t="s">
        <v>120</v>
      </c>
      <c r="V25" s="31" t="s">
        <v>63</v>
      </c>
      <c r="W25" s="32" t="s">
        <v>122</v>
      </c>
    </row>
    <row r="26" spans="2:25" ht="31.5">
      <c r="B26" s="50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111</v>
      </c>
      <c r="K26" s="31" t="s">
        <v>112</v>
      </c>
      <c r="S26" s="31" t="s">
        <v>0</v>
      </c>
      <c r="T26" s="31" t="s">
        <v>115</v>
      </c>
      <c r="U26" s="31" t="s">
        <v>120</v>
      </c>
      <c r="V26" s="32" t="s">
        <v>122</v>
      </c>
    </row>
    <row r="27" spans="2:25" ht="31.5">
      <c r="B27" s="50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112</v>
      </c>
      <c r="L27" s="31" t="s">
        <v>18</v>
      </c>
      <c r="M27" s="31" t="s">
        <v>111</v>
      </c>
      <c r="Q27" s="31" t="s">
        <v>17</v>
      </c>
      <c r="R27" s="31" t="s">
        <v>19</v>
      </c>
      <c r="S27" s="31" t="s">
        <v>0</v>
      </c>
      <c r="T27" s="31" t="s">
        <v>115</v>
      </c>
      <c r="U27" s="31" t="s">
        <v>120</v>
      </c>
      <c r="V27" s="31" t="s">
        <v>63</v>
      </c>
      <c r="W27" s="32" t="s">
        <v>122</v>
      </c>
    </row>
    <row r="28" spans="2:25" ht="31.5">
      <c r="B28" s="54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111</v>
      </c>
      <c r="Q28" s="14" t="s">
        <v>38</v>
      </c>
      <c r="R28" s="31" t="s">
        <v>19</v>
      </c>
      <c r="S28" s="31" t="s">
        <v>0</v>
      </c>
      <c r="T28" s="31" t="s">
        <v>115</v>
      </c>
      <c r="U28" s="31" t="s">
        <v>120</v>
      </c>
      <c r="V28" s="32" t="s">
        <v>122</v>
      </c>
    </row>
    <row r="29" spans="2:25" ht="47.25">
      <c r="B29" s="54" t="str">
        <f>'פקדונות מעל 3 חודשים'!B6:O6</f>
        <v>1.ה. פקדונות מעל 3 חודשים:</v>
      </c>
      <c r="C29" s="31" t="s">
        <v>49</v>
      </c>
      <c r="E29" s="31" t="s">
        <v>128</v>
      </c>
      <c r="I29" s="31" t="s">
        <v>15</v>
      </c>
      <c r="J29" s="31" t="s">
        <v>70</v>
      </c>
      <c r="L29" s="31" t="s">
        <v>18</v>
      </c>
      <c r="M29" s="31" t="s">
        <v>111</v>
      </c>
      <c r="O29" s="51" t="s">
        <v>56</v>
      </c>
      <c r="P29" s="52"/>
      <c r="R29" s="31" t="s">
        <v>19</v>
      </c>
      <c r="S29" s="31" t="s">
        <v>0</v>
      </c>
      <c r="T29" s="31" t="s">
        <v>115</v>
      </c>
      <c r="U29" s="31" t="s">
        <v>120</v>
      </c>
      <c r="V29" s="32" t="s">
        <v>122</v>
      </c>
    </row>
    <row r="30" spans="2:25" ht="63">
      <c r="B30" s="54" t="str">
        <f>'זכויות מקרקעין'!B6</f>
        <v>1. ו. זכויות במקרקעין:</v>
      </c>
      <c r="C30" s="14" t="s">
        <v>58</v>
      </c>
      <c r="N30" s="51" t="s">
        <v>94</v>
      </c>
      <c r="P30" s="52" t="s">
        <v>59</v>
      </c>
      <c r="U30" s="31" t="s">
        <v>120</v>
      </c>
      <c r="V30" s="15" t="s">
        <v>62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120</v>
      </c>
      <c r="V31" s="15" t="s">
        <v>62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117</v>
      </c>
      <c r="Y32" s="15" t="s">
        <v>116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191</v>
      </c>
      <c r="C1" s="80" t="s" vm="1">
        <v>267</v>
      </c>
    </row>
    <row r="2" spans="2:54">
      <c r="B2" s="58" t="s">
        <v>190</v>
      </c>
      <c r="C2" s="80" t="s">
        <v>268</v>
      </c>
    </row>
    <row r="3" spans="2:54">
      <c r="B3" s="58" t="s">
        <v>192</v>
      </c>
      <c r="C3" s="80" t="s">
        <v>269</v>
      </c>
    </row>
    <row r="4" spans="2:54">
      <c r="B4" s="58" t="s">
        <v>193</v>
      </c>
      <c r="C4" s="80">
        <v>8801</v>
      </c>
    </row>
    <row r="6" spans="2:54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4"/>
    </row>
    <row r="7" spans="2:54" ht="26.25" customHeight="1">
      <c r="B7" s="172" t="s">
        <v>108</v>
      </c>
      <c r="C7" s="173"/>
      <c r="D7" s="173"/>
      <c r="E7" s="173"/>
      <c r="F7" s="173"/>
      <c r="G7" s="173"/>
      <c r="H7" s="173"/>
      <c r="I7" s="173"/>
      <c r="J7" s="173"/>
      <c r="K7" s="173"/>
      <c r="L7" s="174"/>
    </row>
    <row r="8" spans="2:54" s="3" customFormat="1" ht="78.75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63</v>
      </c>
      <c r="K8" s="31" t="s">
        <v>194</v>
      </c>
      <c r="L8" s="32" t="s">
        <v>196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78" sqref="E78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191</v>
      </c>
      <c r="C1" s="80" t="s" vm="1">
        <v>267</v>
      </c>
    </row>
    <row r="2" spans="2:51">
      <c r="B2" s="58" t="s">
        <v>190</v>
      </c>
      <c r="C2" s="80" t="s">
        <v>268</v>
      </c>
    </row>
    <row r="3" spans="2:51">
      <c r="B3" s="58" t="s">
        <v>192</v>
      </c>
      <c r="C3" s="80" t="s">
        <v>269</v>
      </c>
    </row>
    <row r="4" spans="2:51">
      <c r="B4" s="58" t="s">
        <v>193</v>
      </c>
      <c r="C4" s="80">
        <v>8801</v>
      </c>
    </row>
    <row r="6" spans="2:51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51" ht="26.25" customHeight="1">
      <c r="B7" s="172" t="s">
        <v>109</v>
      </c>
      <c r="C7" s="173"/>
      <c r="D7" s="173"/>
      <c r="E7" s="173"/>
      <c r="F7" s="173"/>
      <c r="G7" s="173"/>
      <c r="H7" s="173"/>
      <c r="I7" s="173"/>
      <c r="J7" s="173"/>
      <c r="K7" s="174"/>
    </row>
    <row r="8" spans="2:51" s="3" customFormat="1" ht="63">
      <c r="B8" s="23" t="s">
        <v>127</v>
      </c>
      <c r="C8" s="31" t="s">
        <v>49</v>
      </c>
      <c r="D8" s="31" t="s">
        <v>69</v>
      </c>
      <c r="E8" s="31" t="s">
        <v>111</v>
      </c>
      <c r="F8" s="31" t="s">
        <v>112</v>
      </c>
      <c r="G8" s="31" t="s">
        <v>251</v>
      </c>
      <c r="H8" s="31" t="s">
        <v>250</v>
      </c>
      <c r="I8" s="31" t="s">
        <v>120</v>
      </c>
      <c r="J8" s="31" t="s">
        <v>194</v>
      </c>
      <c r="K8" s="32" t="s">
        <v>196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258</v>
      </c>
      <c r="H9" s="17"/>
      <c r="I9" s="17" t="s">
        <v>254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 t="s">
        <v>53</v>
      </c>
      <c r="C11" s="82"/>
      <c r="D11" s="82"/>
      <c r="E11" s="82"/>
      <c r="F11" s="82"/>
      <c r="G11" s="90"/>
      <c r="H11" s="92"/>
      <c r="I11" s="90">
        <v>681.90462000000014</v>
      </c>
      <c r="J11" s="91">
        <f>I11/$I$11</f>
        <v>1</v>
      </c>
      <c r="K11" s="91">
        <f>I11/'סכום נכסי הקרן'!$C$42</f>
        <v>1.2501301558935049E-4</v>
      </c>
      <c r="AW11" s="1"/>
    </row>
    <row r="12" spans="2:51" ht="19.5" customHeight="1">
      <c r="B12" s="83" t="s">
        <v>37</v>
      </c>
      <c r="C12" s="84"/>
      <c r="D12" s="84"/>
      <c r="E12" s="84"/>
      <c r="F12" s="84"/>
      <c r="G12" s="93"/>
      <c r="H12" s="95"/>
      <c r="I12" s="93">
        <v>681.90462000000014</v>
      </c>
      <c r="J12" s="94">
        <f t="shared" ref="J12:J39" si="0">I12/$I$11</f>
        <v>1</v>
      </c>
      <c r="K12" s="94">
        <f>I12/'סכום נכסי הקרן'!$C$42</f>
        <v>1.2501301558935049E-4</v>
      </c>
    </row>
    <row r="13" spans="2:51">
      <c r="B13" s="104" t="s">
        <v>1800</v>
      </c>
      <c r="C13" s="84"/>
      <c r="D13" s="84"/>
      <c r="E13" s="84"/>
      <c r="F13" s="84"/>
      <c r="G13" s="93"/>
      <c r="H13" s="95"/>
      <c r="I13" s="93">
        <v>-816.94705000000022</v>
      </c>
      <c r="J13" s="94">
        <f t="shared" si="0"/>
        <v>-1.198037124312195</v>
      </c>
      <c r="K13" s="94">
        <f>I13/'סכום נכסי הקרן'!$C$42</f>
        <v>-1.4977023369826107E-4</v>
      </c>
    </row>
    <row r="14" spans="2:51">
      <c r="B14" s="89" t="s">
        <v>1801</v>
      </c>
      <c r="C14" s="86" t="s">
        <v>1802</v>
      </c>
      <c r="D14" s="99" t="s">
        <v>1626</v>
      </c>
      <c r="E14" s="99" t="s">
        <v>175</v>
      </c>
      <c r="F14" s="108">
        <v>43314</v>
      </c>
      <c r="G14" s="96">
        <v>5389500</v>
      </c>
      <c r="H14" s="98">
        <v>-0.24460000000000001</v>
      </c>
      <c r="I14" s="96">
        <v>-13.181179999999999</v>
      </c>
      <c r="J14" s="97">
        <f t="shared" si="0"/>
        <v>-1.9329946760002884E-2</v>
      </c>
      <c r="K14" s="97">
        <f>I14/'סכום נכסי הקרן'!$C$42</f>
        <v>-2.4164949356495553E-6</v>
      </c>
    </row>
    <row r="15" spans="2:51">
      <c r="B15" s="89" t="s">
        <v>1801</v>
      </c>
      <c r="C15" s="86" t="s">
        <v>1803</v>
      </c>
      <c r="D15" s="99" t="s">
        <v>1626</v>
      </c>
      <c r="E15" s="99" t="s">
        <v>175</v>
      </c>
      <c r="F15" s="108">
        <v>43419</v>
      </c>
      <c r="G15" s="96">
        <v>23561850</v>
      </c>
      <c r="H15" s="98">
        <v>0.27989999999999998</v>
      </c>
      <c r="I15" s="96">
        <v>65.947299999999998</v>
      </c>
      <c r="J15" s="97">
        <f t="shared" si="0"/>
        <v>9.6710446103151465E-2</v>
      </c>
      <c r="K15" s="97">
        <f>I15/'סכום נכסי הקרן'!$C$42</f>
        <v>1.2090064506346316E-5</v>
      </c>
    </row>
    <row r="16" spans="2:51" s="7" customFormat="1">
      <c r="B16" s="89" t="s">
        <v>1801</v>
      </c>
      <c r="C16" s="86" t="s">
        <v>1804</v>
      </c>
      <c r="D16" s="99" t="s">
        <v>1626</v>
      </c>
      <c r="E16" s="99" t="s">
        <v>175</v>
      </c>
      <c r="F16" s="108">
        <v>43458</v>
      </c>
      <c r="G16" s="96">
        <v>29964000</v>
      </c>
      <c r="H16" s="98">
        <v>3.1305999999999998</v>
      </c>
      <c r="I16" s="96">
        <v>938.04711999999995</v>
      </c>
      <c r="J16" s="97">
        <f t="shared" si="0"/>
        <v>1.3756280460455008</v>
      </c>
      <c r="K16" s="97">
        <f>I16/'סכום נכסי הקרן'!$C$42</f>
        <v>1.7197141036543395E-4</v>
      </c>
      <c r="AW16" s="1"/>
      <c r="AY16" s="1"/>
    </row>
    <row r="17" spans="2:51" s="7" customFormat="1">
      <c r="B17" s="89" t="s">
        <v>1801</v>
      </c>
      <c r="C17" s="86" t="s">
        <v>1805</v>
      </c>
      <c r="D17" s="99" t="s">
        <v>1626</v>
      </c>
      <c r="E17" s="99" t="s">
        <v>175</v>
      </c>
      <c r="F17" s="108">
        <v>43284</v>
      </c>
      <c r="G17" s="96">
        <v>2492560</v>
      </c>
      <c r="H17" s="98">
        <v>-1.3379000000000001</v>
      </c>
      <c r="I17" s="96">
        <v>-33.347089999999994</v>
      </c>
      <c r="J17" s="97">
        <f t="shared" si="0"/>
        <v>-4.8902865623641011E-2</v>
      </c>
      <c r="K17" s="97">
        <f>I17/'סכום נכסי הקרן'!$C$42</f>
        <v>-6.1134947025721458E-6</v>
      </c>
      <c r="AW17" s="1"/>
      <c r="AY17" s="1"/>
    </row>
    <row r="18" spans="2:51" s="7" customFormat="1">
      <c r="B18" s="89" t="s">
        <v>1801</v>
      </c>
      <c r="C18" s="86" t="s">
        <v>1806</v>
      </c>
      <c r="D18" s="99" t="s">
        <v>1626</v>
      </c>
      <c r="E18" s="99" t="s">
        <v>175</v>
      </c>
      <c r="F18" s="108">
        <v>43486</v>
      </c>
      <c r="G18" s="96">
        <v>11007900</v>
      </c>
      <c r="H18" s="98">
        <v>1.1191</v>
      </c>
      <c r="I18" s="96">
        <v>123.19427999999999</v>
      </c>
      <c r="J18" s="97">
        <f t="shared" si="0"/>
        <v>0.18066204038916758</v>
      </c>
      <c r="K18" s="97">
        <f>I18/'סכום נכסי הקרן'!$C$42</f>
        <v>2.2585106471574875E-5</v>
      </c>
      <c r="AW18" s="1"/>
      <c r="AY18" s="1"/>
    </row>
    <row r="19" spans="2:51">
      <c r="B19" s="89" t="s">
        <v>1801</v>
      </c>
      <c r="C19" s="86" t="s">
        <v>1807</v>
      </c>
      <c r="D19" s="99" t="s">
        <v>1626</v>
      </c>
      <c r="E19" s="99" t="s">
        <v>175</v>
      </c>
      <c r="F19" s="108">
        <v>43255</v>
      </c>
      <c r="G19" s="96">
        <v>1734200</v>
      </c>
      <c r="H19" s="98">
        <v>-4.37</v>
      </c>
      <c r="I19" s="96">
        <v>-75.785320000000013</v>
      </c>
      <c r="J19" s="97">
        <f t="shared" si="0"/>
        <v>-0.11113771307195425</v>
      </c>
      <c r="K19" s="97">
        <f>I19/'סכום נכסי הקרן'!$C$42</f>
        <v>-1.3893660656828979E-5</v>
      </c>
    </row>
    <row r="20" spans="2:51">
      <c r="B20" s="89" t="s">
        <v>1801</v>
      </c>
      <c r="C20" s="86" t="s">
        <v>1808</v>
      </c>
      <c r="D20" s="99" t="s">
        <v>1626</v>
      </c>
      <c r="E20" s="99" t="s">
        <v>175</v>
      </c>
      <c r="F20" s="108">
        <v>43328</v>
      </c>
      <c r="G20" s="96">
        <v>10005240</v>
      </c>
      <c r="H20" s="98">
        <v>-0.56179999999999997</v>
      </c>
      <c r="I20" s="96">
        <v>-56.208709999999996</v>
      </c>
      <c r="J20" s="97">
        <f t="shared" si="0"/>
        <v>-8.2428991315530289E-2</v>
      </c>
      <c r="K20" s="97">
        <f>I20/'סכום נכסי הקרן'!$C$42</f>
        <v>-1.0304696776342826E-5</v>
      </c>
    </row>
    <row r="21" spans="2:51">
      <c r="B21" s="89" t="s">
        <v>1801</v>
      </c>
      <c r="C21" s="86" t="s">
        <v>1809</v>
      </c>
      <c r="D21" s="99" t="s">
        <v>1626</v>
      </c>
      <c r="E21" s="99" t="s">
        <v>175</v>
      </c>
      <c r="F21" s="108">
        <v>43360</v>
      </c>
      <c r="G21" s="96">
        <v>17124880</v>
      </c>
      <c r="H21" s="98">
        <v>2.6402000000000001</v>
      </c>
      <c r="I21" s="96">
        <v>452.12476000000004</v>
      </c>
      <c r="J21" s="97">
        <f t="shared" si="0"/>
        <v>0.66303225808911503</v>
      </c>
      <c r="K21" s="97">
        <f>I21/'סכום נכסי הקרן'!$C$42</f>
        <v>8.2887662016736807E-5</v>
      </c>
    </row>
    <row r="22" spans="2:51">
      <c r="B22" s="89" t="s">
        <v>1801</v>
      </c>
      <c r="C22" s="86" t="s">
        <v>1810</v>
      </c>
      <c r="D22" s="99" t="s">
        <v>1626</v>
      </c>
      <c r="E22" s="99" t="s">
        <v>175</v>
      </c>
      <c r="F22" s="108">
        <v>43396</v>
      </c>
      <c r="G22" s="96">
        <v>32485500</v>
      </c>
      <c r="H22" s="98">
        <v>-0.33090000000000003</v>
      </c>
      <c r="I22" s="96">
        <v>-107.49234</v>
      </c>
      <c r="J22" s="97">
        <f t="shared" si="0"/>
        <v>-0.15763544760849396</v>
      </c>
      <c r="K22" s="97">
        <f>I22/'סכום נכסי הקרן'!$C$42</f>
        <v>-1.9706482669314897E-5</v>
      </c>
    </row>
    <row r="23" spans="2:51">
      <c r="B23" s="89" t="s">
        <v>1801</v>
      </c>
      <c r="C23" s="86" t="s">
        <v>1811</v>
      </c>
      <c r="D23" s="99" t="s">
        <v>1626</v>
      </c>
      <c r="E23" s="99" t="s">
        <v>175</v>
      </c>
      <c r="F23" s="108">
        <v>43269</v>
      </c>
      <c r="G23" s="96">
        <v>31788000</v>
      </c>
      <c r="H23" s="98">
        <v>-2.3073000000000001</v>
      </c>
      <c r="I23" s="96">
        <v>-733.44795999999997</v>
      </c>
      <c r="J23" s="97">
        <f t="shared" si="0"/>
        <v>-1.0755873160090921</v>
      </c>
      <c r="K23" s="97">
        <f>I23/'סכום נכסי הקרן'!$C$42</f>
        <v>-1.3446241390395228E-4</v>
      </c>
    </row>
    <row r="24" spans="2:51">
      <c r="B24" s="89" t="s">
        <v>1801</v>
      </c>
      <c r="C24" s="86" t="s">
        <v>1812</v>
      </c>
      <c r="D24" s="99" t="s">
        <v>1626</v>
      </c>
      <c r="E24" s="99" t="s">
        <v>175</v>
      </c>
      <c r="F24" s="108">
        <v>43376</v>
      </c>
      <c r="G24" s="96">
        <v>5389800</v>
      </c>
      <c r="H24" s="98">
        <v>-1.0556000000000001</v>
      </c>
      <c r="I24" s="96">
        <v>-56.89593</v>
      </c>
      <c r="J24" s="97">
        <f t="shared" si="0"/>
        <v>-8.3436786217990416E-2</v>
      </c>
      <c r="K24" s="97">
        <f>I24/'סכום נכסי הקרן'!$C$42</f>
        <v>-1.043068425619494E-5</v>
      </c>
    </row>
    <row r="25" spans="2:51">
      <c r="B25" s="89" t="s">
        <v>1801</v>
      </c>
      <c r="C25" s="86" t="s">
        <v>1813</v>
      </c>
      <c r="D25" s="99" t="s">
        <v>1626</v>
      </c>
      <c r="E25" s="99" t="s">
        <v>175</v>
      </c>
      <c r="F25" s="108">
        <v>43312</v>
      </c>
      <c r="G25" s="96">
        <v>8919500</v>
      </c>
      <c r="H25" s="98">
        <v>-1.0056</v>
      </c>
      <c r="I25" s="96">
        <v>-89.691779999999994</v>
      </c>
      <c r="J25" s="97">
        <f t="shared" si="0"/>
        <v>-0.13153126899184225</v>
      </c>
      <c r="K25" s="97">
        <f>I25/'סכום נכסי הקרן'!$C$42</f>
        <v>-1.6443120580964228E-5</v>
      </c>
    </row>
    <row r="26" spans="2:51">
      <c r="B26" s="89" t="s">
        <v>1801</v>
      </c>
      <c r="C26" s="86" t="s">
        <v>1814</v>
      </c>
      <c r="D26" s="99" t="s">
        <v>1626</v>
      </c>
      <c r="E26" s="99" t="s">
        <v>175</v>
      </c>
      <c r="F26" s="108">
        <v>43299</v>
      </c>
      <c r="G26" s="96">
        <v>1773150</v>
      </c>
      <c r="H26" s="98">
        <v>-1.7049000000000001</v>
      </c>
      <c r="I26" s="96">
        <v>-30.23066</v>
      </c>
      <c r="J26" s="97">
        <f t="shared" si="0"/>
        <v>-4.4332681013365176E-2</v>
      </c>
      <c r="K26" s="97">
        <f>I26/'סכום נכסי הקרן'!$C$42</f>
        <v>-5.5421621426415234E-6</v>
      </c>
    </row>
    <row r="27" spans="2:51">
      <c r="B27" s="89" t="s">
        <v>1801</v>
      </c>
      <c r="C27" s="86" t="s">
        <v>1815</v>
      </c>
      <c r="D27" s="99" t="s">
        <v>1626</v>
      </c>
      <c r="E27" s="99" t="s">
        <v>175</v>
      </c>
      <c r="F27" s="108">
        <v>43391</v>
      </c>
      <c r="G27" s="96">
        <v>32260500</v>
      </c>
      <c r="H27" s="98">
        <v>-0.89049999999999996</v>
      </c>
      <c r="I27" s="96">
        <v>-287.28071999999997</v>
      </c>
      <c r="J27" s="97">
        <f t="shared" si="0"/>
        <v>-0.42129164633024474</v>
      </c>
      <c r="K27" s="97">
        <f>I27/'סכום נכסי הקרן'!$C$42</f>
        <v>-5.2666939150346013E-5</v>
      </c>
    </row>
    <row r="28" spans="2:51">
      <c r="B28" s="89" t="s">
        <v>1801</v>
      </c>
      <c r="C28" s="86" t="s">
        <v>1816</v>
      </c>
      <c r="D28" s="99" t="s">
        <v>1626</v>
      </c>
      <c r="E28" s="99" t="s">
        <v>175</v>
      </c>
      <c r="F28" s="108">
        <v>43382</v>
      </c>
      <c r="G28" s="96">
        <v>5394000</v>
      </c>
      <c r="H28" s="98">
        <v>-0.99509999999999998</v>
      </c>
      <c r="I28" s="96">
        <v>-53.674870000000006</v>
      </c>
      <c r="J28" s="97">
        <f t="shared" si="0"/>
        <v>-7.8713163726622057E-2</v>
      </c>
      <c r="K28" s="97">
        <f>I28/'סכום נכסי הקרן'!$C$42</f>
        <v>-9.8401699640432996E-6</v>
      </c>
    </row>
    <row r="29" spans="2:51">
      <c r="B29" s="89" t="s">
        <v>1801</v>
      </c>
      <c r="C29" s="86" t="s">
        <v>1817</v>
      </c>
      <c r="D29" s="99" t="s">
        <v>1626</v>
      </c>
      <c r="E29" s="99" t="s">
        <v>175</v>
      </c>
      <c r="F29" s="108">
        <v>43326</v>
      </c>
      <c r="G29" s="96">
        <v>65017800</v>
      </c>
      <c r="H29" s="98">
        <v>-0.12</v>
      </c>
      <c r="I29" s="96">
        <v>-77.989310000000003</v>
      </c>
      <c r="J29" s="97">
        <f t="shared" si="0"/>
        <v>-0.11436982198478138</v>
      </c>
      <c r="K29" s="97">
        <f>I29/'סכום נכסי הקרן'!$C$42</f>
        <v>-1.4297716338734714E-5</v>
      </c>
    </row>
    <row r="30" spans="2:51">
      <c r="B30" s="89" t="s">
        <v>1801</v>
      </c>
      <c r="C30" s="86" t="s">
        <v>1818</v>
      </c>
      <c r="D30" s="99" t="s">
        <v>1626</v>
      </c>
      <c r="E30" s="99" t="s">
        <v>175</v>
      </c>
      <c r="F30" s="108">
        <v>43502</v>
      </c>
      <c r="G30" s="96">
        <v>27155462.5</v>
      </c>
      <c r="H30" s="98">
        <v>-0.73870000000000002</v>
      </c>
      <c r="I30" s="96">
        <v>-200.61017999999999</v>
      </c>
      <c r="J30" s="97">
        <f t="shared" si="0"/>
        <v>-0.29419096764588565</v>
      </c>
      <c r="K30" s="97">
        <f>I30/'סכום נכסי הקרן'!$C$42</f>
        <v>-3.677770002456121E-5</v>
      </c>
    </row>
    <row r="31" spans="2:51">
      <c r="B31" s="89" t="s">
        <v>1801</v>
      </c>
      <c r="C31" s="86" t="s">
        <v>1819</v>
      </c>
      <c r="D31" s="99" t="s">
        <v>1626</v>
      </c>
      <c r="E31" s="99" t="s">
        <v>175</v>
      </c>
      <c r="F31" s="108">
        <v>43312</v>
      </c>
      <c r="G31" s="96">
        <v>5355900</v>
      </c>
      <c r="H31" s="98">
        <v>-0.9264</v>
      </c>
      <c r="I31" s="96">
        <v>-49.618569999999998</v>
      </c>
      <c r="J31" s="97">
        <f t="shared" si="0"/>
        <v>-7.2764677851867299E-2</v>
      </c>
      <c r="K31" s="97">
        <f>I31/'סכום נכסי הקרן'!$C$42</f>
        <v>-9.0965318066495536E-6</v>
      </c>
    </row>
    <row r="32" spans="2:51">
      <c r="B32" s="89" t="s">
        <v>1801</v>
      </c>
      <c r="C32" s="86" t="s">
        <v>1820</v>
      </c>
      <c r="D32" s="99" t="s">
        <v>1626</v>
      </c>
      <c r="E32" s="99" t="s">
        <v>175</v>
      </c>
      <c r="F32" s="108">
        <v>43523</v>
      </c>
      <c r="G32" s="96">
        <v>15113280</v>
      </c>
      <c r="H32" s="98">
        <v>-0.54759999999999998</v>
      </c>
      <c r="I32" s="96">
        <v>-82.752929999999992</v>
      </c>
      <c r="J32" s="97">
        <f t="shared" si="0"/>
        <v>-0.12135557902511347</v>
      </c>
      <c r="K32" s="97">
        <f>I32/'סכום נכסי הקרן'!$C$42</f>
        <v>-1.5171026892521166E-5</v>
      </c>
    </row>
    <row r="33" spans="2:11">
      <c r="B33" s="89" t="s">
        <v>1801</v>
      </c>
      <c r="C33" s="86" t="s">
        <v>1821</v>
      </c>
      <c r="D33" s="99" t="s">
        <v>1626</v>
      </c>
      <c r="E33" s="99" t="s">
        <v>175</v>
      </c>
      <c r="F33" s="108">
        <v>43530</v>
      </c>
      <c r="G33" s="96">
        <v>61165699</v>
      </c>
      <c r="H33" s="98">
        <v>-0.61240000000000006</v>
      </c>
      <c r="I33" s="96">
        <v>-374.59969999999998</v>
      </c>
      <c r="J33" s="97">
        <f t="shared" si="0"/>
        <v>-0.54934324979349736</v>
      </c>
      <c r="K33" s="97">
        <f>I33/'סכום נכסי הקרן'!$C$42</f>
        <v>-6.8675056250338943E-5</v>
      </c>
    </row>
    <row r="34" spans="2:11">
      <c r="B34" s="89" t="s">
        <v>1801</v>
      </c>
      <c r="C34" s="86" t="s">
        <v>1822</v>
      </c>
      <c r="D34" s="99" t="s">
        <v>1626</v>
      </c>
      <c r="E34" s="99" t="s">
        <v>175</v>
      </c>
      <c r="F34" s="108">
        <v>43536</v>
      </c>
      <c r="G34" s="96">
        <v>7222600</v>
      </c>
      <c r="H34" s="98">
        <v>-0.50639999999999996</v>
      </c>
      <c r="I34" s="96">
        <v>-36.57282</v>
      </c>
      <c r="J34" s="97">
        <f t="shared" si="0"/>
        <v>-5.3633336580121711E-2</v>
      </c>
      <c r="K34" s="97">
        <f>I34/'סכום נכסי הקרן'!$C$42</f>
        <v>-6.7048651419996374E-6</v>
      </c>
    </row>
    <row r="35" spans="2:11">
      <c r="B35" s="89" t="s">
        <v>1801</v>
      </c>
      <c r="C35" s="86" t="s">
        <v>1823</v>
      </c>
      <c r="D35" s="99" t="s">
        <v>1626</v>
      </c>
      <c r="E35" s="99" t="s">
        <v>175</v>
      </c>
      <c r="F35" s="108">
        <v>43538</v>
      </c>
      <c r="G35" s="96">
        <v>30367100</v>
      </c>
      <c r="H35" s="98">
        <v>-0.99009999999999998</v>
      </c>
      <c r="I35" s="96">
        <v>-300.65359000000001</v>
      </c>
      <c r="J35" s="97">
        <f t="shared" si="0"/>
        <v>-0.44090270278561822</v>
      </c>
      <c r="K35" s="97">
        <f>I35/'סכום נכסי הקרן'!$C$42</f>
        <v>-5.511857645672526E-5</v>
      </c>
    </row>
    <row r="36" spans="2:11">
      <c r="B36" s="89" t="s">
        <v>1801</v>
      </c>
      <c r="C36" s="86" t="s">
        <v>1824</v>
      </c>
      <c r="D36" s="99" t="s">
        <v>1626</v>
      </c>
      <c r="E36" s="99" t="s">
        <v>175</v>
      </c>
      <c r="F36" s="108">
        <v>43544</v>
      </c>
      <c r="G36" s="96">
        <v>39952000</v>
      </c>
      <c r="H36" s="98">
        <v>0.67530000000000001</v>
      </c>
      <c r="I36" s="96">
        <v>269.80362000000002</v>
      </c>
      <c r="J36" s="97">
        <f t="shared" si="0"/>
        <v>0.39566181557766827</v>
      </c>
      <c r="K36" s="97">
        <f>I36/'סכום נכסי הקרן'!$C$42</f>
        <v>4.9462876718921767E-5</v>
      </c>
    </row>
    <row r="37" spans="2:11">
      <c r="B37" s="89" t="s">
        <v>1801</v>
      </c>
      <c r="C37" s="86" t="s">
        <v>1825</v>
      </c>
      <c r="D37" s="99" t="s">
        <v>1626</v>
      </c>
      <c r="E37" s="99" t="s">
        <v>175</v>
      </c>
      <c r="F37" s="108">
        <v>43551</v>
      </c>
      <c r="G37" s="96">
        <v>7223400</v>
      </c>
      <c r="H37" s="98">
        <v>-3.7400000000000003E-2</v>
      </c>
      <c r="I37" s="96">
        <v>-2.7033200000000002</v>
      </c>
      <c r="J37" s="97">
        <f t="shared" si="0"/>
        <v>-3.9643667467746434E-3</v>
      </c>
      <c r="K37" s="97">
        <f>I37/'סכום נכסי הקרן'!$C$42</f>
        <v>-4.9559744191644126E-7</v>
      </c>
    </row>
    <row r="38" spans="2:11">
      <c r="B38" s="89" t="s">
        <v>1801</v>
      </c>
      <c r="C38" s="86" t="s">
        <v>1826</v>
      </c>
      <c r="D38" s="99" t="s">
        <v>1626</v>
      </c>
      <c r="E38" s="99" t="s">
        <v>175</v>
      </c>
      <c r="F38" s="108">
        <v>43552</v>
      </c>
      <c r="G38" s="96">
        <v>5411100</v>
      </c>
      <c r="H38" s="98">
        <v>6.93E-2</v>
      </c>
      <c r="I38" s="96">
        <v>3.7475700000000001</v>
      </c>
      <c r="J38" s="97">
        <f t="shared" si="0"/>
        <v>5.4957392721580317E-3</v>
      </c>
      <c r="K38" s="97">
        <f>I38/'סכום נכסי הקרן'!$C$42</f>
        <v>6.8703893930529773E-7</v>
      </c>
    </row>
    <row r="39" spans="2:11">
      <c r="B39" s="89" t="s">
        <v>1801</v>
      </c>
      <c r="C39" s="86" t="s">
        <v>1827</v>
      </c>
      <c r="D39" s="99" t="s">
        <v>1626</v>
      </c>
      <c r="E39" s="99" t="s">
        <v>175</v>
      </c>
      <c r="F39" s="108">
        <v>43552</v>
      </c>
      <c r="G39" s="96">
        <v>5448000</v>
      </c>
      <c r="H39" s="98">
        <v>-0.12989999999999999</v>
      </c>
      <c r="I39" s="96">
        <v>-7.0747200000000001</v>
      </c>
      <c r="J39" s="97">
        <f t="shared" si="0"/>
        <v>-1.0374940706516988E-2</v>
      </c>
      <c r="K39" s="97">
        <f>I39/'סכום נכסי הקרן'!$C$42</f>
        <v>-1.2970026242823953E-6</v>
      </c>
    </row>
    <row r="40" spans="2:11">
      <c r="B40" s="85"/>
      <c r="C40" s="86"/>
      <c r="D40" s="86"/>
      <c r="E40" s="86"/>
      <c r="F40" s="86"/>
      <c r="G40" s="96"/>
      <c r="H40" s="98"/>
      <c r="I40" s="86"/>
      <c r="J40" s="97"/>
      <c r="K40" s="86"/>
    </row>
    <row r="41" spans="2:11">
      <c r="B41" s="104" t="s">
        <v>241</v>
      </c>
      <c r="C41" s="84"/>
      <c r="D41" s="84"/>
      <c r="E41" s="84"/>
      <c r="F41" s="84"/>
      <c r="G41" s="93"/>
      <c r="H41" s="95"/>
      <c r="I41" s="93">
        <v>1551.3757699999999</v>
      </c>
      <c r="J41" s="94">
        <f t="shared" ref="J41:J71" si="1">I41/$I$11</f>
        <v>2.2750627059837187</v>
      </c>
      <c r="K41" s="94">
        <f>I41/'סכום נכסי הקרן'!$C$42</f>
        <v>2.8441244952989259E-4</v>
      </c>
    </row>
    <row r="42" spans="2:11">
      <c r="B42" s="89" t="s">
        <v>1828</v>
      </c>
      <c r="C42" s="86" t="s">
        <v>1829</v>
      </c>
      <c r="D42" s="99" t="s">
        <v>1626</v>
      </c>
      <c r="E42" s="99" t="s">
        <v>175</v>
      </c>
      <c r="F42" s="108">
        <v>43501</v>
      </c>
      <c r="G42" s="96">
        <v>11259698.199999999</v>
      </c>
      <c r="H42" s="98">
        <v>1.2088000000000001</v>
      </c>
      <c r="I42" s="96">
        <v>136.11221</v>
      </c>
      <c r="J42" s="97">
        <f t="shared" si="1"/>
        <v>0.19960593609117941</v>
      </c>
      <c r="K42" s="97">
        <f>I42/'סכום נכסי הקרן'!$C$42</f>
        <v>2.495334000029351E-5</v>
      </c>
    </row>
    <row r="43" spans="2:11">
      <c r="B43" s="89" t="s">
        <v>1828</v>
      </c>
      <c r="C43" s="86" t="s">
        <v>1830</v>
      </c>
      <c r="D43" s="99" t="s">
        <v>1626</v>
      </c>
      <c r="E43" s="99" t="s">
        <v>178</v>
      </c>
      <c r="F43" s="108">
        <v>43475</v>
      </c>
      <c r="G43" s="96">
        <v>3451653.04</v>
      </c>
      <c r="H43" s="98">
        <v>-1.9044000000000001</v>
      </c>
      <c r="I43" s="96">
        <v>-65.733009999999993</v>
      </c>
      <c r="J43" s="97">
        <f t="shared" si="1"/>
        <v>-9.6396193942783343E-2</v>
      </c>
      <c r="K43" s="97">
        <f>I43/'סכום נכסי הקרן'!$C$42</f>
        <v>-1.2050778896123228E-5</v>
      </c>
    </row>
    <row r="44" spans="2:11">
      <c r="B44" s="89" t="s">
        <v>1828</v>
      </c>
      <c r="C44" s="86" t="s">
        <v>1831</v>
      </c>
      <c r="D44" s="99" t="s">
        <v>1626</v>
      </c>
      <c r="E44" s="99" t="s">
        <v>178</v>
      </c>
      <c r="F44" s="108">
        <v>43486</v>
      </c>
      <c r="G44" s="96">
        <v>6152380</v>
      </c>
      <c r="H44" s="98">
        <v>0.86160000000000003</v>
      </c>
      <c r="I44" s="96">
        <v>53.008660000000006</v>
      </c>
      <c r="J44" s="97">
        <f t="shared" si="1"/>
        <v>7.7736179584763629E-2</v>
      </c>
      <c r="K44" s="97">
        <f>I44/'סכום נכסי הקרן'!$C$42</f>
        <v>9.7180342302866036E-6</v>
      </c>
    </row>
    <row r="45" spans="2:11">
      <c r="B45" s="89" t="s">
        <v>1828</v>
      </c>
      <c r="C45" s="86" t="s">
        <v>1832</v>
      </c>
      <c r="D45" s="99" t="s">
        <v>1626</v>
      </c>
      <c r="E45" s="99" t="s">
        <v>175</v>
      </c>
      <c r="F45" s="108">
        <v>43412</v>
      </c>
      <c r="G45" s="96">
        <v>4281002.5199999996</v>
      </c>
      <c r="H45" s="98">
        <v>4.5498000000000003</v>
      </c>
      <c r="I45" s="96">
        <v>194.77501999999998</v>
      </c>
      <c r="J45" s="97">
        <f t="shared" si="1"/>
        <v>0.28563381782044522</v>
      </c>
      <c r="K45" s="97">
        <f>I45/'סכום נכסי הקרן'!$C$42</f>
        <v>3.5707944920033023E-5</v>
      </c>
    </row>
    <row r="46" spans="2:11">
      <c r="B46" s="89" t="s">
        <v>1828</v>
      </c>
      <c r="C46" s="86" t="s">
        <v>1833</v>
      </c>
      <c r="D46" s="99" t="s">
        <v>1626</v>
      </c>
      <c r="E46" s="99" t="s">
        <v>175</v>
      </c>
      <c r="F46" s="108">
        <v>43375</v>
      </c>
      <c r="G46" s="96">
        <v>3825273.18</v>
      </c>
      <c r="H46" s="98">
        <v>4.8516000000000004</v>
      </c>
      <c r="I46" s="96">
        <v>185.58589999999998</v>
      </c>
      <c r="J46" s="97">
        <f t="shared" si="1"/>
        <v>0.27215815021168199</v>
      </c>
      <c r="K46" s="97">
        <f>I46/'סכום נכסי הקרן'!$C$42</f>
        <v>3.4023311075181797E-5</v>
      </c>
    </row>
    <row r="47" spans="2:11">
      <c r="B47" s="89" t="s">
        <v>1828</v>
      </c>
      <c r="C47" s="86" t="s">
        <v>1834</v>
      </c>
      <c r="D47" s="99" t="s">
        <v>1626</v>
      </c>
      <c r="E47" s="99" t="s">
        <v>178</v>
      </c>
      <c r="F47" s="108">
        <v>43489</v>
      </c>
      <c r="G47" s="96">
        <v>2855623.68</v>
      </c>
      <c r="H47" s="98">
        <v>0.48530000000000001</v>
      </c>
      <c r="I47" s="96">
        <v>13.859629999999999</v>
      </c>
      <c r="J47" s="97">
        <f t="shared" si="1"/>
        <v>2.0324880626267052E-2</v>
      </c>
      <c r="K47" s="97">
        <f>I47/'סכום נכסי הקרן'!$C$42</f>
        <v>2.5408746185832107E-6</v>
      </c>
    </row>
    <row r="48" spans="2:11">
      <c r="B48" s="89" t="s">
        <v>1828</v>
      </c>
      <c r="C48" s="86" t="s">
        <v>1835</v>
      </c>
      <c r="D48" s="99" t="s">
        <v>1626</v>
      </c>
      <c r="E48" s="99" t="s">
        <v>178</v>
      </c>
      <c r="F48" s="108">
        <v>43460</v>
      </c>
      <c r="G48" s="96">
        <v>3101825.34</v>
      </c>
      <c r="H48" s="98">
        <v>-2.2088000000000001</v>
      </c>
      <c r="I48" s="96">
        <v>-68.513949999999994</v>
      </c>
      <c r="J48" s="97">
        <f t="shared" si="1"/>
        <v>-0.10047438892553621</v>
      </c>
      <c r="K48" s="97">
        <f>I48/'סכום נכסי הקרן'!$C$42</f>
        <v>-1.2560606349078523E-5</v>
      </c>
    </row>
    <row r="49" spans="2:11">
      <c r="B49" s="89" t="s">
        <v>1828</v>
      </c>
      <c r="C49" s="86" t="s">
        <v>1836</v>
      </c>
      <c r="D49" s="99" t="s">
        <v>1626</v>
      </c>
      <c r="E49" s="99" t="s">
        <v>177</v>
      </c>
      <c r="F49" s="108">
        <v>43503</v>
      </c>
      <c r="G49" s="96">
        <v>19811046.18</v>
      </c>
      <c r="H49" s="98">
        <v>1.4984</v>
      </c>
      <c r="I49" s="96">
        <v>296.83895000000001</v>
      </c>
      <c r="J49" s="97">
        <f t="shared" si="1"/>
        <v>0.43530860664941667</v>
      </c>
      <c r="K49" s="97">
        <f>I49/'סכום נכסי הקרן'!$C$42</f>
        <v>5.4419241629241967E-5</v>
      </c>
    </row>
    <row r="50" spans="2:11">
      <c r="B50" s="89" t="s">
        <v>1828</v>
      </c>
      <c r="C50" s="86" t="s">
        <v>1837</v>
      </c>
      <c r="D50" s="99" t="s">
        <v>1626</v>
      </c>
      <c r="E50" s="99" t="s">
        <v>175</v>
      </c>
      <c r="F50" s="108">
        <v>43509</v>
      </c>
      <c r="G50" s="96">
        <v>934877.74</v>
      </c>
      <c r="H50" s="98">
        <v>1.4875</v>
      </c>
      <c r="I50" s="96">
        <v>13.90653</v>
      </c>
      <c r="J50" s="97">
        <f t="shared" si="1"/>
        <v>2.0393658573540675E-2</v>
      </c>
      <c r="K50" s="97">
        <f>I50/'סכום נכסי הקרן'!$C$42</f>
        <v>2.549472757177932E-6</v>
      </c>
    </row>
    <row r="51" spans="2:11">
      <c r="B51" s="89" t="s">
        <v>1828</v>
      </c>
      <c r="C51" s="86" t="s">
        <v>1838</v>
      </c>
      <c r="D51" s="99" t="s">
        <v>1626</v>
      </c>
      <c r="E51" s="99" t="s">
        <v>177</v>
      </c>
      <c r="F51" s="108">
        <v>43474</v>
      </c>
      <c r="G51" s="96">
        <v>5479888.96</v>
      </c>
      <c r="H51" s="98">
        <v>2.7425999999999999</v>
      </c>
      <c r="I51" s="96">
        <v>150.29276000000002</v>
      </c>
      <c r="J51" s="97">
        <f t="shared" si="1"/>
        <v>0.22040143972041132</v>
      </c>
      <c r="K51" s="97">
        <f>I51/'סכום נכסי הקרן'!$C$42</f>
        <v>2.7553048619683073E-5</v>
      </c>
    </row>
    <row r="52" spans="2:11">
      <c r="B52" s="89" t="s">
        <v>1828</v>
      </c>
      <c r="C52" s="86" t="s">
        <v>1839</v>
      </c>
      <c r="D52" s="99" t="s">
        <v>1626</v>
      </c>
      <c r="E52" s="99" t="s">
        <v>175</v>
      </c>
      <c r="F52" s="108">
        <v>43377</v>
      </c>
      <c r="G52" s="96">
        <v>715121.51</v>
      </c>
      <c r="H52" s="98">
        <v>4.2847999999999997</v>
      </c>
      <c r="I52" s="96">
        <v>30.641500000000001</v>
      </c>
      <c r="J52" s="97">
        <f t="shared" si="1"/>
        <v>4.4935169965559102E-2</v>
      </c>
      <c r="K52" s="97">
        <f>I52/'סכום נכסי הקרן'!$C$42</f>
        <v>5.6174811034145546E-6</v>
      </c>
    </row>
    <row r="53" spans="2:11">
      <c r="B53" s="89" t="s">
        <v>1828</v>
      </c>
      <c r="C53" s="86" t="s">
        <v>1840</v>
      </c>
      <c r="D53" s="99" t="s">
        <v>1626</v>
      </c>
      <c r="E53" s="99" t="s">
        <v>175</v>
      </c>
      <c r="F53" s="108">
        <v>43507</v>
      </c>
      <c r="G53" s="96">
        <v>2179200</v>
      </c>
      <c r="H53" s="98">
        <v>0.69889999999999997</v>
      </c>
      <c r="I53" s="96">
        <v>15.230969999999999</v>
      </c>
      <c r="J53" s="97">
        <f t="shared" si="1"/>
        <v>2.2335924340855757E-2</v>
      </c>
      <c r="K53" s="97">
        <f>I53/'סכום נכסי הקרן'!$C$42</f>
        <v>2.7922812578259541E-6</v>
      </c>
    </row>
    <row r="54" spans="2:11">
      <c r="B54" s="89" t="s">
        <v>1828</v>
      </c>
      <c r="C54" s="86" t="s">
        <v>1841</v>
      </c>
      <c r="D54" s="99" t="s">
        <v>1626</v>
      </c>
      <c r="E54" s="99" t="s">
        <v>178</v>
      </c>
      <c r="F54" s="108">
        <v>43503</v>
      </c>
      <c r="G54" s="96">
        <v>2839560</v>
      </c>
      <c r="H54" s="98">
        <v>0.66720000000000002</v>
      </c>
      <c r="I54" s="96">
        <v>18.9453</v>
      </c>
      <c r="J54" s="97">
        <f t="shared" si="1"/>
        <v>2.7782917792813892E-2</v>
      </c>
      <c r="K54" s="97">
        <f>I54/'סכום נכסי הקרן'!$C$42</f>
        <v>3.4732263351506863E-6</v>
      </c>
    </row>
    <row r="55" spans="2:11">
      <c r="B55" s="89" t="s">
        <v>1828</v>
      </c>
      <c r="C55" s="86" t="s">
        <v>1842</v>
      </c>
      <c r="D55" s="99" t="s">
        <v>1626</v>
      </c>
      <c r="E55" s="99" t="s">
        <v>175</v>
      </c>
      <c r="F55" s="108">
        <v>43444</v>
      </c>
      <c r="G55" s="96">
        <v>1204643.45</v>
      </c>
      <c r="H55" s="98">
        <v>1.0424</v>
      </c>
      <c r="I55" s="96">
        <v>12.557600000000001</v>
      </c>
      <c r="J55" s="97">
        <f t="shared" si="1"/>
        <v>1.8415478692606596E-2</v>
      </c>
      <c r="K55" s="97">
        <f>I55/'סכום נכסי הקרן'!$C$42</f>
        <v>2.3021745248841801E-6</v>
      </c>
    </row>
    <row r="56" spans="2:11">
      <c r="B56" s="89" t="s">
        <v>1828</v>
      </c>
      <c r="C56" s="86" t="s">
        <v>1843</v>
      </c>
      <c r="D56" s="99" t="s">
        <v>1626</v>
      </c>
      <c r="E56" s="99" t="s">
        <v>175</v>
      </c>
      <c r="F56" s="108">
        <v>43474</v>
      </c>
      <c r="G56" s="96">
        <v>1220068.78</v>
      </c>
      <c r="H56" s="98">
        <v>4.7670000000000003</v>
      </c>
      <c r="I56" s="96">
        <v>58.160170000000001</v>
      </c>
      <c r="J56" s="97">
        <f t="shared" si="1"/>
        <v>8.5290769844028905E-2</v>
      </c>
      <c r="K56" s="97">
        <f>I56/'סכום נכסי הקרן'!$C$42</f>
        <v>1.066245634013929E-5</v>
      </c>
    </row>
    <row r="57" spans="2:11">
      <c r="B57" s="89" t="s">
        <v>1828</v>
      </c>
      <c r="C57" s="86" t="s">
        <v>1844</v>
      </c>
      <c r="D57" s="99" t="s">
        <v>1626</v>
      </c>
      <c r="E57" s="99" t="s">
        <v>178</v>
      </c>
      <c r="F57" s="108">
        <v>43433</v>
      </c>
      <c r="G57" s="96">
        <v>5376585.7999999998</v>
      </c>
      <c r="H57" s="98">
        <v>-1.3722000000000001</v>
      </c>
      <c r="I57" s="96">
        <v>-73.776589999999999</v>
      </c>
      <c r="J57" s="97">
        <f t="shared" si="1"/>
        <v>-0.1081919491907827</v>
      </c>
      <c r="K57" s="97">
        <f>I57/'סכום נכסי הקרן'!$C$42</f>
        <v>-1.3525401830829534E-5</v>
      </c>
    </row>
    <row r="58" spans="2:11">
      <c r="B58" s="89" t="s">
        <v>1828</v>
      </c>
      <c r="C58" s="86" t="s">
        <v>1845</v>
      </c>
      <c r="D58" s="99" t="s">
        <v>1626</v>
      </c>
      <c r="E58" s="99" t="s">
        <v>177</v>
      </c>
      <c r="F58" s="108">
        <v>43489</v>
      </c>
      <c r="G58" s="96">
        <v>9798409.5999999996</v>
      </c>
      <c r="H58" s="98">
        <v>1.8967000000000001</v>
      </c>
      <c r="I58" s="96">
        <v>185.84258</v>
      </c>
      <c r="J58" s="97">
        <f t="shared" si="1"/>
        <v>0.27253456649113178</v>
      </c>
      <c r="K58" s="97">
        <f>I58/'סכום נכסי הקרן'!$C$42</f>
        <v>3.4070368009392739E-5</v>
      </c>
    </row>
    <row r="59" spans="2:11">
      <c r="B59" s="89" t="s">
        <v>1828</v>
      </c>
      <c r="C59" s="86" t="s">
        <v>1846</v>
      </c>
      <c r="D59" s="99" t="s">
        <v>1626</v>
      </c>
      <c r="E59" s="99" t="s">
        <v>178</v>
      </c>
      <c r="F59" s="108">
        <v>43514</v>
      </c>
      <c r="G59" s="96">
        <v>706605.6</v>
      </c>
      <c r="H59" s="98">
        <v>-0.61170000000000002</v>
      </c>
      <c r="I59" s="96">
        <v>-4.3222800000000001</v>
      </c>
      <c r="J59" s="97">
        <f t="shared" si="1"/>
        <v>-6.3385404251990541E-3</v>
      </c>
      <c r="K59" s="97">
        <f>I59/'סכום נכסי הקרן'!$C$42</f>
        <v>-7.9240005298913766E-7</v>
      </c>
    </row>
    <row r="60" spans="2:11">
      <c r="B60" s="89" t="s">
        <v>1828</v>
      </c>
      <c r="C60" s="86" t="s">
        <v>1847</v>
      </c>
      <c r="D60" s="99" t="s">
        <v>1626</v>
      </c>
      <c r="E60" s="99" t="s">
        <v>177</v>
      </c>
      <c r="F60" s="108">
        <v>43517</v>
      </c>
      <c r="G60" s="96">
        <v>4166121.92</v>
      </c>
      <c r="H60" s="98">
        <v>1.4148000000000001</v>
      </c>
      <c r="I60" s="96">
        <v>58.942149999999998</v>
      </c>
      <c r="J60" s="97">
        <f t="shared" si="1"/>
        <v>8.6437528462558283E-2</v>
      </c>
      <c r="K60" s="97">
        <f>I60/'סכום נכסי הקרן'!$C$42</f>
        <v>1.0805816093194725E-5</v>
      </c>
    </row>
    <row r="61" spans="2:11">
      <c r="B61" s="89" t="s">
        <v>1828</v>
      </c>
      <c r="C61" s="86" t="s">
        <v>1848</v>
      </c>
      <c r="D61" s="99" t="s">
        <v>1626</v>
      </c>
      <c r="E61" s="99" t="s">
        <v>177</v>
      </c>
      <c r="F61" s="108">
        <v>43521</v>
      </c>
      <c r="G61" s="96">
        <v>2573627.94</v>
      </c>
      <c r="H61" s="98">
        <v>1.3559000000000001</v>
      </c>
      <c r="I61" s="96">
        <v>34.896380000000001</v>
      </c>
      <c r="J61" s="97">
        <f t="shared" si="1"/>
        <v>5.1174869588066427E-2</v>
      </c>
      <c r="K61" s="97">
        <f>I61/'סכום נכסי הקרן'!$C$42</f>
        <v>6.3975247695959263E-6</v>
      </c>
    </row>
    <row r="62" spans="2:11">
      <c r="B62" s="89" t="s">
        <v>1828</v>
      </c>
      <c r="C62" s="86" t="s">
        <v>1849</v>
      </c>
      <c r="D62" s="99" t="s">
        <v>1626</v>
      </c>
      <c r="E62" s="99" t="s">
        <v>175</v>
      </c>
      <c r="F62" s="108">
        <v>43524</v>
      </c>
      <c r="G62" s="96">
        <v>4653740.84</v>
      </c>
      <c r="H62" s="98">
        <v>0.311</v>
      </c>
      <c r="I62" s="96">
        <v>14.473090000000001</v>
      </c>
      <c r="J62" s="97">
        <f t="shared" si="1"/>
        <v>2.122450790845206E-2</v>
      </c>
      <c r="K62" s="97">
        <f>I62/'סכום נכסי הקרן'!$C$42</f>
        <v>2.6533397380356106E-6</v>
      </c>
    </row>
    <row r="63" spans="2:11">
      <c r="B63" s="89" t="s">
        <v>1828</v>
      </c>
      <c r="C63" s="86" t="s">
        <v>1850</v>
      </c>
      <c r="D63" s="99" t="s">
        <v>1626</v>
      </c>
      <c r="E63" s="99" t="s">
        <v>177</v>
      </c>
      <c r="F63" s="108">
        <v>43529</v>
      </c>
      <c r="G63" s="96">
        <v>33211310.18</v>
      </c>
      <c r="H63" s="98">
        <v>1.0955999999999999</v>
      </c>
      <c r="I63" s="96">
        <v>363.86822999999998</v>
      </c>
      <c r="J63" s="97">
        <f t="shared" si="1"/>
        <v>0.53360575559672829</v>
      </c>
      <c r="K63" s="97">
        <f>I63/'סכום נכסי הקרן'!$C$42</f>
        <v>6.6707664642980948E-5</v>
      </c>
    </row>
    <row r="64" spans="2:11">
      <c r="B64" s="89" t="s">
        <v>1828</v>
      </c>
      <c r="C64" s="86" t="s">
        <v>1851</v>
      </c>
      <c r="D64" s="99" t="s">
        <v>1626</v>
      </c>
      <c r="E64" s="99" t="s">
        <v>177</v>
      </c>
      <c r="F64" s="108">
        <v>43536</v>
      </c>
      <c r="G64" s="96">
        <v>2732394</v>
      </c>
      <c r="H64" s="98">
        <v>-0.56140000000000001</v>
      </c>
      <c r="I64" s="96">
        <v>-15.33948</v>
      </c>
      <c r="J64" s="97">
        <f t="shared" si="1"/>
        <v>-2.2495052167266438E-2</v>
      </c>
      <c r="K64" s="97">
        <f>I64/'סכום נכסי הקרן'!$C$42</f>
        <v>-2.8121743072697317E-6</v>
      </c>
    </row>
    <row r="65" spans="2:11">
      <c r="B65" s="89" t="s">
        <v>1828</v>
      </c>
      <c r="C65" s="86" t="s">
        <v>1852</v>
      </c>
      <c r="D65" s="99" t="s">
        <v>1626</v>
      </c>
      <c r="E65" s="99" t="s">
        <v>177</v>
      </c>
      <c r="F65" s="108">
        <v>43537</v>
      </c>
      <c r="G65" s="96">
        <v>8361568.6100000003</v>
      </c>
      <c r="H65" s="98">
        <v>0.79830000000000001</v>
      </c>
      <c r="I65" s="96">
        <v>66.750500000000002</v>
      </c>
      <c r="J65" s="97">
        <f t="shared" si="1"/>
        <v>9.7888323443240471E-2</v>
      </c>
      <c r="K65" s="97">
        <f>I65/'סכום נכסי הקרן'!$C$42</f>
        <v>1.2237314504625205E-5</v>
      </c>
    </row>
    <row r="66" spans="2:11">
      <c r="B66" s="89" t="s">
        <v>1828</v>
      </c>
      <c r="C66" s="86" t="s">
        <v>1853</v>
      </c>
      <c r="D66" s="99" t="s">
        <v>1626</v>
      </c>
      <c r="E66" s="99" t="s">
        <v>178</v>
      </c>
      <c r="F66" s="108">
        <v>43537</v>
      </c>
      <c r="G66" s="96">
        <v>2127241.33</v>
      </c>
      <c r="H66" s="98">
        <v>1.2828999999999999</v>
      </c>
      <c r="I66" s="96">
        <v>27.290290000000002</v>
      </c>
      <c r="J66" s="97">
        <f t="shared" si="1"/>
        <v>4.0020685004304557E-2</v>
      </c>
      <c r="K66" s="97">
        <f>I66/'סכום נכסי הקרן'!$C$42</f>
        <v>5.0031065183396108E-6</v>
      </c>
    </row>
    <row r="67" spans="2:11">
      <c r="B67" s="89" t="s">
        <v>1828</v>
      </c>
      <c r="C67" s="86" t="s">
        <v>1854</v>
      </c>
      <c r="D67" s="99" t="s">
        <v>1626</v>
      </c>
      <c r="E67" s="99" t="s">
        <v>175</v>
      </c>
      <c r="F67" s="108">
        <v>43537</v>
      </c>
      <c r="G67" s="96">
        <v>1752672.3</v>
      </c>
      <c r="H67" s="98">
        <v>-0.2576</v>
      </c>
      <c r="I67" s="96">
        <v>-4.5148000000000001</v>
      </c>
      <c r="J67" s="97">
        <f t="shared" si="1"/>
        <v>-6.6208672995938921E-3</v>
      </c>
      <c r="K67" s="97">
        <f>I67/'סכום נכסי הקרן'!$C$42</f>
        <v>-8.276945869391521E-7</v>
      </c>
    </row>
    <row r="68" spans="2:11">
      <c r="B68" s="89" t="s">
        <v>1828</v>
      </c>
      <c r="C68" s="86" t="s">
        <v>1855</v>
      </c>
      <c r="D68" s="99" t="s">
        <v>1626</v>
      </c>
      <c r="E68" s="99" t="s">
        <v>178</v>
      </c>
      <c r="F68" s="108">
        <v>43542</v>
      </c>
      <c r="G68" s="96">
        <v>2091809.2</v>
      </c>
      <c r="H68" s="98">
        <v>-1.5717000000000001</v>
      </c>
      <c r="I68" s="96">
        <v>-32.87782</v>
      </c>
      <c r="J68" s="97">
        <f t="shared" si="1"/>
        <v>-4.8214690201101723E-2</v>
      </c>
      <c r="K68" s="97">
        <f>I68/'סכום נכסי הקרן'!$C$42</f>
        <v>-6.0274638177460343E-6</v>
      </c>
    </row>
    <row r="69" spans="2:11">
      <c r="B69" s="89" t="s">
        <v>1828</v>
      </c>
      <c r="C69" s="86" t="s">
        <v>1856</v>
      </c>
      <c r="D69" s="99" t="s">
        <v>1626</v>
      </c>
      <c r="E69" s="99" t="s">
        <v>178</v>
      </c>
      <c r="F69" s="108">
        <v>43542</v>
      </c>
      <c r="G69" s="96">
        <v>6658768.2000000002</v>
      </c>
      <c r="H69" s="98">
        <v>-1.5786</v>
      </c>
      <c r="I69" s="96">
        <v>-105.11505</v>
      </c>
      <c r="J69" s="97">
        <f t="shared" si="1"/>
        <v>-0.15414919758132739</v>
      </c>
      <c r="K69" s="97">
        <f>I69/'סכום נכסי הקרן'!$C$42</f>
        <v>-1.9270656040320352E-5</v>
      </c>
    </row>
    <row r="70" spans="2:11">
      <c r="B70" s="89" t="s">
        <v>1828</v>
      </c>
      <c r="C70" s="86" t="s">
        <v>1857</v>
      </c>
      <c r="D70" s="99" t="s">
        <v>1626</v>
      </c>
      <c r="E70" s="99" t="s">
        <v>175</v>
      </c>
      <c r="F70" s="108">
        <v>43543</v>
      </c>
      <c r="G70" s="96">
        <v>3674589.59</v>
      </c>
      <c r="H70" s="98">
        <v>-0.42</v>
      </c>
      <c r="I70" s="96">
        <v>-15.4351</v>
      </c>
      <c r="J70" s="97">
        <f t="shared" si="1"/>
        <v>-2.2635277056782512E-2</v>
      </c>
      <c r="K70" s="97">
        <f>I70/'סכום נכסי הקרן'!$C$42</f>
        <v>-2.8297042435688195E-6</v>
      </c>
    </row>
    <row r="71" spans="2:11">
      <c r="B71" s="89" t="s">
        <v>1828</v>
      </c>
      <c r="C71" s="86" t="s">
        <v>1858</v>
      </c>
      <c r="D71" s="99" t="s">
        <v>1626</v>
      </c>
      <c r="E71" s="99" t="s">
        <v>177</v>
      </c>
      <c r="F71" s="108">
        <v>43552</v>
      </c>
      <c r="G71" s="96">
        <v>1606713.26</v>
      </c>
      <c r="H71" s="98">
        <v>0.31280000000000002</v>
      </c>
      <c r="I71" s="96">
        <v>5.0254300000000001</v>
      </c>
      <c r="J71" s="97">
        <f t="shared" si="1"/>
        <v>7.3696963660401646E-3</v>
      </c>
      <c r="K71" s="97">
        <f>I71/'סכום נכסי הקרן'!$C$42</f>
        <v>9.2130796669655867E-7</v>
      </c>
    </row>
    <row r="72" spans="2:11">
      <c r="B72" s="85"/>
      <c r="C72" s="86"/>
      <c r="D72" s="86"/>
      <c r="E72" s="86"/>
      <c r="F72" s="86"/>
      <c r="G72" s="96"/>
      <c r="H72" s="98"/>
      <c r="I72" s="86"/>
      <c r="J72" s="97"/>
      <c r="K72" s="86"/>
    </row>
    <row r="73" spans="2:11">
      <c r="B73" s="104" t="s">
        <v>239</v>
      </c>
      <c r="C73" s="84"/>
      <c r="D73" s="84"/>
      <c r="E73" s="84"/>
      <c r="F73" s="84"/>
      <c r="G73" s="93"/>
      <c r="H73" s="95"/>
      <c r="I73" s="93">
        <v>-52.524099999999997</v>
      </c>
      <c r="J73" s="94">
        <f t="shared" ref="J73:J74" si="2">I73/$I$11</f>
        <v>-7.7025581671524651E-2</v>
      </c>
      <c r="K73" s="94">
        <f>I73/'סכום נכסי הקרן'!$C$42</f>
        <v>-9.6292002422811022E-6</v>
      </c>
    </row>
    <row r="74" spans="2:11">
      <c r="B74" s="89" t="s">
        <v>1994</v>
      </c>
      <c r="C74" s="86" t="s">
        <v>1859</v>
      </c>
      <c r="D74" s="99" t="s">
        <v>1626</v>
      </c>
      <c r="E74" s="99" t="s">
        <v>176</v>
      </c>
      <c r="F74" s="108">
        <v>43108</v>
      </c>
      <c r="G74" s="96">
        <v>2990.13</v>
      </c>
      <c r="H74" s="98">
        <v>995.43420000000003</v>
      </c>
      <c r="I74" s="96">
        <v>-52.524099999999997</v>
      </c>
      <c r="J74" s="97">
        <f t="shared" si="2"/>
        <v>-7.7025581671524651E-2</v>
      </c>
      <c r="K74" s="97">
        <f>I74/'סכום נכסי הקרן'!$C$42</f>
        <v>-9.6292002422811022E-6</v>
      </c>
    </row>
    <row r="75" spans="2:11">
      <c r="C75" s="1"/>
      <c r="D75" s="1"/>
    </row>
    <row r="76" spans="2:11">
      <c r="C76" s="1"/>
      <c r="D76" s="1"/>
    </row>
    <row r="77" spans="2:11">
      <c r="C77" s="1"/>
      <c r="D77" s="1"/>
    </row>
    <row r="78" spans="2:11">
      <c r="B78" s="101" t="s">
        <v>266</v>
      </c>
      <c r="C78" s="1"/>
      <c r="D78" s="1"/>
    </row>
    <row r="79" spans="2:11">
      <c r="B79" s="101" t="s">
        <v>123</v>
      </c>
      <c r="C79" s="1"/>
      <c r="D79" s="1"/>
    </row>
    <row r="80" spans="2:11">
      <c r="B80" s="101" t="s">
        <v>249</v>
      </c>
      <c r="C80" s="1"/>
      <c r="D80" s="1"/>
    </row>
    <row r="81" spans="2:4">
      <c r="B81" s="101" t="s">
        <v>257</v>
      </c>
      <c r="C81" s="1"/>
      <c r="D81" s="1"/>
    </row>
    <row r="82" spans="2:4">
      <c r="C82" s="1"/>
      <c r="D82" s="1"/>
    </row>
    <row r="83" spans="2:4">
      <c r="C83" s="1"/>
      <c r="D83" s="1"/>
    </row>
    <row r="84" spans="2:4">
      <c r="C84" s="1"/>
      <c r="D84" s="1"/>
    </row>
    <row r="85" spans="2:4">
      <c r="C85" s="1"/>
      <c r="D85" s="1"/>
    </row>
    <row r="86" spans="2:4">
      <c r="C86" s="1"/>
      <c r="D86" s="1"/>
    </row>
    <row r="87" spans="2:4">
      <c r="C87" s="1"/>
      <c r="D87" s="1"/>
    </row>
    <row r="88" spans="2:4">
      <c r="C88" s="1"/>
      <c r="D88" s="1"/>
    </row>
    <row r="89" spans="2:4">
      <c r="C89" s="1"/>
      <c r="D89" s="1"/>
    </row>
    <row r="90" spans="2:4">
      <c r="C90" s="1"/>
      <c r="D90" s="1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191</v>
      </c>
      <c r="C1" s="80" t="s" vm="1">
        <v>267</v>
      </c>
    </row>
    <row r="2" spans="2:78">
      <c r="B2" s="58" t="s">
        <v>190</v>
      </c>
      <c r="C2" s="80" t="s">
        <v>268</v>
      </c>
    </row>
    <row r="3" spans="2:78">
      <c r="B3" s="58" t="s">
        <v>192</v>
      </c>
      <c r="C3" s="80" t="s">
        <v>269</v>
      </c>
    </row>
    <row r="4" spans="2:78">
      <c r="B4" s="58" t="s">
        <v>193</v>
      </c>
      <c r="C4" s="80">
        <v>8801</v>
      </c>
    </row>
    <row r="6" spans="2:78" ht="26.25" customHeight="1">
      <c r="B6" s="172" t="s">
        <v>222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78" ht="26.25" customHeight="1">
      <c r="B7" s="172" t="s">
        <v>110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4"/>
    </row>
    <row r="8" spans="2:78" s="3" customFormat="1" ht="47.25">
      <c r="B8" s="23" t="s">
        <v>127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120</v>
      </c>
      <c r="O8" s="31" t="s">
        <v>63</v>
      </c>
      <c r="P8" s="31" t="s">
        <v>194</v>
      </c>
      <c r="Q8" s="32" t="s">
        <v>196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258</v>
      </c>
      <c r="M9" s="17"/>
      <c r="N9" s="17" t="s">
        <v>254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Q97"/>
  <sheetViews>
    <sheetView rightToLeft="1" workbookViewId="0">
      <selection activeCell="D3" sqref="D3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1.7109375" style="2" bestFit="1" customWidth="1"/>
    <col min="4" max="4" width="10.140625" style="2" bestFit="1" customWidth="1"/>
    <col min="5" max="5" width="11.285156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4.28515625" style="1" bestFit="1" customWidth="1"/>
    <col min="14" max="14" width="7.28515625" style="1" bestFit="1" customWidth="1"/>
    <col min="15" max="15" width="11.28515625" style="1" bestFit="1" customWidth="1"/>
    <col min="16" max="16" width="9.140625" style="1" bestFit="1" customWidth="1"/>
    <col min="17" max="17" width="10.42578125" style="1" bestFit="1" customWidth="1"/>
    <col min="18" max="18" width="7.28515625" style="1" customWidth="1"/>
    <col min="19" max="30" width="5.7109375" style="1" customWidth="1"/>
    <col min="31" max="16384" width="9.140625" style="1"/>
  </cols>
  <sheetData>
    <row r="1" spans="2:43">
      <c r="B1" s="58" t="s">
        <v>191</v>
      </c>
      <c r="C1" s="80" t="s" vm="1">
        <v>267</v>
      </c>
    </row>
    <row r="2" spans="2:43">
      <c r="B2" s="58" t="s">
        <v>190</v>
      </c>
      <c r="C2" s="80" t="s">
        <v>268</v>
      </c>
    </row>
    <row r="3" spans="2:43">
      <c r="B3" s="58" t="s">
        <v>192</v>
      </c>
      <c r="C3" s="80" t="s">
        <v>269</v>
      </c>
    </row>
    <row r="4" spans="2:43">
      <c r="B4" s="58" t="s">
        <v>193</v>
      </c>
      <c r="C4" s="80">
        <v>8801</v>
      </c>
    </row>
    <row r="6" spans="2:43" ht="26.25" customHeight="1">
      <c r="B6" s="172" t="s">
        <v>223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4"/>
    </row>
    <row r="7" spans="2:43" s="3" customFormat="1" ht="63">
      <c r="B7" s="23" t="s">
        <v>127</v>
      </c>
      <c r="C7" s="31" t="s">
        <v>235</v>
      </c>
      <c r="D7" s="31" t="s">
        <v>49</v>
      </c>
      <c r="E7" s="31" t="s">
        <v>128</v>
      </c>
      <c r="F7" s="31" t="s">
        <v>15</v>
      </c>
      <c r="G7" s="31" t="s">
        <v>112</v>
      </c>
      <c r="H7" s="31" t="s">
        <v>70</v>
      </c>
      <c r="I7" s="31" t="s">
        <v>18</v>
      </c>
      <c r="J7" s="31" t="s">
        <v>111</v>
      </c>
      <c r="K7" s="14" t="s">
        <v>38</v>
      </c>
      <c r="L7" s="73" t="s">
        <v>19</v>
      </c>
      <c r="M7" s="31" t="s">
        <v>251</v>
      </c>
      <c r="N7" s="31" t="s">
        <v>250</v>
      </c>
      <c r="O7" s="31" t="s">
        <v>120</v>
      </c>
      <c r="P7" s="31" t="s">
        <v>194</v>
      </c>
      <c r="Q7" s="32" t="s">
        <v>196</v>
      </c>
      <c r="AP7" s="3" t="s">
        <v>174</v>
      </c>
      <c r="AQ7" s="3" t="s">
        <v>176</v>
      </c>
    </row>
    <row r="8" spans="2:43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258</v>
      </c>
      <c r="N8" s="17"/>
      <c r="O8" s="17" t="s">
        <v>254</v>
      </c>
      <c r="P8" s="33" t="s">
        <v>20</v>
      </c>
      <c r="Q8" s="18" t="s">
        <v>20</v>
      </c>
      <c r="AP8" s="3" t="s">
        <v>172</v>
      </c>
      <c r="AQ8" s="3" t="s">
        <v>175</v>
      </c>
    </row>
    <row r="9" spans="2:43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124</v>
      </c>
      <c r="AP9" s="4" t="s">
        <v>173</v>
      </c>
      <c r="AQ9" s="4" t="s">
        <v>177</v>
      </c>
    </row>
    <row r="10" spans="2:43" s="142" customFormat="1" ht="18" customHeight="1">
      <c r="B10" s="81" t="s">
        <v>43</v>
      </c>
      <c r="C10" s="82"/>
      <c r="D10" s="82"/>
      <c r="E10" s="82"/>
      <c r="F10" s="82"/>
      <c r="G10" s="82"/>
      <c r="H10" s="82"/>
      <c r="I10" s="90">
        <v>5.3353815207001132</v>
      </c>
      <c r="J10" s="82"/>
      <c r="K10" s="82"/>
      <c r="L10" s="105">
        <v>3.6272934080398306E-2</v>
      </c>
      <c r="M10" s="90"/>
      <c r="N10" s="92"/>
      <c r="O10" s="90">
        <f>O11+O87</f>
        <v>139831.79863012861</v>
      </c>
      <c r="P10" s="91">
        <f>O10/$O$10</f>
        <v>1</v>
      </c>
      <c r="Q10" s="91">
        <f>O10/'סכום נכסי הקרן'!$C$42</f>
        <v>2.5635249137973555E-2</v>
      </c>
      <c r="AP10" s="130" t="s">
        <v>30</v>
      </c>
      <c r="AQ10" s="142" t="s">
        <v>178</v>
      </c>
    </row>
    <row r="11" spans="2:43" s="130" customFormat="1" ht="21.75" customHeight="1">
      <c r="B11" s="83" t="s">
        <v>41</v>
      </c>
      <c r="C11" s="84"/>
      <c r="D11" s="84"/>
      <c r="E11" s="84"/>
      <c r="F11" s="84"/>
      <c r="G11" s="84"/>
      <c r="H11" s="84"/>
      <c r="I11" s="93">
        <v>5.1426206693403831</v>
      </c>
      <c r="J11" s="84"/>
      <c r="K11" s="84"/>
      <c r="L11" s="106">
        <v>3.4585070267981133E-2</v>
      </c>
      <c r="M11" s="93"/>
      <c r="N11" s="95"/>
      <c r="O11" s="93">
        <f>O12+O29</f>
        <v>120186.15485012863</v>
      </c>
      <c r="P11" s="94">
        <f t="shared" ref="P11:P27" si="0">O11/$O$10</f>
        <v>0.85950517713095431</v>
      </c>
      <c r="Q11" s="94">
        <f>O11/'סכום נכסי הקרן'!$C$42</f>
        <v>2.2033629351130103E-2</v>
      </c>
      <c r="AQ11" s="130" t="s">
        <v>184</v>
      </c>
    </row>
    <row r="12" spans="2:43" s="130" customFormat="1">
      <c r="B12" s="104" t="s">
        <v>39</v>
      </c>
      <c r="C12" s="84"/>
      <c r="D12" s="84"/>
      <c r="E12" s="84"/>
      <c r="F12" s="84"/>
      <c r="G12" s="84"/>
      <c r="H12" s="84"/>
      <c r="I12" s="93">
        <v>8.9067598827360666</v>
      </c>
      <c r="J12" s="84"/>
      <c r="K12" s="84"/>
      <c r="L12" s="106">
        <v>3.1246093402685346E-2</v>
      </c>
      <c r="M12" s="93"/>
      <c r="N12" s="95"/>
      <c r="O12" s="93">
        <f>SUM(O13:O27)</f>
        <v>54667.424910128633</v>
      </c>
      <c r="P12" s="94">
        <f t="shared" si="0"/>
        <v>0.39095131040065023</v>
      </c>
      <c r="Q12" s="94">
        <f>O12/'סכום נכסי הקרן'!$C$42</f>
        <v>1.0022134242937901E-2</v>
      </c>
      <c r="AQ12" s="130" t="s">
        <v>179</v>
      </c>
    </row>
    <row r="13" spans="2:43" s="130" customFormat="1">
      <c r="B13" s="156" t="s">
        <v>2000</v>
      </c>
      <c r="C13" s="99" t="s">
        <v>1893</v>
      </c>
      <c r="D13" s="86">
        <v>6028</v>
      </c>
      <c r="E13" s="86"/>
      <c r="F13" s="86" t="s">
        <v>1598</v>
      </c>
      <c r="G13" s="108">
        <v>43100</v>
      </c>
      <c r="H13" s="86"/>
      <c r="I13" s="96">
        <v>9.48</v>
      </c>
      <c r="J13" s="99" t="s">
        <v>176</v>
      </c>
      <c r="K13" s="100">
        <v>4.2800000000000005E-2</v>
      </c>
      <c r="L13" s="100">
        <v>4.2800000000000005E-2</v>
      </c>
      <c r="M13" s="96">
        <v>2071377.33</v>
      </c>
      <c r="N13" s="98">
        <v>101.59</v>
      </c>
      <c r="O13" s="96">
        <f>2104.31223-0.34197</f>
        <v>2103.9702600000001</v>
      </c>
      <c r="P13" s="97">
        <f t="shared" si="0"/>
        <v>1.5046436365774327E-2</v>
      </c>
      <c r="Q13" s="97">
        <f>O13/'סכום נכסי הקרן'!$C$42</f>
        <v>3.8571914487529028E-4</v>
      </c>
      <c r="AQ13" s="130" t="s">
        <v>180</v>
      </c>
    </row>
    <row r="14" spans="2:43" s="130" customFormat="1">
      <c r="B14" s="156" t="s">
        <v>2000</v>
      </c>
      <c r="C14" s="99" t="s">
        <v>1893</v>
      </c>
      <c r="D14" s="86">
        <v>5212</v>
      </c>
      <c r="E14" s="86"/>
      <c r="F14" s="86" t="s">
        <v>1598</v>
      </c>
      <c r="G14" s="108">
        <v>42643</v>
      </c>
      <c r="H14" s="86"/>
      <c r="I14" s="96">
        <v>8.48</v>
      </c>
      <c r="J14" s="99" t="s">
        <v>176</v>
      </c>
      <c r="K14" s="100">
        <v>3.0600000000000002E-2</v>
      </c>
      <c r="L14" s="100">
        <v>3.0600000000000002E-2</v>
      </c>
      <c r="M14" s="96">
        <v>217205.27</v>
      </c>
      <c r="N14" s="98">
        <v>98.17</v>
      </c>
      <c r="O14" s="96">
        <v>213.23041000000001</v>
      </c>
      <c r="P14" s="97">
        <f t="shared" si="0"/>
        <v>1.5249064382273968E-3</v>
      </c>
      <c r="Q14" s="97">
        <f>O14/'סכום נכסי הקרן'!$C$42</f>
        <v>3.9091356456059198E-5</v>
      </c>
      <c r="AQ14" s="130" t="s">
        <v>181</v>
      </c>
    </row>
    <row r="15" spans="2:43" s="130" customFormat="1">
      <c r="B15" s="156" t="s">
        <v>2000</v>
      </c>
      <c r="C15" s="99" t="s">
        <v>1893</v>
      </c>
      <c r="D15" s="86">
        <v>5211</v>
      </c>
      <c r="E15" s="86"/>
      <c r="F15" s="86" t="s">
        <v>1598</v>
      </c>
      <c r="G15" s="108">
        <v>42643</v>
      </c>
      <c r="H15" s="86"/>
      <c r="I15" s="96">
        <v>5.82</v>
      </c>
      <c r="J15" s="99" t="s">
        <v>176</v>
      </c>
      <c r="K15" s="100">
        <v>3.5699999999999996E-2</v>
      </c>
      <c r="L15" s="100">
        <v>3.5699999999999996E-2</v>
      </c>
      <c r="M15" s="96">
        <v>216186.86</v>
      </c>
      <c r="N15" s="98">
        <v>101.73</v>
      </c>
      <c r="O15" s="96">
        <v>219.92689000000001</v>
      </c>
      <c r="P15" s="97">
        <f t="shared" si="0"/>
        <v>1.5727959745532004E-3</v>
      </c>
      <c r="Q15" s="97">
        <f>O15/'סכום נכסי הקרן'!$C$42</f>
        <v>4.031901665087321E-5</v>
      </c>
      <c r="AQ15" s="130" t="s">
        <v>183</v>
      </c>
    </row>
    <row r="16" spans="2:43" s="130" customFormat="1">
      <c r="B16" s="156" t="s">
        <v>2000</v>
      </c>
      <c r="C16" s="99" t="s">
        <v>1893</v>
      </c>
      <c r="D16" s="86">
        <v>6027</v>
      </c>
      <c r="E16" s="86"/>
      <c r="F16" s="86" t="s">
        <v>1598</v>
      </c>
      <c r="G16" s="108">
        <v>43100</v>
      </c>
      <c r="H16" s="86"/>
      <c r="I16" s="96">
        <v>9.91</v>
      </c>
      <c r="J16" s="99" t="s">
        <v>176</v>
      </c>
      <c r="K16" s="100">
        <v>3.0700000000000002E-2</v>
      </c>
      <c r="L16" s="100">
        <v>3.0700000000000002E-2</v>
      </c>
      <c r="M16" s="96">
        <v>7745375.2199999997</v>
      </c>
      <c r="N16" s="98">
        <v>99.64</v>
      </c>
      <c r="O16" s="96">
        <v>7717.4918699999998</v>
      </c>
      <c r="P16" s="97">
        <f t="shared" si="0"/>
        <v>5.5191250814227627E-2</v>
      </c>
      <c r="Q16" s="97">
        <f>O16/'סכום נכסי הקרן'!$C$42</f>
        <v>1.4148414648591111E-3</v>
      </c>
      <c r="AQ16" s="130" t="s">
        <v>182</v>
      </c>
    </row>
    <row r="17" spans="2:43" s="130" customFormat="1">
      <c r="B17" s="156" t="s">
        <v>2000</v>
      </c>
      <c r="C17" s="99" t="s">
        <v>1893</v>
      </c>
      <c r="D17" s="86">
        <v>6026</v>
      </c>
      <c r="E17" s="86"/>
      <c r="F17" s="86" t="s">
        <v>1598</v>
      </c>
      <c r="G17" s="108">
        <v>43100</v>
      </c>
      <c r="H17" s="86"/>
      <c r="I17" s="96">
        <v>7.71</v>
      </c>
      <c r="J17" s="99" t="s">
        <v>176</v>
      </c>
      <c r="K17" s="100">
        <v>3.4799999999999998E-2</v>
      </c>
      <c r="L17" s="100">
        <v>3.4799999999999998E-2</v>
      </c>
      <c r="M17" s="96">
        <v>10585797.27</v>
      </c>
      <c r="N17" s="98">
        <v>102.46</v>
      </c>
      <c r="O17" s="96">
        <v>10846.20788</v>
      </c>
      <c r="P17" s="97">
        <f t="shared" si="0"/>
        <v>7.7566104321446103E-2</v>
      </c>
      <c r="Q17" s="97">
        <f>O17/'סכום נכסי הקרן'!$C$42</f>
        <v>1.9884264089423177E-3</v>
      </c>
      <c r="AQ17" s="130" t="s">
        <v>185</v>
      </c>
    </row>
    <row r="18" spans="2:43" s="130" customFormat="1">
      <c r="B18" s="156" t="s">
        <v>2000</v>
      </c>
      <c r="C18" s="99" t="s">
        <v>1893</v>
      </c>
      <c r="D18" s="86">
        <v>5210</v>
      </c>
      <c r="E18" s="86"/>
      <c r="F18" s="86" t="s">
        <v>1598</v>
      </c>
      <c r="G18" s="108">
        <v>42643</v>
      </c>
      <c r="H18" s="86"/>
      <c r="I18" s="96">
        <v>8.8800000000000026</v>
      </c>
      <c r="J18" s="99" t="s">
        <v>176</v>
      </c>
      <c r="K18" s="100">
        <v>1.9000000000000003E-2</v>
      </c>
      <c r="L18" s="100">
        <v>1.9000000000000003E-2</v>
      </c>
      <c r="M18" s="96">
        <v>158264.95000000001</v>
      </c>
      <c r="N18" s="98">
        <v>106.85</v>
      </c>
      <c r="O18" s="96">
        <v>169.10602</v>
      </c>
      <c r="P18" s="97">
        <f t="shared" si="0"/>
        <v>1.2093531060649882E-3</v>
      </c>
      <c r="Q18" s="97">
        <f>O18/'סכום נכסי הקרן'!$C$42</f>
        <v>3.1002068169758127E-5</v>
      </c>
      <c r="AQ18" s="130" t="s">
        <v>186</v>
      </c>
    </row>
    <row r="19" spans="2:43" s="130" customFormat="1">
      <c r="B19" s="156" t="s">
        <v>2000</v>
      </c>
      <c r="C19" s="99" t="s">
        <v>1893</v>
      </c>
      <c r="D19" s="86">
        <v>6025</v>
      </c>
      <c r="E19" s="86"/>
      <c r="F19" s="86" t="s">
        <v>1598</v>
      </c>
      <c r="G19" s="108">
        <v>43100</v>
      </c>
      <c r="H19" s="86"/>
      <c r="I19" s="96">
        <v>9.9800000000000022</v>
      </c>
      <c r="J19" s="99" t="s">
        <v>176</v>
      </c>
      <c r="K19" s="100">
        <v>2.8699999999999996E-2</v>
      </c>
      <c r="L19" s="100">
        <v>2.8699999999999996E-2</v>
      </c>
      <c r="M19" s="96">
        <v>4342233.87</v>
      </c>
      <c r="N19" s="98">
        <v>106.64</v>
      </c>
      <c r="O19" s="96">
        <f>4630.55765-0.37955</f>
        <v>4630.1781000000001</v>
      </c>
      <c r="P19" s="97">
        <f t="shared" si="0"/>
        <v>3.3112483321818383E-2</v>
      </c>
      <c r="Q19" s="97">
        <f>O19/'סכום נכסי הקרן'!$C$42</f>
        <v>8.4884675953180832E-4</v>
      </c>
      <c r="AQ19" s="130" t="s">
        <v>187</v>
      </c>
    </row>
    <row r="20" spans="2:43" s="130" customFormat="1">
      <c r="B20" s="156" t="s">
        <v>2000</v>
      </c>
      <c r="C20" s="99" t="s">
        <v>1893</v>
      </c>
      <c r="D20" s="86">
        <v>6024</v>
      </c>
      <c r="E20" s="86"/>
      <c r="F20" s="86" t="s">
        <v>1598</v>
      </c>
      <c r="G20" s="108">
        <v>43100</v>
      </c>
      <c r="H20" s="86"/>
      <c r="I20" s="96">
        <v>8.93</v>
      </c>
      <c r="J20" s="99" t="s">
        <v>176</v>
      </c>
      <c r="K20" s="100">
        <v>1.9300000000000001E-2</v>
      </c>
      <c r="L20" s="100">
        <v>1.9300000000000001E-2</v>
      </c>
      <c r="M20" s="96">
        <v>3435099.52</v>
      </c>
      <c r="N20" s="98">
        <v>107.95</v>
      </c>
      <c r="O20" s="96">
        <f>3708.19029-0.43802</f>
        <v>3707.75227</v>
      </c>
      <c r="P20" s="97">
        <f t="shared" si="0"/>
        <v>2.6515801887147545E-2</v>
      </c>
      <c r="Q20" s="97">
        <f>O20/'סכום נכסי הקרן'!$C$42</f>
        <v>6.797391874701767E-4</v>
      </c>
      <c r="AQ20" s="130" t="s">
        <v>188</v>
      </c>
    </row>
    <row r="21" spans="2:43" s="130" customFormat="1">
      <c r="B21" s="156" t="s">
        <v>2000</v>
      </c>
      <c r="C21" s="99" t="s">
        <v>1893</v>
      </c>
      <c r="D21" s="86">
        <v>5209</v>
      </c>
      <c r="E21" s="86"/>
      <c r="F21" s="86" t="s">
        <v>1598</v>
      </c>
      <c r="G21" s="108">
        <v>42643</v>
      </c>
      <c r="H21" s="86"/>
      <c r="I21" s="96">
        <v>6.9399999999999995</v>
      </c>
      <c r="J21" s="99" t="s">
        <v>176</v>
      </c>
      <c r="K21" s="100">
        <v>2.0799999999999999E-2</v>
      </c>
      <c r="L21" s="100">
        <v>2.0799999999999999E-2</v>
      </c>
      <c r="M21" s="96">
        <v>121853.19</v>
      </c>
      <c r="N21" s="98">
        <v>104.3</v>
      </c>
      <c r="O21" s="96">
        <v>127.09291</v>
      </c>
      <c r="P21" s="97">
        <f t="shared" si="0"/>
        <v>9.0889848550239664E-4</v>
      </c>
      <c r="Q21" s="97">
        <f>O21/'סכום נכסי הקרן'!$C$42</f>
        <v>2.3299839116980783E-5</v>
      </c>
      <c r="AQ21" s="130" t="s">
        <v>189</v>
      </c>
    </row>
    <row r="22" spans="2:43" s="130" customFormat="1">
      <c r="B22" s="156" t="s">
        <v>2000</v>
      </c>
      <c r="C22" s="148" t="s">
        <v>1893</v>
      </c>
      <c r="D22" s="149">
        <v>6865</v>
      </c>
      <c r="E22" s="149"/>
      <c r="F22" s="149" t="s">
        <v>1598</v>
      </c>
      <c r="G22" s="150">
        <v>43555</v>
      </c>
      <c r="H22" s="149"/>
      <c r="I22" s="151">
        <v>5</v>
      </c>
      <c r="J22" s="148" t="s">
        <v>176</v>
      </c>
      <c r="K22" s="152">
        <v>2.4769940972328191E-2</v>
      </c>
      <c r="L22" s="152">
        <v>2.4769940972328191E-2</v>
      </c>
      <c r="M22" s="151">
        <v>3906099.9117800002</v>
      </c>
      <c r="N22" s="153">
        <v>111.81778172920016</v>
      </c>
      <c r="O22" s="154">
        <v>4367.7142734786412</v>
      </c>
      <c r="P22" s="97">
        <f t="shared" si="0"/>
        <v>3.1235486607962142E-2</v>
      </c>
      <c r="Q22" s="97">
        <f>O22/'סכום נכסי הקרן'!$C$42</f>
        <v>8.007294811409459E-4</v>
      </c>
    </row>
    <row r="23" spans="2:43" s="130" customFormat="1">
      <c r="B23" s="156" t="s">
        <v>2000</v>
      </c>
      <c r="C23" s="148" t="s">
        <v>1893</v>
      </c>
      <c r="D23" s="149">
        <v>6866</v>
      </c>
      <c r="E23" s="149"/>
      <c r="F23" s="149" t="s">
        <v>1598</v>
      </c>
      <c r="G23" s="150">
        <v>43555</v>
      </c>
      <c r="H23" s="149"/>
      <c r="I23" s="151">
        <v>7.6</v>
      </c>
      <c r="J23" s="148" t="s">
        <v>176</v>
      </c>
      <c r="K23" s="152">
        <v>7.4851125478744493E-3</v>
      </c>
      <c r="L23" s="152">
        <v>7.4851125478744493E-3</v>
      </c>
      <c r="M23" s="151">
        <v>5289459.3405799996</v>
      </c>
      <c r="N23" s="153">
        <v>106.6749903291276</v>
      </c>
      <c r="O23" s="154">
        <v>5642.5302400268502</v>
      </c>
      <c r="P23" s="97">
        <f t="shared" si="0"/>
        <v>4.0352268191529164E-2</v>
      </c>
      <c r="Q23" s="97">
        <f>O23/'סכום נכסי הקרן'!$C$42</f>
        <v>1.0344404483721757E-3</v>
      </c>
    </row>
    <row r="24" spans="2:43" s="130" customFormat="1">
      <c r="B24" s="156" t="s">
        <v>2000</v>
      </c>
      <c r="C24" s="148" t="s">
        <v>1893</v>
      </c>
      <c r="D24" s="149">
        <v>6867</v>
      </c>
      <c r="E24" s="149"/>
      <c r="F24" s="149" t="s">
        <v>1598</v>
      </c>
      <c r="G24" s="150">
        <v>43555</v>
      </c>
      <c r="H24" s="149"/>
      <c r="I24" s="151">
        <v>7.1</v>
      </c>
      <c r="J24" s="148" t="s">
        <v>176</v>
      </c>
      <c r="K24" s="152">
        <v>8.4714740514755249E-3</v>
      </c>
      <c r="L24" s="152">
        <v>8.4714740514755249E-3</v>
      </c>
      <c r="M24" s="151">
        <v>3793242.4672599998</v>
      </c>
      <c r="N24" s="153">
        <v>107.93431188338856</v>
      </c>
      <c r="O24" s="154">
        <v>4094.2101551055516</v>
      </c>
      <c r="P24" s="97">
        <f t="shared" si="0"/>
        <v>2.9279535808126263E-2</v>
      </c>
      <c r="Q24" s="97">
        <f>O24/'סכום נכסי הקרן'!$C$42</f>
        <v>7.5058819508553459E-4</v>
      </c>
    </row>
    <row r="25" spans="2:43" s="130" customFormat="1">
      <c r="B25" s="156" t="s">
        <v>2000</v>
      </c>
      <c r="C25" s="148" t="s">
        <v>1893</v>
      </c>
      <c r="D25" s="149">
        <v>6868</v>
      </c>
      <c r="E25" s="149"/>
      <c r="F25" s="149" t="s">
        <v>1598</v>
      </c>
      <c r="G25" s="150">
        <v>43555</v>
      </c>
      <c r="H25" s="149"/>
      <c r="I25" s="151">
        <v>7.2</v>
      </c>
      <c r="J25" s="148" t="s">
        <v>176</v>
      </c>
      <c r="K25" s="152">
        <v>9.8601549863815315E-3</v>
      </c>
      <c r="L25" s="152">
        <v>9.8601549863815315E-3</v>
      </c>
      <c r="M25" s="151">
        <v>1526318.3354799999</v>
      </c>
      <c r="N25" s="153">
        <v>109.70429223314338</v>
      </c>
      <c r="O25" s="154">
        <v>1674.4367271630288</v>
      </c>
      <c r="P25" s="97">
        <f t="shared" si="0"/>
        <v>1.1974649139657489E-2</v>
      </c>
      <c r="Q25" s="97">
        <f>O25/'סכום נכסי הקרן'!$C$42</f>
        <v>3.0697311403494039E-4</v>
      </c>
    </row>
    <row r="26" spans="2:43" s="130" customFormat="1">
      <c r="B26" s="156" t="s">
        <v>2000</v>
      </c>
      <c r="C26" s="148" t="s">
        <v>1893</v>
      </c>
      <c r="D26" s="149">
        <v>6869</v>
      </c>
      <c r="E26" s="149"/>
      <c r="F26" s="149" t="s">
        <v>1598</v>
      </c>
      <c r="G26" s="150">
        <v>43555</v>
      </c>
      <c r="H26" s="149"/>
      <c r="I26" s="151">
        <v>4.9000000000000004</v>
      </c>
      <c r="J26" s="148" t="s">
        <v>176</v>
      </c>
      <c r="K26" s="152">
        <v>4.1784074902534482E-2</v>
      </c>
      <c r="L26" s="152">
        <v>4.1784074902534482E-2</v>
      </c>
      <c r="M26" s="151">
        <v>896928.80883999995</v>
      </c>
      <c r="N26" s="153">
        <v>107.71531166408612</v>
      </c>
      <c r="O26" s="154">
        <v>966.12966184698121</v>
      </c>
      <c r="P26" s="97">
        <f t="shared" si="0"/>
        <v>6.9092271665796611E-3</v>
      </c>
      <c r="Q26" s="97">
        <f>O26/'סכום נכסי הקרן'!$C$42</f>
        <v>1.7711975976612471E-4</v>
      </c>
    </row>
    <row r="27" spans="2:43" s="130" customFormat="1">
      <c r="B27" s="156" t="s">
        <v>2000</v>
      </c>
      <c r="C27" s="148" t="s">
        <v>1893</v>
      </c>
      <c r="D27" s="149">
        <v>6870</v>
      </c>
      <c r="E27" s="149"/>
      <c r="F27" s="149" t="s">
        <v>1598</v>
      </c>
      <c r="G27" s="150">
        <v>43555</v>
      </c>
      <c r="H27" s="149"/>
      <c r="I27" s="151">
        <v>7.2</v>
      </c>
      <c r="J27" s="148" t="s">
        <v>176</v>
      </c>
      <c r="K27" s="152">
        <v>9.5522373914718635E-3</v>
      </c>
      <c r="L27" s="152">
        <v>9.5522373914718635E-3</v>
      </c>
      <c r="M27" s="151">
        <v>8175990.6181800002</v>
      </c>
      <c r="N27" s="153">
        <v>100.14012521372169</v>
      </c>
      <c r="O27" s="154">
        <v>8187.4472425075901</v>
      </c>
      <c r="P27" s="97">
        <f t="shared" si="0"/>
        <v>5.8552112772033642E-2</v>
      </c>
      <c r="Q27" s="97">
        <f>O27/'סכום נכסי הקרן'!$C$42</f>
        <v>1.5009979984658057E-3</v>
      </c>
    </row>
    <row r="28" spans="2:43" s="130" customFormat="1">
      <c r="B28" s="85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96"/>
      <c r="N28" s="98"/>
      <c r="O28" s="86"/>
      <c r="P28" s="97"/>
      <c r="Q28" s="86"/>
      <c r="AQ28" s="130" t="s">
        <v>30</v>
      </c>
    </row>
    <row r="29" spans="2:43" s="130" customFormat="1">
      <c r="B29" s="104" t="s">
        <v>40</v>
      </c>
      <c r="C29" s="84"/>
      <c r="D29" s="84"/>
      <c r="E29" s="84"/>
      <c r="F29" s="84"/>
      <c r="G29" s="84"/>
      <c r="H29" s="84"/>
      <c r="I29" s="93">
        <v>3.4342105410199997</v>
      </c>
      <c r="J29" s="84"/>
      <c r="K29" s="84"/>
      <c r="L29" s="106">
        <v>3.6100514190617765E-2</v>
      </c>
      <c r="M29" s="93"/>
      <c r="N29" s="95"/>
      <c r="O29" s="93">
        <f>SUM(O30:O85)</f>
        <v>65518.729940000005</v>
      </c>
      <c r="P29" s="94">
        <f t="shared" ref="P29:P85" si="1">O29/$O$10</f>
        <v>0.46855386673030414</v>
      </c>
      <c r="Q29" s="94">
        <f>O29/'סכום נכסי הקרן'!$C$42</f>
        <v>1.2011495108192204E-2</v>
      </c>
    </row>
    <row r="30" spans="2:43" s="130" customFormat="1">
      <c r="B30" s="156" t="s">
        <v>2002</v>
      </c>
      <c r="C30" s="99" t="s">
        <v>1893</v>
      </c>
      <c r="D30" s="86" t="s">
        <v>1894</v>
      </c>
      <c r="E30" s="86"/>
      <c r="F30" s="86" t="s">
        <v>1895</v>
      </c>
      <c r="G30" s="108">
        <v>43185</v>
      </c>
      <c r="H30" s="86" t="s">
        <v>1890</v>
      </c>
      <c r="I30" s="96">
        <v>0.97</v>
      </c>
      <c r="J30" s="99" t="s">
        <v>175</v>
      </c>
      <c r="K30" s="100">
        <v>3.6974E-2</v>
      </c>
      <c r="L30" s="100">
        <v>3.7100000000000001E-2</v>
      </c>
      <c r="M30" s="96">
        <v>4857752</v>
      </c>
      <c r="N30" s="98">
        <v>100.09</v>
      </c>
      <c r="O30" s="96">
        <v>17659.234109999998</v>
      </c>
      <c r="P30" s="97">
        <f t="shared" si="1"/>
        <v>0.12628911508683893</v>
      </c>
      <c r="Q30" s="97">
        <f>O30/'סכום נכסי הקרן'!$C$42</f>
        <v>3.2374529286653304E-3</v>
      </c>
    </row>
    <row r="31" spans="2:43" s="130" customFormat="1">
      <c r="B31" s="156" t="s">
        <v>2003</v>
      </c>
      <c r="C31" s="99" t="s">
        <v>1893</v>
      </c>
      <c r="D31" s="86">
        <v>6686</v>
      </c>
      <c r="E31" s="86"/>
      <c r="F31" s="86" t="s">
        <v>1895</v>
      </c>
      <c r="G31" s="108">
        <v>43471</v>
      </c>
      <c r="H31" s="86" t="s">
        <v>1890</v>
      </c>
      <c r="I31" s="96">
        <v>1.7400000000000002</v>
      </c>
      <c r="J31" s="99" t="s">
        <v>176</v>
      </c>
      <c r="K31" s="100">
        <v>2.2970000000000001E-2</v>
      </c>
      <c r="L31" s="100">
        <v>1.8400000000000003E-2</v>
      </c>
      <c r="M31" s="96">
        <v>7792464</v>
      </c>
      <c r="N31" s="98">
        <v>101.33</v>
      </c>
      <c r="O31" s="96">
        <v>7896.1035999999995</v>
      </c>
      <c r="P31" s="97">
        <f t="shared" si="1"/>
        <v>5.6468583522165175E-2</v>
      </c>
      <c r="Q31" s="97">
        <f>O31/'סכום נכסי הקרן'!$C$42</f>
        <v>1.4475862070591724E-3</v>
      </c>
    </row>
    <row r="32" spans="2:43" s="130" customFormat="1">
      <c r="B32" s="156" t="s">
        <v>2004</v>
      </c>
      <c r="C32" s="99" t="s">
        <v>1896</v>
      </c>
      <c r="D32" s="86" t="s">
        <v>1897</v>
      </c>
      <c r="E32" s="86"/>
      <c r="F32" s="86" t="s">
        <v>534</v>
      </c>
      <c r="G32" s="108">
        <v>43276</v>
      </c>
      <c r="H32" s="86" t="s">
        <v>361</v>
      </c>
      <c r="I32" s="96">
        <v>10.66</v>
      </c>
      <c r="J32" s="99" t="s">
        <v>176</v>
      </c>
      <c r="K32" s="100">
        <v>3.56E-2</v>
      </c>
      <c r="L32" s="100">
        <v>3.7100000000000001E-2</v>
      </c>
      <c r="M32" s="96">
        <v>288453.8</v>
      </c>
      <c r="N32" s="98">
        <v>98.97</v>
      </c>
      <c r="O32" s="96">
        <v>285.48271999999997</v>
      </c>
      <c r="P32" s="97">
        <f t="shared" si="1"/>
        <v>2.041615160476731E-3</v>
      </c>
      <c r="Q32" s="97">
        <f>O32/'סכום נכסי הקרן'!$C$42</f>
        <v>5.2337313282684859E-5</v>
      </c>
    </row>
    <row r="33" spans="2:17" s="130" customFormat="1">
      <c r="B33" s="156" t="s">
        <v>2004</v>
      </c>
      <c r="C33" s="99" t="s">
        <v>1896</v>
      </c>
      <c r="D33" s="86" t="s">
        <v>1898</v>
      </c>
      <c r="E33" s="86"/>
      <c r="F33" s="86" t="s">
        <v>534</v>
      </c>
      <c r="G33" s="108">
        <v>43222</v>
      </c>
      <c r="H33" s="86" t="s">
        <v>361</v>
      </c>
      <c r="I33" s="96">
        <v>10.68</v>
      </c>
      <c r="J33" s="99" t="s">
        <v>176</v>
      </c>
      <c r="K33" s="100">
        <v>3.5200000000000002E-2</v>
      </c>
      <c r="L33" s="100">
        <v>3.7100000000000001E-2</v>
      </c>
      <c r="M33" s="96">
        <v>1379385.27</v>
      </c>
      <c r="N33" s="98">
        <v>99.4</v>
      </c>
      <c r="O33" s="96">
        <v>1371.10897</v>
      </c>
      <c r="P33" s="97">
        <f t="shared" si="1"/>
        <v>9.8054161030048884E-3</v>
      </c>
      <c r="Q33" s="97">
        <f>O33/'סכום נכסי הקרן'!$C$42</f>
        <v>2.5136428470202808E-4</v>
      </c>
    </row>
    <row r="34" spans="2:17" s="130" customFormat="1">
      <c r="B34" s="156" t="s">
        <v>2004</v>
      </c>
      <c r="C34" s="99" t="s">
        <v>1896</v>
      </c>
      <c r="D34" s="86" t="s">
        <v>1899</v>
      </c>
      <c r="E34" s="86"/>
      <c r="F34" s="86" t="s">
        <v>534</v>
      </c>
      <c r="G34" s="108">
        <v>43431</v>
      </c>
      <c r="H34" s="86" t="s">
        <v>361</v>
      </c>
      <c r="I34" s="96">
        <v>10.6</v>
      </c>
      <c r="J34" s="99" t="s">
        <v>176</v>
      </c>
      <c r="K34" s="100">
        <v>3.9599999999999996E-2</v>
      </c>
      <c r="L34" s="100">
        <v>3.5999999999999997E-2</v>
      </c>
      <c r="M34" s="96">
        <v>287508.94</v>
      </c>
      <c r="N34" s="98">
        <v>104.3</v>
      </c>
      <c r="O34" s="96">
        <v>299.87182000000001</v>
      </c>
      <c r="P34" s="97">
        <f t="shared" si="1"/>
        <v>2.1445180777027398E-3</v>
      </c>
      <c r="Q34" s="97">
        <f>O34/'סכום נכסי הקרן'!$C$42</f>
        <v>5.497525520279786E-5</v>
      </c>
    </row>
    <row r="35" spans="2:17" s="130" customFormat="1">
      <c r="B35" s="156" t="s">
        <v>2004</v>
      </c>
      <c r="C35" s="99" t="s">
        <v>1896</v>
      </c>
      <c r="D35" s="86" t="s">
        <v>1900</v>
      </c>
      <c r="E35" s="86"/>
      <c r="F35" s="86" t="s">
        <v>534</v>
      </c>
      <c r="G35" s="108">
        <v>43500</v>
      </c>
      <c r="H35" s="86" t="s">
        <v>361</v>
      </c>
      <c r="I35" s="96">
        <v>10.729999999999999</v>
      </c>
      <c r="J35" s="99" t="s">
        <v>176</v>
      </c>
      <c r="K35" s="100">
        <v>3.7499999999999999E-2</v>
      </c>
      <c r="L35" s="100">
        <v>3.3299999999999989E-2</v>
      </c>
      <c r="M35" s="96">
        <v>541684.4</v>
      </c>
      <c r="N35" s="98">
        <v>105</v>
      </c>
      <c r="O35" s="96">
        <v>568.76864</v>
      </c>
      <c r="P35" s="97">
        <f t="shared" si="1"/>
        <v>4.0675200174207816E-3</v>
      </c>
      <c r="Q35" s="97">
        <f>O35/'סכום נכסי הקרן'!$C$42</f>
        <v>1.0427188902027628E-4</v>
      </c>
    </row>
    <row r="36" spans="2:17" s="130" customFormat="1">
      <c r="B36" s="156" t="s">
        <v>2004</v>
      </c>
      <c r="C36" s="99" t="s">
        <v>1896</v>
      </c>
      <c r="D36" s="86" t="s">
        <v>1901</v>
      </c>
      <c r="E36" s="86"/>
      <c r="F36" s="86" t="s">
        <v>534</v>
      </c>
      <c r="G36" s="108">
        <v>43500</v>
      </c>
      <c r="H36" s="86" t="s">
        <v>361</v>
      </c>
      <c r="I36" s="96">
        <v>0</v>
      </c>
      <c r="J36" s="99" t="s">
        <v>176</v>
      </c>
      <c r="K36" s="100">
        <v>3.2500000000000001E-2</v>
      </c>
      <c r="L36" s="100">
        <v>-5.0000000000000001E-3</v>
      </c>
      <c r="M36" s="96">
        <v>547379.93000000005</v>
      </c>
      <c r="N36" s="98">
        <v>100.5</v>
      </c>
      <c r="O36" s="96">
        <v>550.11682999999994</v>
      </c>
      <c r="P36" s="97">
        <f t="shared" si="1"/>
        <v>3.9341325463110362E-3</v>
      </c>
      <c r="Q36" s="97">
        <f>O36/'סכום נכסי הקרן'!$C$42</f>
        <v>1.0085246796649368E-4</v>
      </c>
    </row>
    <row r="37" spans="2:17" s="130" customFormat="1">
      <c r="B37" s="156" t="s">
        <v>2004</v>
      </c>
      <c r="C37" s="99" t="s">
        <v>1896</v>
      </c>
      <c r="D37" s="86" t="s">
        <v>1902</v>
      </c>
      <c r="E37" s="86"/>
      <c r="F37" s="86" t="s">
        <v>534</v>
      </c>
      <c r="G37" s="108">
        <v>43500</v>
      </c>
      <c r="H37" s="86" t="s">
        <v>361</v>
      </c>
      <c r="I37" s="96">
        <v>0.25</v>
      </c>
      <c r="J37" s="99" t="s">
        <v>176</v>
      </c>
      <c r="K37" s="100">
        <v>3.2500000000000001E-2</v>
      </c>
      <c r="L37" s="100">
        <v>2.9899999999999996E-2</v>
      </c>
      <c r="M37" s="96">
        <v>42106.14</v>
      </c>
      <c r="N37" s="98">
        <v>100.56</v>
      </c>
      <c r="O37" s="96">
        <v>42.341929999999998</v>
      </c>
      <c r="P37" s="97">
        <f t="shared" si="1"/>
        <v>3.0280616007807588E-4</v>
      </c>
      <c r="Q37" s="97">
        <f>O37/'סכום נכסי הקרן'!$C$42</f>
        <v>7.7625113541145774E-6</v>
      </c>
    </row>
    <row r="38" spans="2:17" s="130" customFormat="1">
      <c r="B38" s="156" t="s">
        <v>2005</v>
      </c>
      <c r="C38" s="99" t="s">
        <v>1893</v>
      </c>
      <c r="D38" s="86" t="s">
        <v>1903</v>
      </c>
      <c r="E38" s="86"/>
      <c r="F38" s="86" t="s">
        <v>1904</v>
      </c>
      <c r="G38" s="108">
        <v>42759</v>
      </c>
      <c r="H38" s="86" t="s">
        <v>1890</v>
      </c>
      <c r="I38" s="96">
        <v>4.22</v>
      </c>
      <c r="J38" s="99" t="s">
        <v>176</v>
      </c>
      <c r="K38" s="100">
        <v>2.5499999999999998E-2</v>
      </c>
      <c r="L38" s="100">
        <v>1.3299999999999999E-2</v>
      </c>
      <c r="M38" s="96">
        <v>228631.88</v>
      </c>
      <c r="N38" s="98">
        <v>105.69</v>
      </c>
      <c r="O38" s="96">
        <v>241.64104</v>
      </c>
      <c r="P38" s="97">
        <f t="shared" si="1"/>
        <v>1.7280836145086619E-3</v>
      </c>
      <c r="Q38" s="97">
        <f>O38/'סכום נכסי הקרן'!$C$42</f>
        <v>4.4299853989179398E-5</v>
      </c>
    </row>
    <row r="39" spans="2:17" s="130" customFormat="1">
      <c r="B39" s="156" t="s">
        <v>2005</v>
      </c>
      <c r="C39" s="99" t="s">
        <v>1893</v>
      </c>
      <c r="D39" s="86" t="s">
        <v>1905</v>
      </c>
      <c r="E39" s="86"/>
      <c r="F39" s="86" t="s">
        <v>1904</v>
      </c>
      <c r="G39" s="108">
        <v>42759</v>
      </c>
      <c r="H39" s="86" t="s">
        <v>1890</v>
      </c>
      <c r="I39" s="96">
        <v>4.0699999999999994</v>
      </c>
      <c r="J39" s="99" t="s">
        <v>176</v>
      </c>
      <c r="K39" s="100">
        <v>3.8800000000000001E-2</v>
      </c>
      <c r="L39" s="100">
        <v>2.9100000000000001E-2</v>
      </c>
      <c r="M39" s="96">
        <v>228631.88</v>
      </c>
      <c r="N39" s="98">
        <v>104.73</v>
      </c>
      <c r="O39" s="96">
        <v>239.44617000000002</v>
      </c>
      <c r="P39" s="97">
        <f t="shared" si="1"/>
        <v>1.712387113272876E-3</v>
      </c>
      <c r="Q39" s="97">
        <f>O39/'סכום נכסי הקרן'!$C$42</f>
        <v>4.3897470269405513E-5</v>
      </c>
    </row>
    <row r="40" spans="2:17" s="130" customFormat="1">
      <c r="B40" s="156" t="s">
        <v>2006</v>
      </c>
      <c r="C40" s="99" t="s">
        <v>1896</v>
      </c>
      <c r="D40" s="86" t="s">
        <v>1906</v>
      </c>
      <c r="E40" s="86"/>
      <c r="F40" s="86" t="s">
        <v>621</v>
      </c>
      <c r="G40" s="108">
        <v>43011</v>
      </c>
      <c r="H40" s="86" t="s">
        <v>172</v>
      </c>
      <c r="I40" s="96">
        <v>9.1499999999999986</v>
      </c>
      <c r="J40" s="99" t="s">
        <v>176</v>
      </c>
      <c r="K40" s="100">
        <v>3.9E-2</v>
      </c>
      <c r="L40" s="100">
        <v>3.8099999999999995E-2</v>
      </c>
      <c r="M40" s="96">
        <v>41869.43</v>
      </c>
      <c r="N40" s="98">
        <v>102.39</v>
      </c>
      <c r="O40" s="96">
        <v>42.87012</v>
      </c>
      <c r="P40" s="97">
        <f t="shared" si="1"/>
        <v>3.0658348401422239E-4</v>
      </c>
      <c r="Q40" s="97">
        <f>O40/'סכום נכסי הקרן'!$C$42</f>
        <v>7.8593439942925224E-6</v>
      </c>
    </row>
    <row r="41" spans="2:17" s="130" customFormat="1">
      <c r="B41" s="156" t="s">
        <v>2006</v>
      </c>
      <c r="C41" s="99" t="s">
        <v>1896</v>
      </c>
      <c r="D41" s="86" t="s">
        <v>1907</v>
      </c>
      <c r="E41" s="86"/>
      <c r="F41" s="86" t="s">
        <v>621</v>
      </c>
      <c r="G41" s="108">
        <v>43104</v>
      </c>
      <c r="H41" s="86" t="s">
        <v>172</v>
      </c>
      <c r="I41" s="96">
        <v>9.1499999999999986</v>
      </c>
      <c r="J41" s="99" t="s">
        <v>176</v>
      </c>
      <c r="K41" s="100">
        <v>3.8199999999999998E-2</v>
      </c>
      <c r="L41" s="100">
        <v>4.1499999999999995E-2</v>
      </c>
      <c r="M41" s="96">
        <v>74559.899999999994</v>
      </c>
      <c r="N41" s="98">
        <v>96.55</v>
      </c>
      <c r="O41" s="96">
        <v>71.987580000000008</v>
      </c>
      <c r="P41" s="97">
        <f t="shared" si="1"/>
        <v>5.1481551911103948E-4</v>
      </c>
      <c r="Q41" s="97">
        <f>O41/'סכום נכסי הקרן'!$C$42</f>
        <v>1.3197424092506683E-5</v>
      </c>
    </row>
    <row r="42" spans="2:17" s="130" customFormat="1">
      <c r="B42" s="156" t="s">
        <v>2006</v>
      </c>
      <c r="C42" s="99" t="s">
        <v>1896</v>
      </c>
      <c r="D42" s="86" t="s">
        <v>1908</v>
      </c>
      <c r="E42" s="86"/>
      <c r="F42" s="86" t="s">
        <v>621</v>
      </c>
      <c r="G42" s="108">
        <v>43194</v>
      </c>
      <c r="H42" s="86" t="s">
        <v>172</v>
      </c>
      <c r="I42" s="96">
        <v>9.2100000000000009</v>
      </c>
      <c r="J42" s="99" t="s">
        <v>176</v>
      </c>
      <c r="K42" s="100">
        <v>3.7900000000000003E-2</v>
      </c>
      <c r="L42" s="100">
        <v>3.6900000000000002E-2</v>
      </c>
      <c r="M42" s="96">
        <v>48145.24</v>
      </c>
      <c r="N42" s="98">
        <v>100.62</v>
      </c>
      <c r="O42" s="96">
        <v>48.443739999999998</v>
      </c>
      <c r="P42" s="97">
        <f t="shared" si="1"/>
        <v>3.4644294412703174E-4</v>
      </c>
      <c r="Q42" s="97">
        <f>O42/'סכום נכסי הקרן'!$C$42</f>
        <v>8.8811511847895107E-6</v>
      </c>
    </row>
    <row r="43" spans="2:17" s="130" customFormat="1">
      <c r="B43" s="156" t="s">
        <v>2006</v>
      </c>
      <c r="C43" s="99" t="s">
        <v>1896</v>
      </c>
      <c r="D43" s="86" t="s">
        <v>1909</v>
      </c>
      <c r="E43" s="86"/>
      <c r="F43" s="86" t="s">
        <v>621</v>
      </c>
      <c r="G43" s="108">
        <v>43285</v>
      </c>
      <c r="H43" s="86" t="s">
        <v>172</v>
      </c>
      <c r="I43" s="96">
        <v>9.18</v>
      </c>
      <c r="J43" s="99" t="s">
        <v>176</v>
      </c>
      <c r="K43" s="100">
        <v>4.0099999999999997E-2</v>
      </c>
      <c r="L43" s="100">
        <v>3.7000000000000005E-2</v>
      </c>
      <c r="M43" s="96">
        <v>63844.87</v>
      </c>
      <c r="N43" s="98">
        <v>101.34</v>
      </c>
      <c r="O43" s="96">
        <v>64.700389999999999</v>
      </c>
      <c r="P43" s="97">
        <f t="shared" si="1"/>
        <v>4.6270155024709408E-4</v>
      </c>
      <c r="Q43" s="97">
        <f>O43/'סכום נכסי הקרן'!$C$42</f>
        <v>1.1861469517110846E-5</v>
      </c>
    </row>
    <row r="44" spans="2:17" s="130" customFormat="1">
      <c r="B44" s="156" t="s">
        <v>2006</v>
      </c>
      <c r="C44" s="99" t="s">
        <v>1896</v>
      </c>
      <c r="D44" s="86" t="s">
        <v>1910</v>
      </c>
      <c r="E44" s="86"/>
      <c r="F44" s="86" t="s">
        <v>621</v>
      </c>
      <c r="G44" s="108">
        <v>43377</v>
      </c>
      <c r="H44" s="86" t="s">
        <v>172</v>
      </c>
      <c r="I44" s="96">
        <v>9.16</v>
      </c>
      <c r="J44" s="99" t="s">
        <v>176</v>
      </c>
      <c r="K44" s="100">
        <v>3.9699999999999999E-2</v>
      </c>
      <c r="L44" s="100">
        <v>3.8699999999999998E-2</v>
      </c>
      <c r="M44" s="96">
        <v>127785.78</v>
      </c>
      <c r="N44" s="98">
        <v>99.46</v>
      </c>
      <c r="O44" s="96">
        <v>127.09572999999999</v>
      </c>
      <c r="P44" s="97">
        <f t="shared" si="1"/>
        <v>9.0891865258905082E-4</v>
      </c>
      <c r="Q44" s="97">
        <f>O44/'סכום נכסי הקרן'!$C$42</f>
        <v>2.3300356105271549E-5</v>
      </c>
    </row>
    <row r="45" spans="2:17" s="130" customFormat="1">
      <c r="B45" s="156" t="s">
        <v>2006</v>
      </c>
      <c r="C45" s="99" t="s">
        <v>1896</v>
      </c>
      <c r="D45" s="86" t="s">
        <v>1911</v>
      </c>
      <c r="E45" s="86"/>
      <c r="F45" s="86" t="s">
        <v>621</v>
      </c>
      <c r="G45" s="108">
        <v>43469</v>
      </c>
      <c r="H45" s="86" t="s">
        <v>172</v>
      </c>
      <c r="I45" s="96">
        <v>10.74</v>
      </c>
      <c r="J45" s="99" t="s">
        <v>176</v>
      </c>
      <c r="K45" s="100">
        <v>4.1700000000000001E-2</v>
      </c>
      <c r="L45" s="100">
        <v>3.1200000000000002E-2</v>
      </c>
      <c r="M45" s="96">
        <v>89777.94</v>
      </c>
      <c r="N45" s="98">
        <v>109.44</v>
      </c>
      <c r="O45" s="96">
        <v>98.252979999999994</v>
      </c>
      <c r="P45" s="97">
        <f t="shared" si="1"/>
        <v>7.0265119209322738E-4</v>
      </c>
      <c r="Q45" s="97">
        <f>O45/'סכום נכסי הקרן'!$C$42</f>
        <v>1.8012638366403998E-5</v>
      </c>
    </row>
    <row r="46" spans="2:17" s="130" customFormat="1">
      <c r="B46" s="156" t="s">
        <v>2006</v>
      </c>
      <c r="C46" s="99" t="s">
        <v>1896</v>
      </c>
      <c r="D46" s="86" t="s">
        <v>1912</v>
      </c>
      <c r="E46" s="86"/>
      <c r="F46" s="86" t="s">
        <v>621</v>
      </c>
      <c r="G46" s="108">
        <v>42935</v>
      </c>
      <c r="H46" s="86" t="s">
        <v>172</v>
      </c>
      <c r="I46" s="96">
        <v>10.66</v>
      </c>
      <c r="J46" s="99" t="s">
        <v>176</v>
      </c>
      <c r="K46" s="100">
        <v>4.0800000000000003E-2</v>
      </c>
      <c r="L46" s="100">
        <v>3.5000000000000003E-2</v>
      </c>
      <c r="M46" s="96">
        <v>195157.61</v>
      </c>
      <c r="N46" s="98">
        <v>105.49</v>
      </c>
      <c r="O46" s="96">
        <v>205.87176000000002</v>
      </c>
      <c r="P46" s="97">
        <f t="shared" si="1"/>
        <v>1.4722814268058927E-3</v>
      </c>
      <c r="Q46" s="97">
        <f>O46/'סכום נכסי הקרן'!$C$42</f>
        <v>3.7742301177380235E-5</v>
      </c>
    </row>
    <row r="47" spans="2:17" s="130" customFormat="1">
      <c r="B47" s="156" t="s">
        <v>2007</v>
      </c>
      <c r="C47" s="99" t="s">
        <v>1896</v>
      </c>
      <c r="D47" s="86" t="s">
        <v>1913</v>
      </c>
      <c r="E47" s="86"/>
      <c r="F47" s="86" t="s">
        <v>1914</v>
      </c>
      <c r="G47" s="108">
        <v>42680</v>
      </c>
      <c r="H47" s="86" t="s">
        <v>1890</v>
      </c>
      <c r="I47" s="96">
        <v>3.9400000000000004</v>
      </c>
      <c r="J47" s="99" t="s">
        <v>176</v>
      </c>
      <c r="K47" s="100">
        <v>2.3E-2</v>
      </c>
      <c r="L47" s="100">
        <v>2.1700000000000001E-2</v>
      </c>
      <c r="M47" s="96">
        <v>22166.19</v>
      </c>
      <c r="N47" s="98">
        <v>102.32</v>
      </c>
      <c r="O47" s="96">
        <v>22.68045</v>
      </c>
      <c r="P47" s="97">
        <f t="shared" si="1"/>
        <v>1.6219808528668384E-4</v>
      </c>
      <c r="Q47" s="97">
        <f>O47/'סכום נכסי הקרן'!$C$42</f>
        <v>4.1579883260264224E-6</v>
      </c>
    </row>
    <row r="48" spans="2:17" s="130" customFormat="1">
      <c r="B48" s="156" t="s">
        <v>2007</v>
      </c>
      <c r="C48" s="99" t="s">
        <v>1896</v>
      </c>
      <c r="D48" s="86" t="s">
        <v>1915</v>
      </c>
      <c r="E48" s="86"/>
      <c r="F48" s="86" t="s">
        <v>1914</v>
      </c>
      <c r="G48" s="108">
        <v>42680</v>
      </c>
      <c r="H48" s="86" t="s">
        <v>1890</v>
      </c>
      <c r="I48" s="96">
        <v>2.75</v>
      </c>
      <c r="J48" s="99" t="s">
        <v>176</v>
      </c>
      <c r="K48" s="100">
        <v>2.35E-2</v>
      </c>
      <c r="L48" s="100">
        <v>2.5699999999999997E-2</v>
      </c>
      <c r="M48" s="96">
        <v>45874.3</v>
      </c>
      <c r="N48" s="98">
        <v>99.58</v>
      </c>
      <c r="O48" s="96">
        <v>45.681629999999998</v>
      </c>
      <c r="P48" s="97">
        <f t="shared" si="1"/>
        <v>3.2668985486508135E-4</v>
      </c>
      <c r="Q48" s="97">
        <f>O48/'סכום נכסי הקרן'!$C$42</f>
        <v>8.3747758203147818E-6</v>
      </c>
    </row>
    <row r="49" spans="2:17" s="130" customFormat="1">
      <c r="B49" s="156" t="s">
        <v>2007</v>
      </c>
      <c r="C49" s="99" t="s">
        <v>1896</v>
      </c>
      <c r="D49" s="86" t="s">
        <v>1916</v>
      </c>
      <c r="E49" s="86"/>
      <c r="F49" s="86" t="s">
        <v>1914</v>
      </c>
      <c r="G49" s="108">
        <v>42680</v>
      </c>
      <c r="H49" s="86" t="s">
        <v>1890</v>
      </c>
      <c r="I49" s="96">
        <v>3.8899999999999997</v>
      </c>
      <c r="J49" s="99" t="s">
        <v>176</v>
      </c>
      <c r="K49" s="100">
        <v>3.3700000000000001E-2</v>
      </c>
      <c r="L49" s="100">
        <v>3.3399999999999999E-2</v>
      </c>
      <c r="M49" s="96">
        <v>11278.12</v>
      </c>
      <c r="N49" s="98">
        <v>100.46</v>
      </c>
      <c r="O49" s="96">
        <v>11.33</v>
      </c>
      <c r="P49" s="97">
        <f t="shared" si="1"/>
        <v>8.1025919075597167E-5</v>
      </c>
      <c r="Q49" s="97">
        <f>O49/'סכום נכסי הקרן'!$C$42</f>
        <v>2.0771196221362171E-6</v>
      </c>
    </row>
    <row r="50" spans="2:17" s="130" customFormat="1">
      <c r="B50" s="156" t="s">
        <v>2007</v>
      </c>
      <c r="C50" s="99" t="s">
        <v>1896</v>
      </c>
      <c r="D50" s="86" t="s">
        <v>1917</v>
      </c>
      <c r="E50" s="86"/>
      <c r="F50" s="86" t="s">
        <v>1914</v>
      </c>
      <c r="G50" s="108">
        <v>42717</v>
      </c>
      <c r="H50" s="86" t="s">
        <v>1890</v>
      </c>
      <c r="I50" s="96">
        <v>3.51</v>
      </c>
      <c r="J50" s="99" t="s">
        <v>176</v>
      </c>
      <c r="K50" s="100">
        <v>3.85E-2</v>
      </c>
      <c r="L50" s="100">
        <v>4.0300000000000002E-2</v>
      </c>
      <c r="M50" s="96">
        <v>3042.21</v>
      </c>
      <c r="N50" s="98">
        <v>99.78</v>
      </c>
      <c r="O50" s="96">
        <v>3.03552</v>
      </c>
      <c r="P50" s="97">
        <f t="shared" si="1"/>
        <v>2.1708366979025306E-5</v>
      </c>
      <c r="Q50" s="97">
        <f>O50/'סכום נכסי הקרן'!$C$42</f>
        <v>5.5649939588587207E-7</v>
      </c>
    </row>
    <row r="51" spans="2:17" s="130" customFormat="1">
      <c r="B51" s="156" t="s">
        <v>2007</v>
      </c>
      <c r="C51" s="99" t="s">
        <v>1896</v>
      </c>
      <c r="D51" s="86" t="s">
        <v>1918</v>
      </c>
      <c r="E51" s="86"/>
      <c r="F51" s="86" t="s">
        <v>1914</v>
      </c>
      <c r="G51" s="108">
        <v>42710</v>
      </c>
      <c r="H51" s="86" t="s">
        <v>1890</v>
      </c>
      <c r="I51" s="96">
        <v>3.5099999999999993</v>
      </c>
      <c r="J51" s="99" t="s">
        <v>176</v>
      </c>
      <c r="K51" s="100">
        <v>3.8399999999999997E-2</v>
      </c>
      <c r="L51" s="100">
        <v>4.0199999999999993E-2</v>
      </c>
      <c r="M51" s="96">
        <v>9095.19</v>
      </c>
      <c r="N51" s="98">
        <v>99.78</v>
      </c>
      <c r="O51" s="96">
        <v>9.0751799999999996</v>
      </c>
      <c r="P51" s="97">
        <f t="shared" si="1"/>
        <v>6.4900688462178101E-5</v>
      </c>
      <c r="Q51" s="97">
        <f>O51/'סכום נכסי הקרן'!$C$42</f>
        <v>1.6637453179539412E-6</v>
      </c>
    </row>
    <row r="52" spans="2:17" s="130" customFormat="1">
      <c r="B52" s="156" t="s">
        <v>2007</v>
      </c>
      <c r="C52" s="99" t="s">
        <v>1896</v>
      </c>
      <c r="D52" s="86" t="s">
        <v>1919</v>
      </c>
      <c r="E52" s="86"/>
      <c r="F52" s="86" t="s">
        <v>1914</v>
      </c>
      <c r="G52" s="108">
        <v>42680</v>
      </c>
      <c r="H52" s="86" t="s">
        <v>1890</v>
      </c>
      <c r="I52" s="96">
        <v>4.83</v>
      </c>
      <c r="J52" s="99" t="s">
        <v>176</v>
      </c>
      <c r="K52" s="100">
        <v>3.6699999999999997E-2</v>
      </c>
      <c r="L52" s="100">
        <v>3.6499999999999998E-2</v>
      </c>
      <c r="M52" s="96">
        <v>37486.949999999997</v>
      </c>
      <c r="N52" s="98">
        <v>100.54</v>
      </c>
      <c r="O52" s="96">
        <v>37.68938</v>
      </c>
      <c r="P52" s="97">
        <f t="shared" si="1"/>
        <v>2.695336852506117E-4</v>
      </c>
      <c r="Q52" s="97">
        <f>O52/'סכום נכסי הקרן'!$C$42</f>
        <v>6.9095631724755782E-6</v>
      </c>
    </row>
    <row r="53" spans="2:17" s="130" customFormat="1">
      <c r="B53" s="156" t="s">
        <v>2007</v>
      </c>
      <c r="C53" s="99" t="s">
        <v>1896</v>
      </c>
      <c r="D53" s="86" t="s">
        <v>1920</v>
      </c>
      <c r="E53" s="86"/>
      <c r="F53" s="86" t="s">
        <v>1914</v>
      </c>
      <c r="G53" s="108">
        <v>42680</v>
      </c>
      <c r="H53" s="86" t="s">
        <v>1890</v>
      </c>
      <c r="I53" s="96">
        <v>2.73</v>
      </c>
      <c r="J53" s="99" t="s">
        <v>176</v>
      </c>
      <c r="K53" s="100">
        <v>3.1800000000000002E-2</v>
      </c>
      <c r="L53" s="100">
        <v>3.27E-2</v>
      </c>
      <c r="M53" s="96">
        <v>46635.4</v>
      </c>
      <c r="N53" s="98">
        <v>100.03</v>
      </c>
      <c r="O53" s="96">
        <v>46.649389999999997</v>
      </c>
      <c r="P53" s="97">
        <f t="shared" si="1"/>
        <v>3.3361074131208927E-4</v>
      </c>
      <c r="Q53" s="97">
        <f>O53/'סכום נכסי הקרן'!$C$42</f>
        <v>8.5521944686394547E-6</v>
      </c>
    </row>
    <row r="54" spans="2:17" s="130" customFormat="1">
      <c r="B54" s="156" t="s">
        <v>2008</v>
      </c>
      <c r="C54" s="99" t="s">
        <v>1893</v>
      </c>
      <c r="D54" s="86" t="s">
        <v>1921</v>
      </c>
      <c r="E54" s="86"/>
      <c r="F54" s="86" t="s">
        <v>1914</v>
      </c>
      <c r="G54" s="108">
        <v>42884</v>
      </c>
      <c r="H54" s="86" t="s">
        <v>1890</v>
      </c>
      <c r="I54" s="96">
        <v>1.1500000000000001</v>
      </c>
      <c r="J54" s="99" t="s">
        <v>176</v>
      </c>
      <c r="K54" s="100">
        <v>2.2099999999999998E-2</v>
      </c>
      <c r="L54" s="100">
        <v>2.1400000000000006E-2</v>
      </c>
      <c r="M54" s="96">
        <v>35348.19</v>
      </c>
      <c r="N54" s="98">
        <v>100.29</v>
      </c>
      <c r="O54" s="96">
        <v>35.450699999999998</v>
      </c>
      <c r="P54" s="97">
        <f t="shared" si="1"/>
        <v>2.5352387902676719E-4</v>
      </c>
      <c r="Q54" s="97">
        <f>O54/'סכום נכסי הקרן'!$C$42</f>
        <v>6.4991478012766454E-6</v>
      </c>
    </row>
    <row r="55" spans="2:17" s="130" customFormat="1">
      <c r="B55" s="156" t="s">
        <v>2008</v>
      </c>
      <c r="C55" s="99" t="s">
        <v>1893</v>
      </c>
      <c r="D55" s="86" t="s">
        <v>1922</v>
      </c>
      <c r="E55" s="86"/>
      <c r="F55" s="86" t="s">
        <v>1914</v>
      </c>
      <c r="G55" s="108">
        <v>43006</v>
      </c>
      <c r="H55" s="86" t="s">
        <v>1890</v>
      </c>
      <c r="I55" s="96">
        <v>1.35</v>
      </c>
      <c r="J55" s="99" t="s">
        <v>176</v>
      </c>
      <c r="K55" s="100">
        <v>2.0799999999999999E-2</v>
      </c>
      <c r="L55" s="100">
        <v>2.4200000000000003E-2</v>
      </c>
      <c r="M55" s="96">
        <v>39275.769999999997</v>
      </c>
      <c r="N55" s="98">
        <v>99.59</v>
      </c>
      <c r="O55" s="96">
        <v>39.114739999999998</v>
      </c>
      <c r="P55" s="97">
        <f t="shared" si="1"/>
        <v>2.7972707483698352E-4</v>
      </c>
      <c r="Q55" s="97">
        <f>O55/'סכום נכסי הקרן'!$C$42</f>
        <v>7.1708732540826458E-6</v>
      </c>
    </row>
    <row r="56" spans="2:17" s="130" customFormat="1">
      <c r="B56" s="156" t="s">
        <v>2008</v>
      </c>
      <c r="C56" s="99" t="s">
        <v>1893</v>
      </c>
      <c r="D56" s="86" t="s">
        <v>1923</v>
      </c>
      <c r="E56" s="86"/>
      <c r="F56" s="86" t="s">
        <v>1914</v>
      </c>
      <c r="G56" s="108">
        <v>43321</v>
      </c>
      <c r="H56" s="86" t="s">
        <v>1890</v>
      </c>
      <c r="I56" s="96">
        <v>1.69</v>
      </c>
      <c r="J56" s="99" t="s">
        <v>176</v>
      </c>
      <c r="K56" s="100">
        <v>2.3980000000000001E-2</v>
      </c>
      <c r="L56" s="100">
        <v>2.2100000000000005E-2</v>
      </c>
      <c r="M56" s="96">
        <v>1744678.87</v>
      </c>
      <c r="N56" s="98">
        <v>100.67</v>
      </c>
      <c r="O56" s="96">
        <v>1756.3682699999999</v>
      </c>
      <c r="P56" s="97">
        <f t="shared" si="1"/>
        <v>1.2560578403527501E-2</v>
      </c>
      <c r="Q56" s="97">
        <f>O56/'סכום נכסי הקרן'!$C$42</f>
        <v>3.219935566914776E-4</v>
      </c>
    </row>
    <row r="57" spans="2:17" s="130" customFormat="1">
      <c r="B57" s="156" t="s">
        <v>2008</v>
      </c>
      <c r="C57" s="99" t="s">
        <v>1893</v>
      </c>
      <c r="D57" s="86" t="s">
        <v>1924</v>
      </c>
      <c r="E57" s="86"/>
      <c r="F57" s="86" t="s">
        <v>1914</v>
      </c>
      <c r="G57" s="108">
        <v>43343</v>
      </c>
      <c r="H57" s="86" t="s">
        <v>1890</v>
      </c>
      <c r="I57" s="96">
        <v>1.75</v>
      </c>
      <c r="J57" s="99" t="s">
        <v>176</v>
      </c>
      <c r="K57" s="100">
        <v>2.3789999999999999E-2</v>
      </c>
      <c r="L57" s="100">
        <v>2.3099999999999999E-2</v>
      </c>
      <c r="M57" s="96">
        <v>1744678.87</v>
      </c>
      <c r="N57" s="98">
        <v>100.35</v>
      </c>
      <c r="O57" s="96">
        <v>1750.7852399999999</v>
      </c>
      <c r="P57" s="97">
        <f t="shared" si="1"/>
        <v>1.2520651648278019E-2</v>
      </c>
      <c r="Q57" s="97">
        <f>O57/'סכום נכסי הקרן'!$C$42</f>
        <v>3.2097002437338624E-4</v>
      </c>
    </row>
    <row r="58" spans="2:17" s="130" customFormat="1">
      <c r="B58" s="156" t="s">
        <v>2008</v>
      </c>
      <c r="C58" s="99" t="s">
        <v>1893</v>
      </c>
      <c r="D58" s="86" t="s">
        <v>1925</v>
      </c>
      <c r="E58" s="86"/>
      <c r="F58" s="86" t="s">
        <v>1914</v>
      </c>
      <c r="G58" s="108">
        <v>42828</v>
      </c>
      <c r="H58" s="86" t="s">
        <v>1890</v>
      </c>
      <c r="I58" s="96">
        <v>0.99</v>
      </c>
      <c r="J58" s="99" t="s">
        <v>176</v>
      </c>
      <c r="K58" s="100">
        <v>2.2700000000000001E-2</v>
      </c>
      <c r="L58" s="100">
        <v>2.06E-2</v>
      </c>
      <c r="M58" s="96">
        <v>35348.19</v>
      </c>
      <c r="N58" s="98">
        <v>100.77</v>
      </c>
      <c r="O58" s="96">
        <v>35.620359999999998</v>
      </c>
      <c r="P58" s="97">
        <f t="shared" si="1"/>
        <v>2.5473719389264239E-4</v>
      </c>
      <c r="Q58" s="97">
        <f>O58/'סכום נכסי הקרן'!$C$42</f>
        <v>6.5302514301461625E-6</v>
      </c>
    </row>
    <row r="59" spans="2:17" s="130" customFormat="1">
      <c r="B59" s="156" t="s">
        <v>2008</v>
      </c>
      <c r="C59" s="99" t="s">
        <v>1893</v>
      </c>
      <c r="D59" s="86" t="s">
        <v>1926</v>
      </c>
      <c r="E59" s="86"/>
      <c r="F59" s="86" t="s">
        <v>1914</v>
      </c>
      <c r="G59" s="108">
        <v>42859</v>
      </c>
      <c r="H59" s="86" t="s">
        <v>1890</v>
      </c>
      <c r="I59" s="96">
        <v>1.08</v>
      </c>
      <c r="J59" s="99" t="s">
        <v>176</v>
      </c>
      <c r="K59" s="100">
        <v>2.2799999999999997E-2</v>
      </c>
      <c r="L59" s="100">
        <v>2.07E-2</v>
      </c>
      <c r="M59" s="96">
        <v>35348.19</v>
      </c>
      <c r="N59" s="98">
        <v>100.59</v>
      </c>
      <c r="O59" s="96">
        <v>35.556739999999998</v>
      </c>
      <c r="P59" s="97">
        <f t="shared" si="1"/>
        <v>2.542822186965621E-4</v>
      </c>
      <c r="Q59" s="97">
        <f>O59/'סכום נכסי הקרן'!$C$42</f>
        <v>6.5185880276430467E-6</v>
      </c>
    </row>
    <row r="60" spans="2:17" s="130" customFormat="1">
      <c r="B60" s="156" t="s">
        <v>2009</v>
      </c>
      <c r="C60" s="99" t="s">
        <v>1896</v>
      </c>
      <c r="D60" s="86" t="s">
        <v>1929</v>
      </c>
      <c r="E60" s="86"/>
      <c r="F60" s="86" t="s">
        <v>1930</v>
      </c>
      <c r="G60" s="108">
        <v>43093</v>
      </c>
      <c r="H60" s="86" t="s">
        <v>1890</v>
      </c>
      <c r="I60" s="96">
        <v>4.41</v>
      </c>
      <c r="J60" s="99" t="s">
        <v>176</v>
      </c>
      <c r="K60" s="100">
        <v>2.6089999999999999E-2</v>
      </c>
      <c r="L60" s="100">
        <v>2.6300000000000004E-2</v>
      </c>
      <c r="M60" s="96">
        <v>240569.45</v>
      </c>
      <c r="N60" s="98">
        <v>101.5</v>
      </c>
      <c r="O60" s="96">
        <v>244.17796999999999</v>
      </c>
      <c r="P60" s="97">
        <f t="shared" si="1"/>
        <v>1.7462263404469189E-3</v>
      </c>
      <c r="Q60" s="97">
        <f>O60/'סכום נכסי הקרן'!$C$42</f>
        <v>4.4764947288648592E-5</v>
      </c>
    </row>
    <row r="61" spans="2:17" s="130" customFormat="1">
      <c r="B61" s="156" t="s">
        <v>2009</v>
      </c>
      <c r="C61" s="99" t="s">
        <v>1896</v>
      </c>
      <c r="D61" s="86" t="s">
        <v>1931</v>
      </c>
      <c r="E61" s="86"/>
      <c r="F61" s="86" t="s">
        <v>1930</v>
      </c>
      <c r="G61" s="108">
        <v>43374</v>
      </c>
      <c r="H61" s="86" t="s">
        <v>1890</v>
      </c>
      <c r="I61" s="96">
        <v>4.42</v>
      </c>
      <c r="J61" s="99" t="s">
        <v>176</v>
      </c>
      <c r="K61" s="100">
        <v>2.6849999999999999E-2</v>
      </c>
      <c r="L61" s="100">
        <v>2.4399999999999998E-2</v>
      </c>
      <c r="M61" s="96">
        <v>336797.23</v>
      </c>
      <c r="N61" s="98">
        <v>101.77</v>
      </c>
      <c r="O61" s="96">
        <v>342.75853000000001</v>
      </c>
      <c r="P61" s="97">
        <f t="shared" si="1"/>
        <v>2.4512202042586625E-3</v>
      </c>
      <c r="Q61" s="97">
        <f>O61/'סכום נכסי הקרן'!$C$42</f>
        <v>6.2837640628205237E-5</v>
      </c>
    </row>
    <row r="62" spans="2:17" s="130" customFormat="1">
      <c r="B62" s="156" t="s">
        <v>2013</v>
      </c>
      <c r="C62" s="99" t="s">
        <v>1896</v>
      </c>
      <c r="D62" s="86" t="s">
        <v>1932</v>
      </c>
      <c r="E62" s="86"/>
      <c r="F62" s="86" t="s">
        <v>665</v>
      </c>
      <c r="G62" s="108">
        <v>43552</v>
      </c>
      <c r="H62" s="86" t="s">
        <v>172</v>
      </c>
      <c r="I62" s="96">
        <v>6.6999999999999993</v>
      </c>
      <c r="J62" s="99" t="s">
        <v>176</v>
      </c>
      <c r="K62" s="100">
        <v>3.5499999999999997E-2</v>
      </c>
      <c r="L62" s="100">
        <v>3.7000000000000005E-2</v>
      </c>
      <c r="M62" s="96">
        <v>3701969.1</v>
      </c>
      <c r="N62" s="98">
        <v>99.59</v>
      </c>
      <c r="O62" s="96">
        <v>3686.7909100000002</v>
      </c>
      <c r="P62" s="97">
        <f t="shared" si="1"/>
        <v>2.6365897786611407E-2</v>
      </c>
      <c r="Q62" s="97">
        <f>O62/'סכום נכסי הקרן'!$C$42</f>
        <v>6.7589635850612891E-4</v>
      </c>
    </row>
    <row r="63" spans="2:17" s="130" customFormat="1">
      <c r="B63" s="156" t="s">
        <v>2010</v>
      </c>
      <c r="C63" s="99" t="s">
        <v>1896</v>
      </c>
      <c r="D63" s="86" t="s">
        <v>1933</v>
      </c>
      <c r="E63" s="86"/>
      <c r="F63" s="86" t="s">
        <v>665</v>
      </c>
      <c r="G63" s="108">
        <v>43301</v>
      </c>
      <c r="H63" s="86" t="s">
        <v>361</v>
      </c>
      <c r="I63" s="96">
        <v>1.7799999999999998</v>
      </c>
      <c r="J63" s="99" t="s">
        <v>175</v>
      </c>
      <c r="K63" s="100">
        <v>6.2560000000000004E-2</v>
      </c>
      <c r="L63" s="100">
        <v>6.9399999999999989E-2</v>
      </c>
      <c r="M63" s="96">
        <v>886205.84</v>
      </c>
      <c r="N63" s="98">
        <v>101.26</v>
      </c>
      <c r="O63" s="96">
        <v>3259.2551400000002</v>
      </c>
      <c r="P63" s="97">
        <f t="shared" si="1"/>
        <v>2.3308397459873269E-2</v>
      </c>
      <c r="Q63" s="97">
        <f>O63/'סכום נכסי הקרן'!$C$42</f>
        <v>5.9751657589076116E-4</v>
      </c>
    </row>
    <row r="64" spans="2:17" s="130" customFormat="1">
      <c r="B64" s="156" t="s">
        <v>2010</v>
      </c>
      <c r="C64" s="99" t="s">
        <v>1896</v>
      </c>
      <c r="D64" s="86" t="s">
        <v>1934</v>
      </c>
      <c r="E64" s="86"/>
      <c r="F64" s="86" t="s">
        <v>665</v>
      </c>
      <c r="G64" s="108">
        <v>43496</v>
      </c>
      <c r="H64" s="86" t="s">
        <v>361</v>
      </c>
      <c r="I64" s="96">
        <v>1.78</v>
      </c>
      <c r="J64" s="99" t="s">
        <v>175</v>
      </c>
      <c r="K64" s="100">
        <v>6.2560000000000004E-2</v>
      </c>
      <c r="L64" s="100">
        <v>6.9900000000000004E-2</v>
      </c>
      <c r="M64" s="96">
        <v>477686.96</v>
      </c>
      <c r="N64" s="98">
        <v>101.18</v>
      </c>
      <c r="O64" s="96">
        <v>1755.4315300000001</v>
      </c>
      <c r="P64" s="97">
        <f t="shared" si="1"/>
        <v>1.2553879355033692E-2</v>
      </c>
      <c r="Q64" s="97">
        <f>O64/'סכום נכסי הקרן'!$C$42</f>
        <v>3.2182182491435142E-4</v>
      </c>
    </row>
    <row r="65" spans="2:17" s="130" customFormat="1">
      <c r="B65" s="156" t="s">
        <v>2010</v>
      </c>
      <c r="C65" s="99" t="s">
        <v>1896</v>
      </c>
      <c r="D65" s="86" t="s">
        <v>1935</v>
      </c>
      <c r="E65" s="86"/>
      <c r="F65" s="86" t="s">
        <v>665</v>
      </c>
      <c r="G65" s="108">
        <v>43496</v>
      </c>
      <c r="H65" s="86" t="s">
        <v>361</v>
      </c>
      <c r="I65" s="96">
        <v>1.7800000000000002</v>
      </c>
      <c r="J65" s="99" t="s">
        <v>175</v>
      </c>
      <c r="K65" s="100">
        <v>6.2560000000000004E-2</v>
      </c>
      <c r="L65" s="100">
        <v>6.9800000000000001E-2</v>
      </c>
      <c r="M65" s="96">
        <v>96082.19</v>
      </c>
      <c r="N65" s="98">
        <v>101.21</v>
      </c>
      <c r="O65" s="96">
        <v>353.19304</v>
      </c>
      <c r="P65" s="97">
        <f t="shared" si="1"/>
        <v>2.5258420721186365E-3</v>
      </c>
      <c r="Q65" s="97">
        <f>O65/'סכום נכסי הקרן'!$C$42</f>
        <v>6.4750590801936617E-5</v>
      </c>
    </row>
    <row r="66" spans="2:17" s="130" customFormat="1">
      <c r="B66" s="156" t="s">
        <v>2010</v>
      </c>
      <c r="C66" s="99" t="s">
        <v>1896</v>
      </c>
      <c r="D66" s="86">
        <v>6615</v>
      </c>
      <c r="E66" s="86"/>
      <c r="F66" s="86" t="s">
        <v>665</v>
      </c>
      <c r="G66" s="108">
        <v>43496</v>
      </c>
      <c r="H66" s="86" t="s">
        <v>361</v>
      </c>
      <c r="I66" s="96">
        <v>1.78</v>
      </c>
      <c r="J66" s="99" t="s">
        <v>175</v>
      </c>
      <c r="K66" s="100">
        <v>6.2560000000000004E-2</v>
      </c>
      <c r="L66" s="100">
        <v>6.9800000000000001E-2</v>
      </c>
      <c r="M66" s="96">
        <v>67324.600000000006</v>
      </c>
      <c r="N66" s="98">
        <v>101.21</v>
      </c>
      <c r="O66" s="96">
        <v>247.48167999999998</v>
      </c>
      <c r="P66" s="97">
        <f t="shared" si="1"/>
        <v>1.7698526545783613E-3</v>
      </c>
      <c r="Q66" s="97">
        <f>O66/'סכום נכסי הקרן'!$C$42</f>
        <v>4.5370613737620141E-5</v>
      </c>
    </row>
    <row r="67" spans="2:17" s="130" customFormat="1">
      <c r="B67" s="156" t="s">
        <v>2010</v>
      </c>
      <c r="C67" s="99" t="s">
        <v>1896</v>
      </c>
      <c r="D67" s="86" t="s">
        <v>1936</v>
      </c>
      <c r="E67" s="86"/>
      <c r="F67" s="86" t="s">
        <v>665</v>
      </c>
      <c r="G67" s="108">
        <v>43496</v>
      </c>
      <c r="H67" s="86" t="s">
        <v>361</v>
      </c>
      <c r="I67" s="96">
        <v>1.78</v>
      </c>
      <c r="J67" s="99" t="s">
        <v>175</v>
      </c>
      <c r="K67" s="100">
        <v>6.2560000000000004E-2</v>
      </c>
      <c r="L67" s="100">
        <v>6.9800000000000015E-2</v>
      </c>
      <c r="M67" s="96">
        <v>58169.55</v>
      </c>
      <c r="N67" s="98">
        <v>101.21</v>
      </c>
      <c r="O67" s="96">
        <v>213.82818</v>
      </c>
      <c r="P67" s="97">
        <f t="shared" si="1"/>
        <v>1.5291813599966658E-3</v>
      </c>
      <c r="Q67" s="97">
        <f>O67/'סכום נכסי הקרן'!$C$42</f>
        <v>3.9200945140659757E-5</v>
      </c>
    </row>
    <row r="68" spans="2:17" s="130" customFormat="1">
      <c r="B68" s="156" t="s">
        <v>2010</v>
      </c>
      <c r="C68" s="99" t="s">
        <v>1896</v>
      </c>
      <c r="D68" s="86" t="s">
        <v>1937</v>
      </c>
      <c r="E68" s="86"/>
      <c r="F68" s="86" t="s">
        <v>665</v>
      </c>
      <c r="G68" s="108">
        <v>43496</v>
      </c>
      <c r="H68" s="86" t="s">
        <v>361</v>
      </c>
      <c r="I68" s="96">
        <v>1.78</v>
      </c>
      <c r="J68" s="99" t="s">
        <v>175</v>
      </c>
      <c r="K68" s="100">
        <v>6.2560000000000004E-2</v>
      </c>
      <c r="L68" s="100">
        <v>6.5500000000000003E-2</v>
      </c>
      <c r="M68" s="96">
        <v>26950.57</v>
      </c>
      <c r="N68" s="98">
        <v>101.94</v>
      </c>
      <c r="O68" s="96">
        <v>99.783429999999996</v>
      </c>
      <c r="P68" s="97">
        <f t="shared" si="1"/>
        <v>7.1359612747268436E-4</v>
      </c>
      <c r="Q68" s="97">
        <f>O68/'סכום נכסי הקרן'!$C$42</f>
        <v>1.82932145116554E-5</v>
      </c>
    </row>
    <row r="69" spans="2:17" s="130" customFormat="1">
      <c r="B69" s="156" t="s">
        <v>2010</v>
      </c>
      <c r="C69" s="99" t="s">
        <v>1896</v>
      </c>
      <c r="D69" s="86" t="s">
        <v>1938</v>
      </c>
      <c r="E69" s="86"/>
      <c r="F69" s="86" t="s">
        <v>665</v>
      </c>
      <c r="G69" s="108">
        <v>43496</v>
      </c>
      <c r="H69" s="86" t="s">
        <v>361</v>
      </c>
      <c r="I69" s="96">
        <v>1.7800000000000002</v>
      </c>
      <c r="J69" s="99" t="s">
        <v>175</v>
      </c>
      <c r="K69" s="100">
        <v>6.2519000000000005E-2</v>
      </c>
      <c r="L69" s="100">
        <v>6.5799999999999997E-2</v>
      </c>
      <c r="M69" s="96">
        <v>66398.22</v>
      </c>
      <c r="N69" s="98">
        <v>101.78</v>
      </c>
      <c r="O69" s="96">
        <v>245.45095999999998</v>
      </c>
      <c r="P69" s="97">
        <f t="shared" si="1"/>
        <v>1.7553300637235337E-3</v>
      </c>
      <c r="Q69" s="97">
        <f>O69/'סכום נכסי הקרן'!$C$42</f>
        <v>4.499832350292778E-5</v>
      </c>
    </row>
    <row r="70" spans="2:17" s="130" customFormat="1">
      <c r="B70" s="156" t="s">
        <v>2010</v>
      </c>
      <c r="C70" s="99" t="s">
        <v>1896</v>
      </c>
      <c r="D70" s="86" t="s">
        <v>1939</v>
      </c>
      <c r="E70" s="86"/>
      <c r="F70" s="86" t="s">
        <v>665</v>
      </c>
      <c r="G70" s="108">
        <v>43552</v>
      </c>
      <c r="H70" s="86" t="s">
        <v>361</v>
      </c>
      <c r="I70" s="96">
        <v>1.8</v>
      </c>
      <c r="J70" s="99" t="s">
        <v>175</v>
      </c>
      <c r="K70" s="100">
        <v>6.2244000000000001E-2</v>
      </c>
      <c r="L70" s="100">
        <v>6.9700000000000012E-2</v>
      </c>
      <c r="M70" s="96">
        <v>46500.54</v>
      </c>
      <c r="N70" s="98">
        <v>100.09</v>
      </c>
      <c r="O70" s="96">
        <v>169.04195999999999</v>
      </c>
      <c r="P70" s="97">
        <f t="shared" si="1"/>
        <v>1.2088949842312738E-3</v>
      </c>
      <c r="Q70" s="97">
        <f>O70/'סכום נכסי הקרן'!$C$42</f>
        <v>3.0990324102415315E-5</v>
      </c>
    </row>
    <row r="71" spans="2:17" s="130" customFormat="1">
      <c r="B71" s="156" t="s">
        <v>2011</v>
      </c>
      <c r="C71" s="99" t="s">
        <v>1893</v>
      </c>
      <c r="D71" s="86" t="s">
        <v>1940</v>
      </c>
      <c r="E71" s="86"/>
      <c r="F71" s="86" t="s">
        <v>1930</v>
      </c>
      <c r="G71" s="108">
        <v>42978</v>
      </c>
      <c r="H71" s="86" t="s">
        <v>1890</v>
      </c>
      <c r="I71" s="96">
        <v>3.25</v>
      </c>
      <c r="J71" s="99" t="s">
        <v>176</v>
      </c>
      <c r="K71" s="100">
        <v>2.4500000000000001E-2</v>
      </c>
      <c r="L71" s="100">
        <v>2.5000000000000001E-2</v>
      </c>
      <c r="M71" s="96">
        <v>101448.43</v>
      </c>
      <c r="N71" s="98">
        <v>100.08</v>
      </c>
      <c r="O71" s="96">
        <v>101.52967</v>
      </c>
      <c r="P71" s="97">
        <f t="shared" si="1"/>
        <v>7.2608427406814524E-4</v>
      </c>
      <c r="Q71" s="97">
        <f>O71/'סכום נכסי הקרן'!$C$42</f>
        <v>1.8613351260901574E-5</v>
      </c>
    </row>
    <row r="72" spans="2:17" s="130" customFormat="1">
      <c r="B72" s="156" t="s">
        <v>2011</v>
      </c>
      <c r="C72" s="99" t="s">
        <v>1893</v>
      </c>
      <c r="D72" s="86" t="s">
        <v>1941</v>
      </c>
      <c r="E72" s="86"/>
      <c r="F72" s="86" t="s">
        <v>1930</v>
      </c>
      <c r="G72" s="108">
        <v>42978</v>
      </c>
      <c r="H72" s="86" t="s">
        <v>1890</v>
      </c>
      <c r="I72" s="96">
        <v>3.2199999999999998</v>
      </c>
      <c r="J72" s="99" t="s">
        <v>176</v>
      </c>
      <c r="K72" s="100">
        <v>2.76E-2</v>
      </c>
      <c r="L72" s="100">
        <v>3.1699999999999999E-2</v>
      </c>
      <c r="M72" s="96">
        <v>236713.02</v>
      </c>
      <c r="N72" s="98">
        <v>99</v>
      </c>
      <c r="O72" s="96">
        <v>234.34589000000003</v>
      </c>
      <c r="P72" s="97">
        <f t="shared" si="1"/>
        <v>1.6759127201093379E-3</v>
      </c>
      <c r="Q72" s="97">
        <f>O72/'סכום נכסי הקרן'!$C$42</f>
        <v>4.2962440113501815E-5</v>
      </c>
    </row>
    <row r="73" spans="2:17" s="130" customFormat="1">
      <c r="B73" s="156" t="s">
        <v>2014</v>
      </c>
      <c r="C73" s="99" t="s">
        <v>1896</v>
      </c>
      <c r="D73" s="86" t="s">
        <v>1942</v>
      </c>
      <c r="E73" s="86"/>
      <c r="F73" s="86" t="s">
        <v>665</v>
      </c>
      <c r="G73" s="108">
        <v>43552</v>
      </c>
      <c r="H73" s="86" t="s">
        <v>172</v>
      </c>
      <c r="I73" s="96">
        <v>6.9200000000000008</v>
      </c>
      <c r="J73" s="99" t="s">
        <v>176</v>
      </c>
      <c r="K73" s="100">
        <v>3.5499999999999997E-2</v>
      </c>
      <c r="L73" s="100">
        <v>3.6999999999999998E-2</v>
      </c>
      <c r="M73" s="96">
        <v>7646856.8799999999</v>
      </c>
      <c r="N73" s="98">
        <v>99.57</v>
      </c>
      <c r="O73" s="96">
        <v>7613.9751399999996</v>
      </c>
      <c r="P73" s="97">
        <f t="shared" si="1"/>
        <v>5.445095618157534E-2</v>
      </c>
      <c r="Q73" s="97">
        <f>O73/'סכום נכסי הקרן'!$C$42</f>
        <v>1.395863827515565E-3</v>
      </c>
    </row>
    <row r="74" spans="2:17" s="130" customFormat="1">
      <c r="B74" s="156" t="s">
        <v>2012</v>
      </c>
      <c r="C74" s="99" t="s">
        <v>1896</v>
      </c>
      <c r="D74" s="86" t="s">
        <v>1943</v>
      </c>
      <c r="E74" s="86"/>
      <c r="F74" s="86" t="s">
        <v>665</v>
      </c>
      <c r="G74" s="108">
        <v>43227</v>
      </c>
      <c r="H74" s="86" t="s">
        <v>172</v>
      </c>
      <c r="I74" s="96">
        <v>0.1</v>
      </c>
      <c r="J74" s="99" t="s">
        <v>176</v>
      </c>
      <c r="K74" s="100">
        <v>2.75E-2</v>
      </c>
      <c r="L74" s="100">
        <v>2.7900000000000001E-2</v>
      </c>
      <c r="M74" s="96">
        <v>2031.84</v>
      </c>
      <c r="N74" s="98">
        <v>100.18</v>
      </c>
      <c r="O74" s="96">
        <v>2.0354999999999999</v>
      </c>
      <c r="P74" s="97">
        <f t="shared" si="1"/>
        <v>1.4556774781851546E-5</v>
      </c>
      <c r="Q74" s="97">
        <f>O74/'סכום נכסי הקרן'!$C$42</f>
        <v>3.7316654817813502E-7</v>
      </c>
    </row>
    <row r="75" spans="2:17" s="130" customFormat="1">
      <c r="B75" s="156" t="s">
        <v>2012</v>
      </c>
      <c r="C75" s="99" t="s">
        <v>1896</v>
      </c>
      <c r="D75" s="86" t="s">
        <v>1944</v>
      </c>
      <c r="E75" s="86"/>
      <c r="F75" s="86" t="s">
        <v>665</v>
      </c>
      <c r="G75" s="108">
        <v>43279</v>
      </c>
      <c r="H75" s="86" t="s">
        <v>172</v>
      </c>
      <c r="I75" s="96">
        <v>0.08</v>
      </c>
      <c r="J75" s="99" t="s">
        <v>176</v>
      </c>
      <c r="K75" s="100">
        <v>2.75E-2</v>
      </c>
      <c r="L75" s="100">
        <v>2.5600000000000001E-2</v>
      </c>
      <c r="M75" s="96">
        <v>8781.74</v>
      </c>
      <c r="N75" s="98">
        <v>100.25</v>
      </c>
      <c r="O75" s="96">
        <v>8.8036900000000013</v>
      </c>
      <c r="P75" s="97">
        <f t="shared" si="1"/>
        <v>6.2959141527506096E-5</v>
      </c>
      <c r="Q75" s="97">
        <f>O75/'סכום נכסי הקרן'!$C$42</f>
        <v>1.6139732785705559E-6</v>
      </c>
    </row>
    <row r="76" spans="2:17" s="130" customFormat="1">
      <c r="B76" s="156" t="s">
        <v>2012</v>
      </c>
      <c r="C76" s="99" t="s">
        <v>1896</v>
      </c>
      <c r="D76" s="86" t="s">
        <v>1945</v>
      </c>
      <c r="E76" s="86"/>
      <c r="F76" s="86" t="s">
        <v>665</v>
      </c>
      <c r="G76" s="108">
        <v>43321</v>
      </c>
      <c r="H76" s="86" t="s">
        <v>172</v>
      </c>
      <c r="I76" s="96">
        <v>0.03</v>
      </c>
      <c r="J76" s="99" t="s">
        <v>176</v>
      </c>
      <c r="K76" s="100">
        <v>2.75E-2</v>
      </c>
      <c r="L76" s="100">
        <v>2.6399999999999996E-2</v>
      </c>
      <c r="M76" s="96">
        <v>38766.699999999997</v>
      </c>
      <c r="N76" s="98">
        <v>100.38</v>
      </c>
      <c r="O76" s="96">
        <v>38.914010000000005</v>
      </c>
      <c r="P76" s="97">
        <f t="shared" si="1"/>
        <v>2.7829156444545273E-4</v>
      </c>
      <c r="Q76" s="97">
        <f>O76/'סכום נכסי הקרן'!$C$42</f>
        <v>7.1340735875556037E-6</v>
      </c>
    </row>
    <row r="77" spans="2:17" s="130" customFormat="1">
      <c r="B77" s="156" t="s">
        <v>2012</v>
      </c>
      <c r="C77" s="99" t="s">
        <v>1896</v>
      </c>
      <c r="D77" s="86" t="s">
        <v>1946</v>
      </c>
      <c r="E77" s="86"/>
      <c r="F77" s="86" t="s">
        <v>665</v>
      </c>
      <c r="G77" s="108">
        <v>43138</v>
      </c>
      <c r="H77" s="86" t="s">
        <v>172</v>
      </c>
      <c r="I77" s="96">
        <v>1.9999999999999997E-2</v>
      </c>
      <c r="J77" s="99" t="s">
        <v>176</v>
      </c>
      <c r="K77" s="100">
        <v>2.75E-2</v>
      </c>
      <c r="L77" s="100">
        <v>4.4900000000000002E-2</v>
      </c>
      <c r="M77" s="96">
        <v>8342.3799999999992</v>
      </c>
      <c r="N77" s="98">
        <v>100.36</v>
      </c>
      <c r="O77" s="96">
        <v>8.3724100000000004</v>
      </c>
      <c r="P77" s="97">
        <f t="shared" si="1"/>
        <v>5.987486453024894E-5</v>
      </c>
      <c r="Q77" s="97">
        <f>O77/'סכום נכסי הקרן'!$C$42</f>
        <v>1.5349070693353476E-6</v>
      </c>
    </row>
    <row r="78" spans="2:17" s="130" customFormat="1">
      <c r="B78" s="156" t="s">
        <v>2012</v>
      </c>
      <c r="C78" s="99" t="s">
        <v>1896</v>
      </c>
      <c r="D78" s="86" t="s">
        <v>1947</v>
      </c>
      <c r="E78" s="86"/>
      <c r="F78" s="86" t="s">
        <v>665</v>
      </c>
      <c r="G78" s="108">
        <v>43227</v>
      </c>
      <c r="H78" s="86" t="s">
        <v>172</v>
      </c>
      <c r="I78" s="96">
        <v>9.4500000000000011</v>
      </c>
      <c r="J78" s="99" t="s">
        <v>176</v>
      </c>
      <c r="K78" s="100">
        <v>2.9805999999999999E-2</v>
      </c>
      <c r="L78" s="100">
        <v>2.9000000000000005E-2</v>
      </c>
      <c r="M78" s="96">
        <v>44362.18</v>
      </c>
      <c r="N78" s="98">
        <v>100.54</v>
      </c>
      <c r="O78" s="96">
        <v>44.601739999999999</v>
      </c>
      <c r="P78" s="97">
        <f t="shared" si="1"/>
        <v>3.1896707642284426E-4</v>
      </c>
      <c r="Q78" s="97">
        <f>O78/'סכום נכסי הקרן'!$C$42</f>
        <v>8.1768004709106617E-6</v>
      </c>
    </row>
    <row r="79" spans="2:17" s="130" customFormat="1">
      <c r="B79" s="156" t="s">
        <v>2012</v>
      </c>
      <c r="C79" s="99" t="s">
        <v>1896</v>
      </c>
      <c r="D79" s="86" t="s">
        <v>1948</v>
      </c>
      <c r="E79" s="86"/>
      <c r="F79" s="86" t="s">
        <v>665</v>
      </c>
      <c r="G79" s="108">
        <v>43279</v>
      </c>
      <c r="H79" s="86" t="s">
        <v>172</v>
      </c>
      <c r="I79" s="96">
        <v>9.49</v>
      </c>
      <c r="J79" s="99" t="s">
        <v>176</v>
      </c>
      <c r="K79" s="100">
        <v>2.9796999999999997E-2</v>
      </c>
      <c r="L79" s="100">
        <v>2.7699999999999999E-2</v>
      </c>
      <c r="M79" s="96">
        <v>51883.17</v>
      </c>
      <c r="N79" s="98">
        <v>100.82</v>
      </c>
      <c r="O79" s="96">
        <v>52.308610000000002</v>
      </c>
      <c r="P79" s="97">
        <f t="shared" si="1"/>
        <v>3.7408236547369577E-4</v>
      </c>
      <c r="Q79" s="97">
        <f>O79/'סכום נכסי הקרן'!$C$42</f>
        <v>9.5896946370406667E-6</v>
      </c>
    </row>
    <row r="80" spans="2:17" s="130" customFormat="1">
      <c r="B80" s="156" t="s">
        <v>2012</v>
      </c>
      <c r="C80" s="99" t="s">
        <v>1896</v>
      </c>
      <c r="D80" s="86" t="s">
        <v>1949</v>
      </c>
      <c r="E80" s="86"/>
      <c r="F80" s="86" t="s">
        <v>665</v>
      </c>
      <c r="G80" s="108">
        <v>43321</v>
      </c>
      <c r="H80" s="86" t="s">
        <v>172</v>
      </c>
      <c r="I80" s="96">
        <v>9.5</v>
      </c>
      <c r="J80" s="99" t="s">
        <v>176</v>
      </c>
      <c r="K80" s="100">
        <v>3.0529000000000001E-2</v>
      </c>
      <c r="L80" s="100">
        <v>2.69E-2</v>
      </c>
      <c r="M80" s="96">
        <v>290536.40000000002</v>
      </c>
      <c r="N80" s="98">
        <v>102.3</v>
      </c>
      <c r="O80" s="96">
        <v>297.21871999999996</v>
      </c>
      <c r="P80" s="97">
        <f t="shared" si="1"/>
        <v>2.1255445679146134E-3</v>
      </c>
      <c r="Q80" s="97">
        <f>O80/'סכום נכסי הקרן'!$C$42</f>
        <v>5.4488864552357464E-5</v>
      </c>
    </row>
    <row r="81" spans="2:17" s="130" customFormat="1">
      <c r="B81" s="156" t="s">
        <v>2012</v>
      </c>
      <c r="C81" s="99" t="s">
        <v>1896</v>
      </c>
      <c r="D81" s="86" t="s">
        <v>1950</v>
      </c>
      <c r="E81" s="86"/>
      <c r="F81" s="86" t="s">
        <v>665</v>
      </c>
      <c r="G81" s="108">
        <v>43138</v>
      </c>
      <c r="H81" s="86" t="s">
        <v>172</v>
      </c>
      <c r="I81" s="96">
        <v>9.41</v>
      </c>
      <c r="J81" s="99" t="s">
        <v>176</v>
      </c>
      <c r="K81" s="100">
        <v>2.8239999999999998E-2</v>
      </c>
      <c r="L81" s="100">
        <v>3.1899999999999998E-2</v>
      </c>
      <c r="M81" s="96">
        <v>278372.71000000002</v>
      </c>
      <c r="N81" s="98">
        <v>96.35</v>
      </c>
      <c r="O81" s="96">
        <v>268.21209000000005</v>
      </c>
      <c r="P81" s="97">
        <f t="shared" si="1"/>
        <v>1.9181051279291074E-3</v>
      </c>
      <c r="Q81" s="97">
        <f>O81/'סכום נכסי הקרן'!$C$42</f>
        <v>4.9171102827287308E-5</v>
      </c>
    </row>
    <row r="82" spans="2:17" s="130" customFormat="1">
      <c r="B82" s="156" t="s">
        <v>2012</v>
      </c>
      <c r="C82" s="99" t="s">
        <v>1896</v>
      </c>
      <c r="D82" s="86" t="s">
        <v>1951</v>
      </c>
      <c r="E82" s="86"/>
      <c r="F82" s="86" t="s">
        <v>665</v>
      </c>
      <c r="G82" s="108">
        <v>43417</v>
      </c>
      <c r="H82" s="86" t="s">
        <v>172</v>
      </c>
      <c r="I82" s="96">
        <v>9.4</v>
      </c>
      <c r="J82" s="99" t="s">
        <v>176</v>
      </c>
      <c r="K82" s="100">
        <v>3.2797E-2</v>
      </c>
      <c r="L82" s="100">
        <v>2.8400000000000002E-2</v>
      </c>
      <c r="M82" s="96">
        <v>330416.82</v>
      </c>
      <c r="N82" s="98">
        <v>102.99</v>
      </c>
      <c r="O82" s="96">
        <v>340.29629</v>
      </c>
      <c r="P82" s="97">
        <f t="shared" si="1"/>
        <v>2.4336116200587773E-3</v>
      </c>
      <c r="Q82" s="97">
        <f>O82/'סכום נכסי הקרן'!$C$42</f>
        <v>6.2386240185274185E-5</v>
      </c>
    </row>
    <row r="83" spans="2:17" s="130" customFormat="1">
      <c r="B83" s="156" t="s">
        <v>2012</v>
      </c>
      <c r="C83" s="99" t="s">
        <v>1896</v>
      </c>
      <c r="D83" s="86" t="s">
        <v>1927</v>
      </c>
      <c r="E83" s="86"/>
      <c r="F83" s="86" t="s">
        <v>665</v>
      </c>
      <c r="G83" s="108">
        <v>43496</v>
      </c>
      <c r="H83" s="86" t="s">
        <v>172</v>
      </c>
      <c r="I83" s="96">
        <v>9.52</v>
      </c>
      <c r="J83" s="99" t="s">
        <v>176</v>
      </c>
      <c r="K83" s="100">
        <v>3.2190999999999997E-2</v>
      </c>
      <c r="L83" s="100">
        <v>2.4899999999999999E-2</v>
      </c>
      <c r="M83" s="96">
        <v>417672.74</v>
      </c>
      <c r="N83" s="98">
        <v>105.85</v>
      </c>
      <c r="O83" s="96">
        <v>442.10659000000004</v>
      </c>
      <c r="P83" s="97">
        <f>O83/$O$10</f>
        <v>3.1617028053069918E-3</v>
      </c>
      <c r="Q83" s="97">
        <f>O83/'סכום נכסי הקרן'!$C$42</f>
        <v>8.1051039114274638E-5</v>
      </c>
    </row>
    <row r="84" spans="2:17" s="130" customFormat="1">
      <c r="B84" s="156" t="s">
        <v>2012</v>
      </c>
      <c r="C84" s="99" t="s">
        <v>1896</v>
      </c>
      <c r="D84" s="86" t="s">
        <v>1928</v>
      </c>
      <c r="E84" s="86"/>
      <c r="F84" s="86" t="s">
        <v>665</v>
      </c>
      <c r="G84" s="108">
        <v>43541</v>
      </c>
      <c r="H84" s="86" t="s">
        <v>172</v>
      </c>
      <c r="I84" s="96">
        <v>9.5</v>
      </c>
      <c r="J84" s="99" t="s">
        <v>176</v>
      </c>
      <c r="K84" s="100">
        <v>2.9270999999999998E-2</v>
      </c>
      <c r="L84" s="100">
        <v>2.7900000000000005E-2</v>
      </c>
      <c r="M84" s="96">
        <v>35923.279999999999</v>
      </c>
      <c r="N84" s="98">
        <v>100.19</v>
      </c>
      <c r="O84" s="96">
        <v>35.991529999999997</v>
      </c>
      <c r="P84" s="97">
        <f>O84/$O$10</f>
        <v>2.5739159728039961E-4</v>
      </c>
      <c r="Q84" s="97">
        <f>O84/'סכום נכסי הקרן'!$C$42</f>
        <v>6.5982977223040001E-6</v>
      </c>
    </row>
    <row r="85" spans="2:17" s="130" customFormat="1">
      <c r="B85" s="156" t="s">
        <v>2015</v>
      </c>
      <c r="C85" s="99" t="s">
        <v>1893</v>
      </c>
      <c r="D85" s="86">
        <v>6718</v>
      </c>
      <c r="E85" s="86"/>
      <c r="F85" s="86" t="s">
        <v>1598</v>
      </c>
      <c r="G85" s="108">
        <v>43482</v>
      </c>
      <c r="H85" s="86"/>
      <c r="I85" s="96">
        <v>3.86</v>
      </c>
      <c r="J85" s="99" t="s">
        <v>176</v>
      </c>
      <c r="K85" s="100">
        <v>4.1299999999999996E-2</v>
      </c>
      <c r="L85" s="100">
        <v>3.6299999999999999E-2</v>
      </c>
      <c r="M85" s="96">
        <v>11442061.58</v>
      </c>
      <c r="N85" s="98">
        <v>102.87</v>
      </c>
      <c r="O85" s="96">
        <v>11770.449000000001</v>
      </c>
      <c r="P85" s="97">
        <f t="shared" si="1"/>
        <v>8.417576771027746E-2</v>
      </c>
      <c r="Q85" s="97">
        <f>O85/'סכום נכסי הקרן'!$C$42</f>
        <v>2.1578667766331524E-3</v>
      </c>
    </row>
    <row r="86" spans="2:17" s="130" customFormat="1"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96"/>
      <c r="N86" s="98"/>
      <c r="O86" s="86"/>
      <c r="P86" s="97"/>
      <c r="Q86" s="86"/>
    </row>
    <row r="87" spans="2:17" s="130" customFormat="1">
      <c r="B87" s="83" t="s">
        <v>42</v>
      </c>
      <c r="C87" s="84"/>
      <c r="D87" s="84"/>
      <c r="E87" s="84"/>
      <c r="F87" s="84"/>
      <c r="G87" s="84"/>
      <c r="H87" s="84"/>
      <c r="I87" s="93">
        <v>6.27</v>
      </c>
      <c r="J87" s="84"/>
      <c r="K87" s="84"/>
      <c r="L87" s="106">
        <v>4.4456694934840148E-2</v>
      </c>
      <c r="M87" s="93"/>
      <c r="N87" s="95"/>
      <c r="O87" s="93">
        <f>O88</f>
        <v>19645.643779999999</v>
      </c>
      <c r="P87" s="94">
        <f t="shared" ref="P87:P90" si="2">O87/$O$10</f>
        <v>0.14049482286904577</v>
      </c>
      <c r="Q87" s="94">
        <f>O87/'סכום נכסי הקרן'!$C$42</f>
        <v>3.6016197868434532E-3</v>
      </c>
    </row>
    <row r="88" spans="2:17" s="130" customFormat="1">
      <c r="B88" s="104" t="s">
        <v>40</v>
      </c>
      <c r="C88" s="84"/>
      <c r="D88" s="84"/>
      <c r="E88" s="84"/>
      <c r="F88" s="84"/>
      <c r="G88" s="84"/>
      <c r="H88" s="84"/>
      <c r="I88" s="93">
        <v>6.27</v>
      </c>
      <c r="J88" s="84"/>
      <c r="K88" s="84"/>
      <c r="L88" s="106">
        <v>4.4456694934840148E-2</v>
      </c>
      <c r="M88" s="93"/>
      <c r="N88" s="95"/>
      <c r="O88" s="93">
        <f>O89+O90</f>
        <v>19645.643779999999</v>
      </c>
      <c r="P88" s="94">
        <f t="shared" si="2"/>
        <v>0.14049482286904577</v>
      </c>
      <c r="Q88" s="94">
        <f>O88/'סכום נכסי הקרן'!$C$42</f>
        <v>3.6016197868434532E-3</v>
      </c>
    </row>
    <row r="89" spans="2:17" s="130" customFormat="1">
      <c r="B89" s="89" t="s">
        <v>2001</v>
      </c>
      <c r="C89" s="99" t="s">
        <v>1893</v>
      </c>
      <c r="D89" s="86" t="s">
        <v>1952</v>
      </c>
      <c r="E89" s="86"/>
      <c r="F89" s="86" t="s">
        <v>1904</v>
      </c>
      <c r="G89" s="108">
        <v>43186</v>
      </c>
      <c r="H89" s="86" t="s">
        <v>1890</v>
      </c>
      <c r="I89" s="96">
        <v>6.27</v>
      </c>
      <c r="J89" s="99" t="s">
        <v>175</v>
      </c>
      <c r="K89" s="100">
        <v>4.8000000000000001E-2</v>
      </c>
      <c r="L89" s="100">
        <v>4.2900000000000001E-2</v>
      </c>
      <c r="M89" s="96">
        <v>3134352</v>
      </c>
      <c r="N89" s="98">
        <v>103.69</v>
      </c>
      <c r="O89" s="96">
        <v>11804.035019999999</v>
      </c>
      <c r="P89" s="97">
        <f t="shared" si="2"/>
        <v>8.4415956425069286E-2</v>
      </c>
      <c r="Q89" s="97">
        <f>O89/'סכום נכסי הקרן'!$C$42</f>
        <v>2.1640240741769702E-3</v>
      </c>
    </row>
    <row r="90" spans="2:17" s="130" customFormat="1">
      <c r="B90" s="89" t="s">
        <v>2001</v>
      </c>
      <c r="C90" s="99" t="s">
        <v>1893</v>
      </c>
      <c r="D90" s="86">
        <v>6831</v>
      </c>
      <c r="E90" s="86"/>
      <c r="F90" s="86" t="s">
        <v>1904</v>
      </c>
      <c r="G90" s="108">
        <v>43552</v>
      </c>
      <c r="H90" s="86" t="s">
        <v>1890</v>
      </c>
      <c r="I90" s="96">
        <v>6.2700000000000014</v>
      </c>
      <c r="J90" s="99" t="s">
        <v>175</v>
      </c>
      <c r="K90" s="100">
        <v>4.5999999999999999E-2</v>
      </c>
      <c r="L90" s="100">
        <v>4.6799999999999994E-2</v>
      </c>
      <c r="M90" s="96">
        <v>2162276.6</v>
      </c>
      <c r="N90" s="98">
        <v>99.85</v>
      </c>
      <c r="O90" s="96">
        <v>7841.6087600000001</v>
      </c>
      <c r="P90" s="97">
        <f t="shared" si="2"/>
        <v>5.6078866443976513E-2</v>
      </c>
      <c r="Q90" s="97">
        <f>O90/'סכום נכסי הקרן'!$C$42</f>
        <v>1.437595712666483E-3</v>
      </c>
    </row>
    <row r="91" spans="2:17" s="130" customFormat="1">
      <c r="B91" s="143"/>
      <c r="C91" s="143"/>
      <c r="D91" s="143"/>
      <c r="E91" s="143"/>
    </row>
    <row r="92" spans="2:17" s="130" customFormat="1">
      <c r="B92" s="143"/>
      <c r="C92" s="143"/>
      <c r="D92" s="143"/>
      <c r="E92" s="143"/>
    </row>
    <row r="93" spans="2:17" s="130" customFormat="1">
      <c r="B93" s="143"/>
      <c r="C93" s="143"/>
      <c r="D93" s="143"/>
      <c r="E93" s="143"/>
    </row>
    <row r="94" spans="2:17" s="130" customFormat="1">
      <c r="B94" s="146" t="s">
        <v>266</v>
      </c>
      <c r="C94" s="143"/>
      <c r="D94" s="143"/>
      <c r="E94" s="143"/>
    </row>
    <row r="95" spans="2:17" s="130" customFormat="1">
      <c r="B95" s="146" t="s">
        <v>123</v>
      </c>
      <c r="C95" s="143"/>
      <c r="D95" s="143"/>
      <c r="E95" s="143"/>
    </row>
    <row r="96" spans="2:17" s="130" customFormat="1">
      <c r="B96" s="146" t="s">
        <v>249</v>
      </c>
      <c r="C96" s="143"/>
      <c r="D96" s="143"/>
      <c r="E96" s="143"/>
    </row>
    <row r="97" spans="2:5" s="130" customFormat="1">
      <c r="B97" s="146" t="s">
        <v>257</v>
      </c>
      <c r="C97" s="143"/>
      <c r="D97" s="143"/>
      <c r="E97" s="143"/>
    </row>
  </sheetData>
  <sheetProtection sheet="1" objects="1" scenarios="1"/>
  <mergeCells count="1">
    <mergeCell ref="B6:Q6"/>
  </mergeCells>
  <phoneticPr fontId="5" type="noConversion"/>
  <conditionalFormatting sqref="B86:B88">
    <cfRule type="cellIs" dxfId="17" priority="21" operator="equal">
      <formula>2958465</formula>
    </cfRule>
    <cfRule type="cellIs" dxfId="16" priority="22" operator="equal">
      <formula>"NR3"</formula>
    </cfRule>
    <cfRule type="cellIs" dxfId="15" priority="23" operator="equal">
      <formula>"דירוג פנימי"</formula>
    </cfRule>
  </conditionalFormatting>
  <conditionalFormatting sqref="B86:B88">
    <cfRule type="cellIs" dxfId="14" priority="20" operator="equal">
      <formula>2958465</formula>
    </cfRule>
  </conditionalFormatting>
  <conditionalFormatting sqref="B11:B12 B28:B29">
    <cfRule type="cellIs" dxfId="13" priority="19" operator="equal">
      <formula>"NR3"</formula>
    </cfRule>
  </conditionalFormatting>
  <conditionalFormatting sqref="B13:B27">
    <cfRule type="cellIs" dxfId="12" priority="9" operator="equal">
      <formula>"NR3"</formula>
    </cfRule>
  </conditionalFormatting>
  <conditionalFormatting sqref="B89">
    <cfRule type="cellIs" dxfId="11" priority="6" operator="equal">
      <formula>2958465</formula>
    </cfRule>
    <cfRule type="cellIs" dxfId="10" priority="7" operator="equal">
      <formula>"NR3"</formula>
    </cfRule>
    <cfRule type="cellIs" dxfId="9" priority="8" operator="equal">
      <formula>"דירוג פנימי"</formula>
    </cfRule>
  </conditionalFormatting>
  <conditionalFormatting sqref="B89">
    <cfRule type="cellIs" dxfId="8" priority="5" operator="equal">
      <formula>2958465</formula>
    </cfRule>
  </conditionalFormatting>
  <conditionalFormatting sqref="B90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90">
    <cfRule type="cellIs" dxfId="4" priority="1" operator="equal">
      <formula>2958465</formula>
    </cfRule>
  </conditionalFormatting>
  <dataValidations count="1">
    <dataValidation allowBlank="1" showInputMessage="1" showErrorMessage="1" sqref="D1:Q9 C5:C9 B1:B9 B91:Q1048576 A1:A1048576 R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191</v>
      </c>
      <c r="C1" s="80" t="s" vm="1">
        <v>267</v>
      </c>
    </row>
    <row r="2" spans="2:64">
      <c r="B2" s="58" t="s">
        <v>190</v>
      </c>
      <c r="C2" s="80" t="s">
        <v>268</v>
      </c>
    </row>
    <row r="3" spans="2:64">
      <c r="B3" s="58" t="s">
        <v>192</v>
      </c>
      <c r="C3" s="80" t="s">
        <v>269</v>
      </c>
    </row>
    <row r="4" spans="2:64">
      <c r="B4" s="58" t="s">
        <v>193</v>
      </c>
      <c r="C4" s="80">
        <v>8801</v>
      </c>
    </row>
    <row r="6" spans="2:64" ht="26.25" customHeight="1">
      <c r="B6" s="172" t="s">
        <v>224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64" s="3" customFormat="1" ht="78.75">
      <c r="B7" s="61" t="s">
        <v>127</v>
      </c>
      <c r="C7" s="62" t="s">
        <v>49</v>
      </c>
      <c r="D7" s="62" t="s">
        <v>128</v>
      </c>
      <c r="E7" s="62" t="s">
        <v>15</v>
      </c>
      <c r="F7" s="62" t="s">
        <v>70</v>
      </c>
      <c r="G7" s="62" t="s">
        <v>18</v>
      </c>
      <c r="H7" s="62" t="s">
        <v>111</v>
      </c>
      <c r="I7" s="62" t="s">
        <v>56</v>
      </c>
      <c r="J7" s="62" t="s">
        <v>19</v>
      </c>
      <c r="K7" s="62" t="s">
        <v>251</v>
      </c>
      <c r="L7" s="62" t="s">
        <v>250</v>
      </c>
      <c r="M7" s="62" t="s">
        <v>120</v>
      </c>
      <c r="N7" s="62" t="s">
        <v>194</v>
      </c>
      <c r="O7" s="64" t="s">
        <v>196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258</v>
      </c>
      <c r="L8" s="33"/>
      <c r="M8" s="33" t="s">
        <v>254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249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257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191</v>
      </c>
      <c r="C1" s="80" t="s" vm="1">
        <v>267</v>
      </c>
    </row>
    <row r="2" spans="2:56">
      <c r="B2" s="58" t="s">
        <v>190</v>
      </c>
      <c r="C2" s="80" t="s">
        <v>268</v>
      </c>
    </row>
    <row r="3" spans="2:56">
      <c r="B3" s="58" t="s">
        <v>192</v>
      </c>
      <c r="C3" s="80" t="s">
        <v>269</v>
      </c>
    </row>
    <row r="4" spans="2:56">
      <c r="B4" s="58" t="s">
        <v>193</v>
      </c>
      <c r="C4" s="80">
        <v>8801</v>
      </c>
    </row>
    <row r="6" spans="2:56" ht="26.25" customHeight="1">
      <c r="B6" s="172" t="s">
        <v>225</v>
      </c>
      <c r="C6" s="173"/>
      <c r="D6" s="173"/>
      <c r="E6" s="173"/>
      <c r="F6" s="173"/>
      <c r="G6" s="173"/>
      <c r="H6" s="173"/>
      <c r="I6" s="173"/>
      <c r="J6" s="174"/>
    </row>
    <row r="7" spans="2:56" s="3" customFormat="1" ht="78.75">
      <c r="B7" s="61" t="s">
        <v>127</v>
      </c>
      <c r="C7" s="63" t="s">
        <v>58</v>
      </c>
      <c r="D7" s="63" t="s">
        <v>94</v>
      </c>
      <c r="E7" s="63" t="s">
        <v>59</v>
      </c>
      <c r="F7" s="63" t="s">
        <v>111</v>
      </c>
      <c r="G7" s="63" t="s">
        <v>236</v>
      </c>
      <c r="H7" s="63" t="s">
        <v>194</v>
      </c>
      <c r="I7" s="65" t="s">
        <v>195</v>
      </c>
      <c r="J7" s="79" t="s">
        <v>261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31" t="s">
        <v>44</v>
      </c>
      <c r="C10" s="131"/>
      <c r="D10" s="131"/>
      <c r="E10" s="128">
        <v>7.7600000000000002E-2</v>
      </c>
      <c r="F10" s="126"/>
      <c r="G10" s="127">
        <v>8269.8063099999999</v>
      </c>
      <c r="H10" s="128">
        <f>G10/$G$10</f>
        <v>1</v>
      </c>
      <c r="I10" s="128">
        <f>G10/'סכום נכסי הקרן'!$C$42</f>
        <v>1.5160968188673348E-3</v>
      </c>
      <c r="J10" s="12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102" customFormat="1" ht="22.5" customHeight="1">
      <c r="B11" s="132" t="s">
        <v>248</v>
      </c>
      <c r="C11" s="131"/>
      <c r="D11" s="131"/>
      <c r="E11" s="128">
        <v>7.7600000000000002E-2</v>
      </c>
      <c r="F11" s="135" t="s">
        <v>176</v>
      </c>
      <c r="G11" s="127">
        <v>8269.8063099999999</v>
      </c>
      <c r="H11" s="128">
        <f t="shared" ref="H11:H13" si="0">G11/$G$10</f>
        <v>1</v>
      </c>
      <c r="I11" s="128">
        <f>G11/'סכום נכסי הקרן'!$C$42</f>
        <v>1.5160968188673348E-3</v>
      </c>
      <c r="J11" s="1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104" t="s">
        <v>95</v>
      </c>
      <c r="C12" s="123"/>
      <c r="D12" s="123"/>
      <c r="E12" s="128">
        <v>7.7600000000000002E-2</v>
      </c>
      <c r="F12" s="124" t="s">
        <v>176</v>
      </c>
      <c r="G12" s="93">
        <v>8269.8063099999999</v>
      </c>
      <c r="H12" s="94">
        <f t="shared" si="0"/>
        <v>1</v>
      </c>
      <c r="I12" s="94">
        <f>G12/'סכום נכסי הקרן'!$C$42</f>
        <v>1.5160968188673348E-3</v>
      </c>
      <c r="J12" s="84"/>
    </row>
    <row r="13" spans="2:56">
      <c r="B13" s="89" t="s">
        <v>1953</v>
      </c>
      <c r="C13" s="103" t="s">
        <v>1954</v>
      </c>
      <c r="D13" s="103" t="s">
        <v>1955</v>
      </c>
      <c r="E13" s="97">
        <v>7.7600000000000002E-2</v>
      </c>
      <c r="F13" s="99" t="s">
        <v>176</v>
      </c>
      <c r="G13" s="96">
        <v>8269.8063099999999</v>
      </c>
      <c r="H13" s="97">
        <f t="shared" si="0"/>
        <v>1</v>
      </c>
      <c r="I13" s="97">
        <f>G13/'סכום נכסי הקרן'!$C$42</f>
        <v>1.5160968188673348E-3</v>
      </c>
      <c r="J13" s="86" t="s">
        <v>1956</v>
      </c>
    </row>
    <row r="14" spans="2:56">
      <c r="B14" s="107"/>
      <c r="C14" s="103"/>
      <c r="D14" s="103"/>
      <c r="E14" s="86"/>
      <c r="F14" s="86"/>
      <c r="G14" s="86"/>
      <c r="H14" s="97"/>
      <c r="I14" s="86"/>
      <c r="J14" s="86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18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18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B110" s="103"/>
      <c r="C110" s="103"/>
      <c r="D110" s="103"/>
      <c r="E110" s="103"/>
      <c r="F110" s="103"/>
      <c r="G110" s="103"/>
      <c r="H110" s="103"/>
      <c r="I110" s="103"/>
      <c r="J110" s="103"/>
    </row>
    <row r="111" spans="2:10">
      <c r="B111" s="103"/>
      <c r="C111" s="103"/>
      <c r="D111" s="103"/>
      <c r="E111" s="103"/>
      <c r="F111" s="103"/>
      <c r="G111" s="103"/>
      <c r="H111" s="103"/>
      <c r="I111" s="103"/>
      <c r="J111" s="103"/>
    </row>
    <row r="112" spans="2:10">
      <c r="B112" s="103"/>
      <c r="C112" s="103"/>
      <c r="D112" s="103"/>
      <c r="E112" s="103"/>
      <c r="F112" s="103"/>
      <c r="G112" s="103"/>
      <c r="H112" s="103"/>
      <c r="I112" s="103"/>
      <c r="J112" s="103"/>
    </row>
    <row r="113" spans="2:10">
      <c r="B113" s="103"/>
      <c r="C113" s="103"/>
      <c r="D113" s="103"/>
      <c r="E113" s="103"/>
      <c r="F113" s="103"/>
      <c r="G113" s="103"/>
      <c r="H113" s="103"/>
      <c r="I113" s="103"/>
      <c r="J113" s="103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8801</v>
      </c>
    </row>
    <row r="6" spans="2:60" ht="26.25" customHeight="1">
      <c r="B6" s="172" t="s">
        <v>226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6">
      <c r="B7" s="61" t="s">
        <v>127</v>
      </c>
      <c r="C7" s="61" t="s">
        <v>128</v>
      </c>
      <c r="D7" s="61" t="s">
        <v>15</v>
      </c>
      <c r="E7" s="61" t="s">
        <v>16</v>
      </c>
      <c r="F7" s="61" t="s">
        <v>61</v>
      </c>
      <c r="G7" s="61" t="s">
        <v>111</v>
      </c>
      <c r="H7" s="61" t="s">
        <v>57</v>
      </c>
      <c r="I7" s="61" t="s">
        <v>120</v>
      </c>
      <c r="J7" s="61" t="s">
        <v>194</v>
      </c>
      <c r="K7" s="61" t="s">
        <v>195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254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191</v>
      </c>
      <c r="C1" s="80" t="s" vm="1">
        <v>267</v>
      </c>
    </row>
    <row r="2" spans="2:60">
      <c r="B2" s="58" t="s">
        <v>190</v>
      </c>
      <c r="C2" s="80" t="s">
        <v>268</v>
      </c>
    </row>
    <row r="3" spans="2:60">
      <c r="B3" s="58" t="s">
        <v>192</v>
      </c>
      <c r="C3" s="80" t="s">
        <v>269</v>
      </c>
    </row>
    <row r="4" spans="2:60">
      <c r="B4" s="58" t="s">
        <v>193</v>
      </c>
      <c r="C4" s="80">
        <v>8801</v>
      </c>
    </row>
    <row r="6" spans="2:60" ht="26.25" customHeight="1">
      <c r="B6" s="172" t="s">
        <v>227</v>
      </c>
      <c r="C6" s="173"/>
      <c r="D6" s="173"/>
      <c r="E6" s="173"/>
      <c r="F6" s="173"/>
      <c r="G6" s="173"/>
      <c r="H6" s="173"/>
      <c r="I6" s="173"/>
      <c r="J6" s="173"/>
      <c r="K6" s="174"/>
    </row>
    <row r="7" spans="2:60" s="3" customFormat="1" ht="63">
      <c r="B7" s="61" t="s">
        <v>127</v>
      </c>
      <c r="C7" s="63" t="s">
        <v>49</v>
      </c>
      <c r="D7" s="63" t="s">
        <v>15</v>
      </c>
      <c r="E7" s="63" t="s">
        <v>16</v>
      </c>
      <c r="F7" s="63" t="s">
        <v>61</v>
      </c>
      <c r="G7" s="63" t="s">
        <v>111</v>
      </c>
      <c r="H7" s="63" t="s">
        <v>57</v>
      </c>
      <c r="I7" s="63" t="s">
        <v>120</v>
      </c>
      <c r="J7" s="63" t="s">
        <v>194</v>
      </c>
      <c r="K7" s="65" t="s">
        <v>195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31" t="s">
        <v>60</v>
      </c>
      <c r="C10" s="126"/>
      <c r="D10" s="126"/>
      <c r="E10" s="126"/>
      <c r="F10" s="126"/>
      <c r="G10" s="126"/>
      <c r="H10" s="128">
        <v>0</v>
      </c>
      <c r="I10" s="127">
        <v>124.272747553</v>
      </c>
      <c r="J10" s="128">
        <f>I10/$I$10</f>
        <v>1</v>
      </c>
      <c r="K10" s="128">
        <f>I10/'סכום נכסי הקרן'!$C$42</f>
        <v>2.2782821044935293E-5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32" t="s">
        <v>245</v>
      </c>
      <c r="C11" s="126"/>
      <c r="D11" s="126"/>
      <c r="E11" s="126"/>
      <c r="F11" s="126"/>
      <c r="G11" s="126"/>
      <c r="H11" s="128">
        <v>0</v>
      </c>
      <c r="I11" s="127">
        <v>124.272747553</v>
      </c>
      <c r="J11" s="128">
        <f t="shared" ref="J11:J12" si="0">I11/$I$10</f>
        <v>1</v>
      </c>
      <c r="K11" s="128">
        <f>I11/'סכום נכסי הקרן'!$C$42</f>
        <v>2.2782821044935293E-5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1957</v>
      </c>
      <c r="C12" s="86" t="s">
        <v>1958</v>
      </c>
      <c r="D12" s="86" t="s">
        <v>723</v>
      </c>
      <c r="E12" s="86" t="s">
        <v>361</v>
      </c>
      <c r="F12" s="100">
        <v>0</v>
      </c>
      <c r="G12" s="99" t="s">
        <v>176</v>
      </c>
      <c r="H12" s="97">
        <v>0</v>
      </c>
      <c r="I12" s="96">
        <v>124.272747553</v>
      </c>
      <c r="J12" s="97">
        <f t="shared" si="0"/>
        <v>1</v>
      </c>
      <c r="K12" s="97">
        <f>I12/'סכום נכסי הקרן'!$C$42</f>
        <v>2.2782821044935293E-5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O109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8.28515625" style="2" bestFit="1" customWidth="1"/>
    <col min="3" max="3" width="41.7109375" style="1" bestFit="1" customWidth="1"/>
    <col min="4" max="4" width="11.85546875" style="1" customWidth="1"/>
    <col min="5" max="5" width="6" style="3" customWidth="1"/>
    <col min="6" max="6" width="7.85546875" style="3" customWidth="1"/>
    <col min="7" max="7" width="9.5703125" style="3" customWidth="1"/>
    <col min="8" max="8" width="6.140625" style="3" customWidth="1"/>
    <col min="9" max="10" width="5.7109375" style="3" customWidth="1"/>
    <col min="11" max="11" width="6.85546875" style="3" customWidth="1"/>
    <col min="12" max="12" width="6.42578125" style="1" customWidth="1"/>
    <col min="13" max="13" width="6.7109375" style="1" customWidth="1"/>
    <col min="14" max="14" width="7.28515625" style="1" customWidth="1"/>
    <col min="15" max="26" width="5.7109375" style="1" customWidth="1"/>
    <col min="27" max="16384" width="9.140625" style="1"/>
  </cols>
  <sheetData>
    <row r="1" spans="2:41">
      <c r="B1" s="58" t="s">
        <v>191</v>
      </c>
      <c r="C1" s="80" t="s" vm="1">
        <v>267</v>
      </c>
    </row>
    <row r="2" spans="2:41">
      <c r="B2" s="58" t="s">
        <v>190</v>
      </c>
      <c r="C2" s="80" t="s">
        <v>268</v>
      </c>
    </row>
    <row r="3" spans="2:41">
      <c r="B3" s="58" t="s">
        <v>192</v>
      </c>
      <c r="C3" s="80" t="s">
        <v>269</v>
      </c>
    </row>
    <row r="4" spans="2:41">
      <c r="B4" s="58" t="s">
        <v>193</v>
      </c>
      <c r="C4" s="80">
        <v>8801</v>
      </c>
    </row>
    <row r="6" spans="2:41" ht="26.25" customHeight="1">
      <c r="B6" s="172" t="s">
        <v>228</v>
      </c>
      <c r="C6" s="173"/>
      <c r="D6" s="174"/>
    </row>
    <row r="7" spans="2:41" s="3" customFormat="1" ht="31.5">
      <c r="B7" s="61" t="s">
        <v>127</v>
      </c>
      <c r="C7" s="66" t="s">
        <v>117</v>
      </c>
      <c r="D7" s="67" t="s">
        <v>116</v>
      </c>
    </row>
    <row r="8" spans="2:41" s="3" customFormat="1">
      <c r="B8" s="16"/>
      <c r="C8" s="33" t="s">
        <v>254</v>
      </c>
      <c r="D8" s="18" t="s">
        <v>22</v>
      </c>
    </row>
    <row r="9" spans="2:41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</row>
    <row r="10" spans="2:41" s="4" customFormat="1" ht="18" customHeight="1">
      <c r="B10" s="123" t="s">
        <v>1992</v>
      </c>
      <c r="C10" s="136">
        <f>C11+C20</f>
        <v>345565.77917640778</v>
      </c>
      <c r="D10" s="103"/>
      <c r="E10" s="3"/>
      <c r="F10" s="3"/>
      <c r="G10" s="3"/>
      <c r="H10" s="3"/>
      <c r="I10" s="3"/>
      <c r="J10" s="3"/>
      <c r="K10" s="3"/>
    </row>
    <row r="11" spans="2:41">
      <c r="B11" s="123" t="s">
        <v>28</v>
      </c>
      <c r="C11" s="136">
        <f>SUM(C12:C18)</f>
        <v>20162.713210186535</v>
      </c>
      <c r="D11" s="103"/>
    </row>
    <row r="12" spans="2:41">
      <c r="B12" s="155" t="s">
        <v>1995</v>
      </c>
      <c r="C12" s="138">
        <v>1769.45955</v>
      </c>
      <c r="D12" s="139">
        <v>44246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>
      <c r="B13" s="155" t="s">
        <v>1996</v>
      </c>
      <c r="C13" s="138">
        <v>1816.4213500000001</v>
      </c>
      <c r="D13" s="139">
        <v>46100</v>
      </c>
    </row>
    <row r="14" spans="2:41">
      <c r="B14" s="155" t="s">
        <v>1997</v>
      </c>
      <c r="C14" s="138">
        <v>3028.9989999999998</v>
      </c>
      <c r="D14" s="139">
        <v>43800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2:41">
      <c r="B15" s="155" t="s">
        <v>1998</v>
      </c>
      <c r="C15" s="138">
        <v>1028.6976200000001</v>
      </c>
      <c r="D15" s="139">
        <v>44739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2:41">
      <c r="B16" s="155" t="s">
        <v>1999</v>
      </c>
      <c r="C16" s="138">
        <v>6241.0210299999999</v>
      </c>
      <c r="D16" s="139">
        <v>44739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2:4">
      <c r="B17" s="137" t="s">
        <v>1755</v>
      </c>
      <c r="C17" s="138">
        <v>985.98516717028531</v>
      </c>
      <c r="D17" s="139">
        <v>46631</v>
      </c>
    </row>
    <row r="18" spans="2:4">
      <c r="B18" s="137" t="s">
        <v>1982</v>
      </c>
      <c r="C18" s="138">
        <v>5292.129493016253</v>
      </c>
      <c r="D18" s="139">
        <v>48214</v>
      </c>
    </row>
    <row r="19" spans="2:4">
      <c r="B19" s="137"/>
      <c r="C19" s="138"/>
      <c r="D19" s="139"/>
    </row>
    <row r="20" spans="2:4">
      <c r="B20" s="123" t="s">
        <v>1993</v>
      </c>
      <c r="C20" s="127">
        <f>SUM(C21:C124)</f>
        <v>325403.06596622127</v>
      </c>
      <c r="D20" s="139"/>
    </row>
    <row r="21" spans="2:4">
      <c r="B21" s="137" t="s">
        <v>1971</v>
      </c>
      <c r="C21" s="138">
        <v>9663.113733748587</v>
      </c>
      <c r="D21" s="139">
        <v>45778</v>
      </c>
    </row>
    <row r="22" spans="2:4">
      <c r="B22" s="137" t="s">
        <v>1978</v>
      </c>
      <c r="C22" s="138">
        <v>16150.522745990915</v>
      </c>
      <c r="D22" s="139">
        <v>46326</v>
      </c>
    </row>
    <row r="23" spans="2:4">
      <c r="B23" s="137" t="s">
        <v>1980</v>
      </c>
      <c r="C23" s="138">
        <v>8410.4107964453342</v>
      </c>
      <c r="D23" s="139">
        <v>46326</v>
      </c>
    </row>
    <row r="24" spans="2:4">
      <c r="B24" s="137" t="s">
        <v>1768</v>
      </c>
      <c r="C24" s="138">
        <v>1869.3227778404837</v>
      </c>
      <c r="D24" s="139">
        <v>46601</v>
      </c>
    </row>
    <row r="25" spans="2:4">
      <c r="B25" s="137" t="s">
        <v>1989</v>
      </c>
      <c r="C25" s="138">
        <v>46.132146678983396</v>
      </c>
      <c r="D25" s="139">
        <v>44429</v>
      </c>
    </row>
    <row r="26" spans="2:4">
      <c r="B26" s="137" t="s">
        <v>1963</v>
      </c>
      <c r="C26" s="138">
        <v>1328.0548064247041</v>
      </c>
      <c r="D26" s="139">
        <v>45382</v>
      </c>
    </row>
    <row r="27" spans="2:4">
      <c r="B27" s="137" t="s">
        <v>1985</v>
      </c>
      <c r="C27" s="138">
        <v>15221.358899465551</v>
      </c>
      <c r="D27" s="139">
        <v>47119</v>
      </c>
    </row>
    <row r="28" spans="2:4">
      <c r="B28" s="137" t="s">
        <v>1984</v>
      </c>
      <c r="C28" s="138">
        <v>13145.478602314372</v>
      </c>
      <c r="D28" s="139">
        <v>47119</v>
      </c>
    </row>
    <row r="29" spans="2:4">
      <c r="B29" s="137" t="s">
        <v>1959</v>
      </c>
      <c r="C29" s="138">
        <v>49.203391003444054</v>
      </c>
      <c r="D29" s="139">
        <v>44722</v>
      </c>
    </row>
    <row r="30" spans="2:4">
      <c r="B30" s="137" t="s">
        <v>1983</v>
      </c>
      <c r="C30" s="138">
        <v>22715.543255022476</v>
      </c>
      <c r="D30" s="139">
        <v>47119</v>
      </c>
    </row>
    <row r="31" spans="2:4">
      <c r="B31" s="137" t="s">
        <v>1972</v>
      </c>
      <c r="C31" s="138">
        <v>11269.553257221869</v>
      </c>
      <c r="D31" s="139">
        <v>46742</v>
      </c>
    </row>
    <row r="32" spans="2:4">
      <c r="B32" s="137" t="s">
        <v>1770</v>
      </c>
      <c r="C32" s="138">
        <v>11644.535587200002</v>
      </c>
      <c r="D32" s="139">
        <v>45557</v>
      </c>
    </row>
    <row r="33" spans="2:4">
      <c r="B33" s="137" t="s">
        <v>1772</v>
      </c>
      <c r="C33" s="138">
        <v>16772.426626233904</v>
      </c>
      <c r="D33" s="139">
        <v>50041</v>
      </c>
    </row>
    <row r="34" spans="2:4">
      <c r="B34" s="137" t="s">
        <v>1974</v>
      </c>
      <c r="C34" s="138">
        <v>1405.5159242616658</v>
      </c>
      <c r="D34" s="139">
        <v>46971</v>
      </c>
    </row>
    <row r="35" spans="2:4">
      <c r="B35" s="137" t="s">
        <v>1962</v>
      </c>
      <c r="C35" s="138">
        <v>1036.8125698801218</v>
      </c>
      <c r="D35" s="139">
        <v>46012</v>
      </c>
    </row>
    <row r="36" spans="2:4">
      <c r="B36" s="137" t="s">
        <v>1987</v>
      </c>
      <c r="C36" s="138">
        <v>731.34006925611607</v>
      </c>
      <c r="D36" s="139">
        <v>46326</v>
      </c>
    </row>
    <row r="37" spans="2:4">
      <c r="B37" s="137" t="s">
        <v>1774</v>
      </c>
      <c r="C37" s="138">
        <v>118.97028352802214</v>
      </c>
      <c r="D37" s="139">
        <v>46199</v>
      </c>
    </row>
    <row r="38" spans="2:4">
      <c r="B38" s="137" t="s">
        <v>1965</v>
      </c>
      <c r="C38" s="138">
        <v>352.17426596586063</v>
      </c>
      <c r="D38" s="139">
        <v>46201</v>
      </c>
    </row>
    <row r="39" spans="2:4">
      <c r="B39" s="137" t="s">
        <v>1776</v>
      </c>
      <c r="C39" s="138">
        <v>432.29637900195377</v>
      </c>
      <c r="D39" s="139">
        <v>46201</v>
      </c>
    </row>
    <row r="40" spans="2:4">
      <c r="B40" s="137" t="s">
        <v>1757</v>
      </c>
      <c r="C40" s="138">
        <v>1173.7461287864285</v>
      </c>
      <c r="D40" s="139">
        <v>47262</v>
      </c>
    </row>
    <row r="41" spans="2:4">
      <c r="B41" s="137" t="s">
        <v>1968</v>
      </c>
      <c r="C41" s="138">
        <v>6635.7125868179983</v>
      </c>
      <c r="D41" s="139">
        <v>45485</v>
      </c>
    </row>
    <row r="42" spans="2:4">
      <c r="B42" s="137" t="s">
        <v>1777</v>
      </c>
      <c r="C42" s="138">
        <v>11524.813534498851</v>
      </c>
      <c r="D42" s="139">
        <v>45777</v>
      </c>
    </row>
    <row r="43" spans="2:4">
      <c r="B43" s="137" t="s">
        <v>1979</v>
      </c>
      <c r="C43" s="138">
        <v>47053.625380875324</v>
      </c>
      <c r="D43" s="139">
        <v>72686</v>
      </c>
    </row>
    <row r="44" spans="2:4">
      <c r="B44" s="137" t="s">
        <v>1778</v>
      </c>
      <c r="C44" s="138">
        <v>234.01826525057584</v>
      </c>
      <c r="D44" s="139">
        <v>46734</v>
      </c>
    </row>
    <row r="45" spans="2:4">
      <c r="B45" s="137" t="s">
        <v>1779</v>
      </c>
      <c r="C45" s="138">
        <v>7648.9035377559021</v>
      </c>
      <c r="D45" s="139">
        <v>47178</v>
      </c>
    </row>
    <row r="46" spans="2:4">
      <c r="B46" s="137" t="s">
        <v>1780</v>
      </c>
      <c r="C46" s="138">
        <v>235.08828240000003</v>
      </c>
      <c r="D46" s="139">
        <v>46201</v>
      </c>
    </row>
    <row r="47" spans="2:4">
      <c r="B47" s="137" t="s">
        <v>1967</v>
      </c>
      <c r="C47" s="138">
        <v>4918.9190132459989</v>
      </c>
      <c r="D47" s="139">
        <v>45710</v>
      </c>
    </row>
    <row r="48" spans="2:4">
      <c r="B48" s="137" t="s">
        <v>1981</v>
      </c>
      <c r="C48" s="138">
        <v>424.49305088000006</v>
      </c>
      <c r="D48" s="139">
        <v>46734</v>
      </c>
    </row>
    <row r="49" spans="2:4">
      <c r="B49" s="137" t="s">
        <v>1784</v>
      </c>
      <c r="C49" s="138">
        <v>11173.272950255749</v>
      </c>
      <c r="D49" s="139">
        <v>46844</v>
      </c>
    </row>
    <row r="50" spans="2:4">
      <c r="B50" s="137" t="s">
        <v>1964</v>
      </c>
      <c r="C50" s="138">
        <v>630.73164048911474</v>
      </c>
      <c r="D50" s="139">
        <v>46201</v>
      </c>
    </row>
    <row r="51" spans="2:4">
      <c r="B51" s="137" t="s">
        <v>1786</v>
      </c>
      <c r="C51" s="138">
        <v>15602.977798804988</v>
      </c>
      <c r="D51" s="139">
        <v>45869</v>
      </c>
    </row>
    <row r="52" spans="2:4">
      <c r="B52" s="137" t="s">
        <v>1969</v>
      </c>
      <c r="C52" s="138">
        <v>2831.5179507199991</v>
      </c>
      <c r="D52" s="139">
        <v>44258</v>
      </c>
    </row>
    <row r="53" spans="2:4">
      <c r="B53" s="137" t="s">
        <v>1788</v>
      </c>
      <c r="C53" s="138">
        <v>1796.44356864</v>
      </c>
      <c r="D53" s="139">
        <v>47992</v>
      </c>
    </row>
    <row r="54" spans="2:4">
      <c r="B54" s="137" t="s">
        <v>1970</v>
      </c>
      <c r="C54" s="138">
        <v>8438.3421363318139</v>
      </c>
      <c r="D54" s="139">
        <v>44044</v>
      </c>
    </row>
    <row r="55" spans="2:4">
      <c r="B55" s="137" t="s">
        <v>1961</v>
      </c>
      <c r="C55" s="138">
        <v>38.813961075348317</v>
      </c>
      <c r="D55" s="139">
        <v>46722</v>
      </c>
    </row>
    <row r="56" spans="2:4">
      <c r="B56" s="137" t="s">
        <v>1976</v>
      </c>
      <c r="C56" s="138">
        <v>1053.8638969895469</v>
      </c>
      <c r="D56" s="139">
        <v>48213</v>
      </c>
    </row>
    <row r="57" spans="2:4">
      <c r="B57" s="137" t="s">
        <v>1762</v>
      </c>
      <c r="C57" s="138">
        <v>70.149791839999992</v>
      </c>
      <c r="D57" s="139">
        <v>45939</v>
      </c>
    </row>
    <row r="58" spans="2:4">
      <c r="B58" s="137" t="s">
        <v>1986</v>
      </c>
      <c r="C58" s="138">
        <v>376.14125184</v>
      </c>
      <c r="D58" s="139">
        <v>46827</v>
      </c>
    </row>
    <row r="59" spans="2:4">
      <c r="B59" s="137" t="s">
        <v>1990</v>
      </c>
      <c r="C59" s="138">
        <v>107.95762384867551</v>
      </c>
      <c r="D59" s="139">
        <v>47031</v>
      </c>
    </row>
    <row r="60" spans="2:4">
      <c r="B60" s="137" t="s">
        <v>1973</v>
      </c>
      <c r="C60" s="138">
        <v>5303.465828453026</v>
      </c>
      <c r="D60" s="139">
        <v>48723</v>
      </c>
    </row>
    <row r="61" spans="2:4">
      <c r="B61" s="137" t="s">
        <v>1991</v>
      </c>
      <c r="C61" s="138">
        <v>10520.12611591699</v>
      </c>
      <c r="D61" s="139">
        <v>45869</v>
      </c>
    </row>
    <row r="62" spans="2:4">
      <c r="B62" s="137" t="s">
        <v>1794</v>
      </c>
      <c r="C62" s="138">
        <v>14281.933427009239</v>
      </c>
      <c r="D62" s="139">
        <v>47107</v>
      </c>
    </row>
    <row r="63" spans="2:4">
      <c r="B63" s="137" t="s">
        <v>1795</v>
      </c>
      <c r="C63" s="138">
        <v>324.67010959999999</v>
      </c>
      <c r="D63" s="139">
        <v>46734</v>
      </c>
    </row>
    <row r="64" spans="2:4">
      <c r="B64" s="137" t="s">
        <v>1977</v>
      </c>
      <c r="C64" s="138">
        <v>7869.7310857600014</v>
      </c>
      <c r="D64" s="139">
        <v>46637</v>
      </c>
    </row>
    <row r="65" spans="2:4">
      <c r="B65" s="137" t="s">
        <v>1975</v>
      </c>
      <c r="C65" s="138">
        <v>7642.8334440906292</v>
      </c>
      <c r="D65" s="139">
        <v>48069</v>
      </c>
    </row>
    <row r="66" spans="2:4">
      <c r="B66" s="137" t="s">
        <v>1960</v>
      </c>
      <c r="C66" s="138">
        <v>64.713246880728349</v>
      </c>
      <c r="D66" s="139">
        <v>47102</v>
      </c>
    </row>
    <row r="67" spans="2:4">
      <c r="B67" s="137" t="s">
        <v>1966</v>
      </c>
      <c r="C67" s="138">
        <v>709.55383968000001</v>
      </c>
      <c r="D67" s="139">
        <v>46482</v>
      </c>
    </row>
    <row r="68" spans="2:4">
      <c r="B68" s="137" t="s">
        <v>1988</v>
      </c>
      <c r="C68" s="138">
        <v>24353.740399999999</v>
      </c>
      <c r="D68" s="139">
        <v>46643</v>
      </c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sortState ref="B21:E68">
    <sortCondition ref="B21:B68"/>
  </sortState>
  <mergeCells count="1">
    <mergeCell ref="B6:D6"/>
  </mergeCells>
  <phoneticPr fontId="5" type="noConversion"/>
  <conditionalFormatting sqref="B12">
    <cfRule type="cellIs" dxfId="3" priority="4" operator="equal">
      <formula>"NR3"</formula>
    </cfRule>
  </conditionalFormatting>
  <conditionalFormatting sqref="B13">
    <cfRule type="cellIs" dxfId="2" priority="3" operator="equal">
      <formula>"NR3"</formula>
    </cfRule>
  </conditionalFormatting>
  <conditionalFormatting sqref="B14">
    <cfRule type="cellIs" dxfId="1" priority="2" operator="equal">
      <formula>"NR3"</formula>
    </cfRule>
  </conditionalFormatting>
  <conditionalFormatting sqref="B16">
    <cfRule type="cellIs" dxfId="0" priority="1" operator="equal">
      <formula>"NR3"</formula>
    </cfRule>
  </conditionalFormatting>
  <dataValidations count="1">
    <dataValidation allowBlank="1" showInputMessage="1" showErrorMessage="1" sqref="AB28:XFD29 B1:B9 C5:C9 B10:C11 A1:A1048576 C12:C1048576 B14:B1048576 B12 D28:Z29 D30:XFD1048576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8801</v>
      </c>
    </row>
    <row r="6" spans="2:18" ht="26.25" customHeight="1">
      <c r="B6" s="172" t="s">
        <v>231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256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H515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3">
      <c r="B1" s="58" t="s">
        <v>191</v>
      </c>
      <c r="C1" s="80" t="s" vm="1">
        <v>267</v>
      </c>
    </row>
    <row r="2" spans="2:13">
      <c r="B2" s="58" t="s">
        <v>190</v>
      </c>
      <c r="C2" s="80" t="s">
        <v>268</v>
      </c>
    </row>
    <row r="3" spans="2:13">
      <c r="B3" s="58" t="s">
        <v>192</v>
      </c>
      <c r="C3" s="80" t="s">
        <v>269</v>
      </c>
    </row>
    <row r="4" spans="2:13">
      <c r="B4" s="58" t="s">
        <v>193</v>
      </c>
      <c r="C4" s="80">
        <v>8801</v>
      </c>
    </row>
    <row r="6" spans="2:13" ht="26.25" customHeight="1">
      <c r="B6" s="161" t="s">
        <v>220</v>
      </c>
      <c r="C6" s="162"/>
      <c r="D6" s="162"/>
      <c r="E6" s="162"/>
      <c r="F6" s="162"/>
      <c r="G6" s="162"/>
      <c r="H6" s="162"/>
      <c r="I6" s="162"/>
      <c r="J6" s="162"/>
      <c r="K6" s="162"/>
      <c r="L6" s="162"/>
    </row>
    <row r="7" spans="2:13" s="3" customFormat="1" ht="63">
      <c r="B7" s="13" t="s">
        <v>126</v>
      </c>
      <c r="C7" s="14" t="s">
        <v>49</v>
      </c>
      <c r="D7" s="14" t="s">
        <v>128</v>
      </c>
      <c r="E7" s="14" t="s">
        <v>15</v>
      </c>
      <c r="F7" s="14" t="s">
        <v>70</v>
      </c>
      <c r="G7" s="14" t="s">
        <v>111</v>
      </c>
      <c r="H7" s="14" t="s">
        <v>17</v>
      </c>
      <c r="I7" s="14" t="s">
        <v>19</v>
      </c>
      <c r="J7" s="14" t="s">
        <v>66</v>
      </c>
      <c r="K7" s="14" t="s">
        <v>194</v>
      </c>
      <c r="L7" s="14" t="s">
        <v>195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254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81" t="s">
        <v>48</v>
      </c>
      <c r="C10" s="82"/>
      <c r="D10" s="82"/>
      <c r="E10" s="82"/>
      <c r="F10" s="82"/>
      <c r="G10" s="82"/>
      <c r="H10" s="82"/>
      <c r="I10" s="82"/>
      <c r="J10" s="90">
        <f>J11+J35</f>
        <v>789009.89267120545</v>
      </c>
      <c r="K10" s="91">
        <f>J10/$J$10</f>
        <v>1</v>
      </c>
      <c r="L10" s="91">
        <f>J10/'סכום נכסי הקרן'!$C$42</f>
        <v>0.14464853752223755</v>
      </c>
    </row>
    <row r="11" spans="2:13">
      <c r="B11" s="83" t="s">
        <v>245</v>
      </c>
      <c r="C11" s="84"/>
      <c r="D11" s="84"/>
      <c r="E11" s="84"/>
      <c r="F11" s="84"/>
      <c r="G11" s="84"/>
      <c r="H11" s="84"/>
      <c r="I11" s="84"/>
      <c r="J11" s="93">
        <f>J12+J19</f>
        <v>769582.80987120548</v>
      </c>
      <c r="K11" s="94">
        <f t="shared" ref="K11:K33" si="0">J11/$J$10</f>
        <v>0.97537789705750166</v>
      </c>
      <c r="L11" s="94">
        <f>J11/'סכום נכסי הקרן'!$C$42</f>
        <v>0.14108698634088321</v>
      </c>
    </row>
    <row r="12" spans="2:13">
      <c r="B12" s="104" t="s">
        <v>45</v>
      </c>
      <c r="C12" s="84"/>
      <c r="D12" s="84"/>
      <c r="E12" s="84"/>
      <c r="F12" s="84"/>
      <c r="G12" s="84"/>
      <c r="H12" s="84"/>
      <c r="I12" s="84"/>
      <c r="J12" s="93">
        <f>SUM(J13:J17)</f>
        <v>626203.46153448941</v>
      </c>
      <c r="K12" s="94">
        <f t="shared" si="0"/>
        <v>0.79365730056243999</v>
      </c>
      <c r="L12" s="94">
        <f>J12/'סכום נכסי הקרן'!$C$42</f>
        <v>0.11480136782020388</v>
      </c>
    </row>
    <row r="13" spans="2:13">
      <c r="B13" s="89" t="s">
        <v>1865</v>
      </c>
      <c r="C13" s="86" t="s">
        <v>1866</v>
      </c>
      <c r="D13" s="86">
        <v>12</v>
      </c>
      <c r="E13" s="86" t="s">
        <v>360</v>
      </c>
      <c r="F13" s="86" t="s">
        <v>361</v>
      </c>
      <c r="G13" s="99" t="s">
        <v>176</v>
      </c>
      <c r="H13" s="100">
        <v>0</v>
      </c>
      <c r="I13" s="100">
        <v>0</v>
      </c>
      <c r="J13" s="96">
        <v>930.35065899299991</v>
      </c>
      <c r="K13" s="97">
        <f t="shared" si="0"/>
        <v>1.1791368747523343E-3</v>
      </c>
      <c r="L13" s="97">
        <f>J13/'סכום נכסי הקרן'!$C$42</f>
        <v>1.7056042447146695E-4</v>
      </c>
    </row>
    <row r="14" spans="2:13">
      <c r="B14" s="89" t="s">
        <v>1867</v>
      </c>
      <c r="C14" s="86" t="s">
        <v>1868</v>
      </c>
      <c r="D14" s="86">
        <v>10</v>
      </c>
      <c r="E14" s="86" t="s">
        <v>360</v>
      </c>
      <c r="F14" s="86" t="s">
        <v>361</v>
      </c>
      <c r="G14" s="99" t="s">
        <v>176</v>
      </c>
      <c r="H14" s="100">
        <v>0</v>
      </c>
      <c r="I14" s="100">
        <v>0</v>
      </c>
      <c r="J14" s="96">
        <v>19622.355931888997</v>
      </c>
      <c r="K14" s="97">
        <f t="shared" si="0"/>
        <v>2.4869594303129964E-2</v>
      </c>
      <c r="L14" s="97">
        <f>J14/'סכום נכסי הקרן'!$C$42</f>
        <v>3.5973504447191201E-3</v>
      </c>
    </row>
    <row r="15" spans="2:13">
      <c r="B15" s="89" t="s">
        <v>1867</v>
      </c>
      <c r="C15" s="86" t="s">
        <v>1869</v>
      </c>
      <c r="D15" s="86">
        <v>10</v>
      </c>
      <c r="E15" s="86" t="s">
        <v>360</v>
      </c>
      <c r="F15" s="86" t="s">
        <v>361</v>
      </c>
      <c r="G15" s="99" t="s">
        <v>176</v>
      </c>
      <c r="H15" s="100">
        <v>0</v>
      </c>
      <c r="I15" s="100">
        <v>0</v>
      </c>
      <c r="J15" s="96">
        <f>625613.88707-24932.4683001286</f>
        <v>600681.41876987147</v>
      </c>
      <c r="K15" s="97">
        <f t="shared" si="0"/>
        <v>0.76131037690320336</v>
      </c>
      <c r="L15" s="97">
        <f>J15/'סכום נכסי הקרן'!$C$42</f>
        <v>0.11012243261955183</v>
      </c>
    </row>
    <row r="16" spans="2:13">
      <c r="B16" s="89" t="s">
        <v>1870</v>
      </c>
      <c r="C16" s="86" t="s">
        <v>1871</v>
      </c>
      <c r="D16" s="86">
        <v>20</v>
      </c>
      <c r="E16" s="86" t="s">
        <v>360</v>
      </c>
      <c r="F16" s="86" t="s">
        <v>361</v>
      </c>
      <c r="G16" s="99" t="s">
        <v>176</v>
      </c>
      <c r="H16" s="100">
        <v>0</v>
      </c>
      <c r="I16" s="100">
        <v>0</v>
      </c>
      <c r="J16" s="96">
        <v>3376.4972649159999</v>
      </c>
      <c r="K16" s="97">
        <f t="shared" si="0"/>
        <v>4.279410557812926E-3</v>
      </c>
      <c r="L16" s="97">
        <f>J16/'סכום נכסי הקרן'!$C$42</f>
        <v>6.1901047864486259E-4</v>
      </c>
    </row>
    <row r="17" spans="2:17">
      <c r="B17" s="89" t="s">
        <v>1872</v>
      </c>
      <c r="C17" s="86" t="s">
        <v>1873</v>
      </c>
      <c r="D17" s="86">
        <v>11</v>
      </c>
      <c r="E17" s="86" t="s">
        <v>397</v>
      </c>
      <c r="F17" s="86" t="s">
        <v>361</v>
      </c>
      <c r="G17" s="99" t="s">
        <v>176</v>
      </c>
      <c r="H17" s="100">
        <v>0</v>
      </c>
      <c r="I17" s="100">
        <v>0</v>
      </c>
      <c r="J17" s="96">
        <v>1592.8389088199999</v>
      </c>
      <c r="K17" s="97">
        <f t="shared" si="0"/>
        <v>2.0187819235414381E-3</v>
      </c>
      <c r="L17" s="97">
        <f>J17/'סכום נכסי הקרן'!$C$42</f>
        <v>2.9201385281659863E-4</v>
      </c>
    </row>
    <row r="18" spans="2:17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</row>
    <row r="19" spans="2:17">
      <c r="B19" s="104" t="s">
        <v>46</v>
      </c>
      <c r="C19" s="84"/>
      <c r="D19" s="84"/>
      <c r="E19" s="84"/>
      <c r="F19" s="84"/>
      <c r="G19" s="84"/>
      <c r="H19" s="84"/>
      <c r="I19" s="84"/>
      <c r="J19" s="93">
        <f>SUM(J20:J33)</f>
        <v>143379.34833671607</v>
      </c>
      <c r="K19" s="94">
        <f t="shared" si="0"/>
        <v>0.1817205964950617</v>
      </c>
      <c r="L19" s="94">
        <f>J19/'סכום נכסי הקרן'!$C$42</f>
        <v>2.6285618520679323E-2</v>
      </c>
    </row>
    <row r="20" spans="2:17">
      <c r="B20" s="89" t="s">
        <v>1865</v>
      </c>
      <c r="C20" s="86" t="s">
        <v>1874</v>
      </c>
      <c r="D20" s="86">
        <v>12</v>
      </c>
      <c r="E20" s="86" t="s">
        <v>360</v>
      </c>
      <c r="F20" s="86" t="s">
        <v>361</v>
      </c>
      <c r="G20" s="99" t="s">
        <v>175</v>
      </c>
      <c r="H20" s="100">
        <v>0</v>
      </c>
      <c r="I20" s="100">
        <v>0</v>
      </c>
      <c r="J20" s="96">
        <v>19.734055554999998</v>
      </c>
      <c r="K20" s="97">
        <f t="shared" si="0"/>
        <v>2.5011163660052526E-5</v>
      </c>
      <c r="L20" s="97">
        <f>J20/'סכום נכסי הקרן'!$C$42</f>
        <v>3.6178282451559322E-6</v>
      </c>
    </row>
    <row r="21" spans="2:17">
      <c r="B21" s="89" t="s">
        <v>1867</v>
      </c>
      <c r="C21" s="86" t="s">
        <v>1875</v>
      </c>
      <c r="D21" s="86">
        <v>10</v>
      </c>
      <c r="E21" s="86" t="s">
        <v>360</v>
      </c>
      <c r="F21" s="86" t="s">
        <v>361</v>
      </c>
      <c r="G21" s="99" t="s">
        <v>182</v>
      </c>
      <c r="H21" s="100">
        <v>0</v>
      </c>
      <c r="I21" s="100">
        <v>0</v>
      </c>
      <c r="J21" s="96">
        <v>0.14783000000000002</v>
      </c>
      <c r="K21" s="97">
        <f t="shared" si="0"/>
        <v>1.8736140240209057E-7</v>
      </c>
      <c r="L21" s="97">
        <f>J21/'סכום נכסי הקרן'!$C$42</f>
        <v>2.710155284557785E-8</v>
      </c>
    </row>
    <row r="22" spans="2:17">
      <c r="B22" s="89" t="s">
        <v>1867</v>
      </c>
      <c r="C22" s="86" t="s">
        <v>1876</v>
      </c>
      <c r="D22" s="86">
        <v>10</v>
      </c>
      <c r="E22" s="86" t="s">
        <v>360</v>
      </c>
      <c r="F22" s="86" t="s">
        <v>361</v>
      </c>
      <c r="G22" s="99" t="s">
        <v>175</v>
      </c>
      <c r="H22" s="100">
        <v>0</v>
      </c>
      <c r="I22" s="100">
        <v>0</v>
      </c>
      <c r="J22" s="96">
        <v>3985.0646412249998</v>
      </c>
      <c r="K22" s="97">
        <f t="shared" si="0"/>
        <v>5.0507156858749904E-3</v>
      </c>
      <c r="L22" s="97">
        <f>J22/'סכום נכסי הקרן'!$C$42</f>
        <v>7.3057863740244231E-4</v>
      </c>
    </row>
    <row r="23" spans="2:17">
      <c r="B23" s="89" t="s">
        <v>1867</v>
      </c>
      <c r="C23" s="86" t="s">
        <v>1877</v>
      </c>
      <c r="D23" s="86">
        <v>10</v>
      </c>
      <c r="E23" s="86" t="s">
        <v>360</v>
      </c>
      <c r="F23" s="86" t="s">
        <v>361</v>
      </c>
      <c r="G23" s="99" t="s">
        <v>177</v>
      </c>
      <c r="H23" s="100">
        <v>0</v>
      </c>
      <c r="I23" s="100">
        <v>0</v>
      </c>
      <c r="J23" s="96">
        <v>28.784410000000001</v>
      </c>
      <c r="K23" s="97">
        <f t="shared" si="0"/>
        <v>3.6481684535728603E-5</v>
      </c>
      <c r="L23" s="97">
        <f>J23/'סכום נכסי הקרן'!$C$42</f>
        <v>5.277022314440773E-6</v>
      </c>
    </row>
    <row r="24" spans="2:17">
      <c r="B24" s="89" t="s">
        <v>1867</v>
      </c>
      <c r="C24" s="86" t="s">
        <v>1878</v>
      </c>
      <c r="D24" s="86">
        <v>10</v>
      </c>
      <c r="E24" s="86" t="s">
        <v>360</v>
      </c>
      <c r="F24" s="86" t="s">
        <v>361</v>
      </c>
      <c r="G24" s="99" t="s">
        <v>180</v>
      </c>
      <c r="H24" s="100">
        <v>0</v>
      </c>
      <c r="I24" s="100">
        <v>0</v>
      </c>
      <c r="J24" s="96">
        <v>0.18367</v>
      </c>
      <c r="K24" s="97">
        <f t="shared" si="0"/>
        <v>2.3278542095103816E-7</v>
      </c>
      <c r="L24" s="97">
        <f>J24/'סכום נכסי הקרן'!$C$42</f>
        <v>3.3672070697066109E-8</v>
      </c>
    </row>
    <row r="25" spans="2:17">
      <c r="B25" s="89" t="s">
        <v>1867</v>
      </c>
      <c r="C25" s="86" t="s">
        <v>1879</v>
      </c>
      <c r="D25" s="86">
        <v>10</v>
      </c>
      <c r="E25" s="86" t="s">
        <v>360</v>
      </c>
      <c r="F25" s="86" t="s">
        <v>361</v>
      </c>
      <c r="G25" s="99" t="s">
        <v>1861</v>
      </c>
      <c r="H25" s="100">
        <v>0</v>
      </c>
      <c r="I25" s="100">
        <v>0</v>
      </c>
      <c r="J25" s="96">
        <v>1.5339500000000001</v>
      </c>
      <c r="K25" s="97">
        <f t="shared" si="0"/>
        <v>1.9441454590724942E-6</v>
      </c>
      <c r="L25" s="97">
        <f>J25/'סכום נכסי הקרן'!$C$42</f>
        <v>2.8121779738533543E-7</v>
      </c>
    </row>
    <row r="26" spans="2:17">
      <c r="B26" s="89" t="s">
        <v>1867</v>
      </c>
      <c r="C26" s="86" t="s">
        <v>1880</v>
      </c>
      <c r="D26" s="86">
        <v>10</v>
      </c>
      <c r="E26" s="86" t="s">
        <v>360</v>
      </c>
      <c r="F26" s="86" t="s">
        <v>361</v>
      </c>
      <c r="G26" s="99" t="s">
        <v>178</v>
      </c>
      <c r="H26" s="100">
        <v>0</v>
      </c>
      <c r="I26" s="100">
        <v>0</v>
      </c>
      <c r="J26" s="96">
        <v>63.408749999999998</v>
      </c>
      <c r="K26" s="97">
        <f t="shared" si="0"/>
        <v>8.036496194658431E-5</v>
      </c>
      <c r="L26" s="97">
        <f>J26/'סכום נכסי הקרן'!$C$42</f>
        <v>1.1624674213603694E-5</v>
      </c>
    </row>
    <row r="27" spans="2:17">
      <c r="B27" s="89" t="s">
        <v>1867</v>
      </c>
      <c r="C27" s="86" t="s">
        <v>1881</v>
      </c>
      <c r="D27" s="86">
        <v>10</v>
      </c>
      <c r="E27" s="86" t="s">
        <v>360</v>
      </c>
      <c r="F27" s="86" t="s">
        <v>361</v>
      </c>
      <c r="G27" s="99" t="s">
        <v>175</v>
      </c>
      <c r="H27" s="100">
        <v>0</v>
      </c>
      <c r="I27" s="100">
        <v>0</v>
      </c>
      <c r="J27" s="96">
        <v>138423.48322000002</v>
      </c>
      <c r="K27" s="97">
        <f t="shared" si="0"/>
        <v>0.17543947738267912</v>
      </c>
      <c r="L27" s="97">
        <f>J27/'סכום נכסי הקרן'!$C$42</f>
        <v>2.5377063827070209E-2</v>
      </c>
      <c r="Q27" s="157"/>
    </row>
    <row r="28" spans="2:17">
      <c r="B28" s="89" t="s">
        <v>1867</v>
      </c>
      <c r="C28" s="86" t="s">
        <v>1882</v>
      </c>
      <c r="D28" s="86">
        <v>10</v>
      </c>
      <c r="E28" s="86" t="s">
        <v>360</v>
      </c>
      <c r="F28" s="86" t="s">
        <v>361</v>
      </c>
      <c r="G28" s="99" t="s">
        <v>185</v>
      </c>
      <c r="H28" s="100">
        <v>0</v>
      </c>
      <c r="I28" s="100">
        <v>0</v>
      </c>
      <c r="J28" s="96">
        <v>-27.24</v>
      </c>
      <c r="K28" s="97">
        <f t="shared" si="0"/>
        <v>-3.4524281955171115E-5</v>
      </c>
      <c r="L28" s="97">
        <f>J28/'סכום נכסי הקרן'!$C$42</f>
        <v>-4.9938868938208786E-6</v>
      </c>
    </row>
    <row r="29" spans="2:17">
      <c r="B29" s="89" t="s">
        <v>1867</v>
      </c>
      <c r="C29" s="86" t="s">
        <v>1883</v>
      </c>
      <c r="D29" s="86">
        <v>10</v>
      </c>
      <c r="E29" s="86" t="s">
        <v>360</v>
      </c>
      <c r="F29" s="86" t="s">
        <v>361</v>
      </c>
      <c r="G29" s="99" t="s">
        <v>184</v>
      </c>
      <c r="H29" s="100">
        <v>0</v>
      </c>
      <c r="I29" s="100">
        <v>0</v>
      </c>
      <c r="J29" s="96">
        <v>2.11449</v>
      </c>
      <c r="K29" s="97">
        <f t="shared" si="0"/>
        <v>2.6799283756016806E-6</v>
      </c>
      <c r="L29" s="97">
        <f>J29/'סכום נכסי הקרן'!$C$42</f>
        <v>3.8764772019512886E-7</v>
      </c>
    </row>
    <row r="30" spans="2:17">
      <c r="B30" s="89" t="s">
        <v>1867</v>
      </c>
      <c r="C30" s="86" t="s">
        <v>1884</v>
      </c>
      <c r="D30" s="86">
        <v>10</v>
      </c>
      <c r="E30" s="86" t="s">
        <v>360</v>
      </c>
      <c r="F30" s="86" t="s">
        <v>361</v>
      </c>
      <c r="G30" s="99" t="s">
        <v>179</v>
      </c>
      <c r="H30" s="100">
        <v>0</v>
      </c>
      <c r="I30" s="100">
        <v>0</v>
      </c>
      <c r="J30" s="96">
        <v>874.9384399999999</v>
      </c>
      <c r="K30" s="97">
        <f t="shared" si="0"/>
        <v>1.1089068060197345E-3</v>
      </c>
      <c r="L30" s="97">
        <f>J30/'סכום נכסי הקרן'!$C$42</f>
        <v>1.6040174773921016E-4</v>
      </c>
    </row>
    <row r="31" spans="2:17">
      <c r="B31" s="89" t="s">
        <v>1867</v>
      </c>
      <c r="C31" s="86" t="s">
        <v>1885</v>
      </c>
      <c r="D31" s="86">
        <v>10</v>
      </c>
      <c r="E31" s="86" t="s">
        <v>360</v>
      </c>
      <c r="F31" s="86" t="s">
        <v>361</v>
      </c>
      <c r="G31" s="99" t="s">
        <v>183</v>
      </c>
      <c r="H31" s="100">
        <v>0</v>
      </c>
      <c r="I31" s="100">
        <v>0</v>
      </c>
      <c r="J31" s="96">
        <v>0.67584</v>
      </c>
      <c r="K31" s="97">
        <f t="shared" si="0"/>
        <v>8.5656720692301204E-7</v>
      </c>
      <c r="L31" s="97">
        <f>J31/'סכום נכסי הקרן'!$C$42</f>
        <v>1.2390119377092154E-7</v>
      </c>
    </row>
    <row r="32" spans="2:17">
      <c r="B32" s="89" t="s">
        <v>1870</v>
      </c>
      <c r="C32" s="86" t="s">
        <v>1886</v>
      </c>
      <c r="D32" s="86">
        <v>20</v>
      </c>
      <c r="E32" s="86" t="s">
        <v>360</v>
      </c>
      <c r="F32" s="86" t="s">
        <v>361</v>
      </c>
      <c r="G32" s="99" t="s">
        <v>175</v>
      </c>
      <c r="H32" s="100">
        <v>0</v>
      </c>
      <c r="I32" s="100">
        <v>0</v>
      </c>
      <c r="J32" s="96">
        <v>2.571219422</v>
      </c>
      <c r="K32" s="97">
        <f t="shared" si="0"/>
        <v>3.2587923749537486E-6</v>
      </c>
      <c r="L32" s="97">
        <f>J32/'סכום נכסי הקרן'!$C$42</f>
        <v>4.7137955112567898E-7</v>
      </c>
    </row>
    <row r="33" spans="2:12">
      <c r="B33" s="89" t="s">
        <v>1872</v>
      </c>
      <c r="C33" s="86" t="s">
        <v>1887</v>
      </c>
      <c r="D33" s="86">
        <v>11</v>
      </c>
      <c r="E33" s="86" t="s">
        <v>397</v>
      </c>
      <c r="F33" s="86" t="s">
        <v>361</v>
      </c>
      <c r="G33" s="99" t="s">
        <v>175</v>
      </c>
      <c r="H33" s="100">
        <v>0</v>
      </c>
      <c r="I33" s="100">
        <v>0</v>
      </c>
      <c r="J33" s="96">
        <v>3.947820514</v>
      </c>
      <c r="K33" s="97">
        <f t="shared" si="0"/>
        <v>5.003512060710153E-6</v>
      </c>
      <c r="L33" s="97">
        <f>J33/'סכום נכסי הקרן'!$C$42</f>
        <v>7.2375070205660082E-7</v>
      </c>
    </row>
    <row r="34" spans="2:12">
      <c r="B34" s="85"/>
      <c r="C34" s="86"/>
      <c r="D34" s="86"/>
      <c r="E34" s="86"/>
      <c r="F34" s="86"/>
      <c r="G34" s="86"/>
      <c r="H34" s="86"/>
      <c r="I34" s="86"/>
      <c r="J34" s="86"/>
      <c r="K34" s="97"/>
      <c r="L34" s="86"/>
    </row>
    <row r="35" spans="2:12">
      <c r="B35" s="83" t="s">
        <v>244</v>
      </c>
      <c r="C35" s="84"/>
      <c r="D35" s="84"/>
      <c r="E35" s="84"/>
      <c r="F35" s="84"/>
      <c r="G35" s="84"/>
      <c r="H35" s="84"/>
      <c r="I35" s="84"/>
      <c r="J35" s="93">
        <f>J36</f>
        <v>19427.0828</v>
      </c>
      <c r="K35" s="94">
        <f t="shared" ref="K35:K38" si="1">J35/$J$10</f>
        <v>2.4622102942498357E-2</v>
      </c>
      <c r="L35" s="94">
        <f>J35/'סכום נכסי הקרן'!$C$42</f>
        <v>3.5615511813543695E-3</v>
      </c>
    </row>
    <row r="36" spans="2:12" s="102" customFormat="1">
      <c r="B36" s="125" t="s">
        <v>47</v>
      </c>
      <c r="C36" s="126"/>
      <c r="D36" s="126"/>
      <c r="E36" s="126"/>
      <c r="F36" s="126"/>
      <c r="G36" s="126"/>
      <c r="H36" s="126"/>
      <c r="I36" s="126"/>
      <c r="J36" s="127">
        <f>J37+J38</f>
        <v>19427.0828</v>
      </c>
      <c r="K36" s="128">
        <f t="shared" si="1"/>
        <v>2.4622102942498357E-2</v>
      </c>
      <c r="L36" s="128">
        <f>J36/'סכום נכסי הקרן'!$C$42</f>
        <v>3.5615511813543695E-3</v>
      </c>
    </row>
    <row r="37" spans="2:12">
      <c r="B37" s="89" t="s">
        <v>1888</v>
      </c>
      <c r="C37" s="86" t="s">
        <v>1889</v>
      </c>
      <c r="D37" s="86"/>
      <c r="E37" s="86" t="s">
        <v>272</v>
      </c>
      <c r="F37" s="86" t="s">
        <v>1890</v>
      </c>
      <c r="G37" s="99"/>
      <c r="H37" s="100">
        <v>0</v>
      </c>
      <c r="I37" s="100">
        <v>0</v>
      </c>
      <c r="J37" s="96">
        <v>19499.7228</v>
      </c>
      <c r="K37" s="97">
        <f t="shared" si="1"/>
        <v>2.4714167694378814E-2</v>
      </c>
      <c r="L37" s="97">
        <f>J37/'סכום נכסי הקרן'!$C$42</f>
        <v>3.5748682130712249E-3</v>
      </c>
    </row>
    <row r="38" spans="2:12">
      <c r="B38" s="89" t="s">
        <v>1891</v>
      </c>
      <c r="C38" s="86" t="s">
        <v>1892</v>
      </c>
      <c r="D38" s="86"/>
      <c r="E38" s="86" t="s">
        <v>272</v>
      </c>
      <c r="F38" s="86" t="s">
        <v>1890</v>
      </c>
      <c r="G38" s="99"/>
      <c r="H38" s="100">
        <v>0</v>
      </c>
      <c r="I38" s="100">
        <v>0</v>
      </c>
      <c r="J38" s="96">
        <v>-72.64</v>
      </c>
      <c r="K38" s="97">
        <f t="shared" si="1"/>
        <v>-9.2064751880456324E-5</v>
      </c>
      <c r="L38" s="97">
        <f>J38/'סכום נכסי הקרן'!$C$42</f>
        <v>-1.3317031716855677E-5</v>
      </c>
    </row>
    <row r="39" spans="2:12">
      <c r="D39" s="1"/>
      <c r="H39" s="130"/>
      <c r="I39" s="130"/>
      <c r="J39" s="130"/>
    </row>
    <row r="40" spans="2:12">
      <c r="D40" s="1"/>
      <c r="H40" s="130"/>
      <c r="I40" s="130"/>
      <c r="J40" s="130"/>
    </row>
    <row r="41" spans="2:12">
      <c r="D41" s="1"/>
      <c r="H41" s="130"/>
      <c r="I41" s="130"/>
      <c r="J41" s="130"/>
    </row>
    <row r="42" spans="2:12">
      <c r="B42" s="101" t="s">
        <v>266</v>
      </c>
      <c r="D42" s="1"/>
      <c r="H42" s="130"/>
      <c r="I42" s="130"/>
      <c r="J42" s="130"/>
    </row>
    <row r="43" spans="2:12">
      <c r="B43" s="118"/>
      <c r="D43" s="1"/>
      <c r="H43" s="130"/>
      <c r="I43" s="130"/>
      <c r="J43" s="130"/>
    </row>
    <row r="44" spans="2:12">
      <c r="D44" s="1"/>
      <c r="H44" s="130"/>
      <c r="I44" s="130"/>
      <c r="J44" s="130"/>
    </row>
    <row r="45" spans="2:12">
      <c r="D45" s="1"/>
      <c r="H45" s="130"/>
      <c r="I45" s="130"/>
      <c r="J45" s="130"/>
    </row>
    <row r="46" spans="2:12">
      <c r="D46" s="1"/>
      <c r="H46" s="130"/>
      <c r="I46" s="130"/>
      <c r="J46" s="130"/>
    </row>
    <row r="47" spans="2:12">
      <c r="D47" s="1"/>
      <c r="H47" s="130"/>
      <c r="I47" s="130"/>
      <c r="J47" s="130"/>
    </row>
    <row r="48" spans="2:12">
      <c r="D48" s="1"/>
      <c r="H48" s="130"/>
      <c r="I48" s="130"/>
      <c r="J48" s="130"/>
    </row>
    <row r="49" spans="4:10">
      <c r="D49" s="1"/>
      <c r="H49" s="130"/>
      <c r="I49" s="130"/>
      <c r="J49" s="130"/>
    </row>
    <row r="50" spans="4:10">
      <c r="D50" s="1"/>
      <c r="H50" s="130"/>
      <c r="I50" s="130"/>
      <c r="J50" s="130"/>
    </row>
    <row r="51" spans="4:10">
      <c r="D51" s="1"/>
      <c r="H51" s="130"/>
      <c r="I51" s="130"/>
      <c r="J51" s="130"/>
    </row>
    <row r="52" spans="4:10">
      <c r="D52" s="1"/>
      <c r="H52" s="130"/>
      <c r="I52" s="130"/>
      <c r="J52" s="130"/>
    </row>
    <row r="53" spans="4:10">
      <c r="D53" s="1"/>
      <c r="H53" s="130"/>
      <c r="I53" s="130"/>
      <c r="J53" s="130"/>
    </row>
    <row r="54" spans="4:10">
      <c r="D54" s="1"/>
      <c r="H54" s="130"/>
      <c r="I54" s="130"/>
      <c r="J54" s="130"/>
    </row>
    <row r="55" spans="4:10">
      <c r="D55" s="1"/>
      <c r="H55" s="130"/>
      <c r="I55" s="130"/>
      <c r="J55" s="130"/>
    </row>
    <row r="56" spans="4:10">
      <c r="D56" s="1"/>
      <c r="H56" s="130"/>
      <c r="I56" s="130"/>
      <c r="J56" s="130"/>
    </row>
    <row r="57" spans="4:10">
      <c r="D57" s="1"/>
      <c r="H57" s="130"/>
      <c r="I57" s="130"/>
      <c r="J57" s="130"/>
    </row>
    <row r="58" spans="4:10">
      <c r="D58" s="1"/>
      <c r="H58" s="130"/>
      <c r="I58" s="130"/>
      <c r="J58" s="130"/>
    </row>
    <row r="59" spans="4:10">
      <c r="D59" s="1"/>
      <c r="H59" s="130"/>
      <c r="I59" s="130"/>
      <c r="J59" s="130"/>
    </row>
    <row r="60" spans="4:10">
      <c r="D60" s="1"/>
      <c r="H60" s="130"/>
      <c r="I60" s="130"/>
      <c r="J60" s="130"/>
    </row>
    <row r="61" spans="4:10">
      <c r="D61" s="1"/>
      <c r="H61" s="130"/>
      <c r="I61" s="130"/>
      <c r="J61" s="130"/>
    </row>
    <row r="62" spans="4:10">
      <c r="D62" s="1"/>
      <c r="H62" s="130"/>
      <c r="I62" s="130"/>
      <c r="J62" s="130"/>
    </row>
    <row r="63" spans="4:10">
      <c r="D63" s="1"/>
      <c r="H63" s="130"/>
      <c r="I63" s="130"/>
      <c r="J63" s="130"/>
    </row>
    <row r="64" spans="4:10">
      <c r="D64" s="1"/>
      <c r="H64" s="130"/>
      <c r="I64" s="130"/>
      <c r="J64" s="130"/>
    </row>
    <row r="65" spans="4:10">
      <c r="D65" s="1"/>
      <c r="H65" s="130"/>
      <c r="I65" s="130"/>
      <c r="J65" s="130"/>
    </row>
    <row r="66" spans="4:10">
      <c r="D66" s="1"/>
      <c r="H66" s="130"/>
      <c r="I66" s="130"/>
      <c r="J66" s="130"/>
    </row>
    <row r="67" spans="4:10">
      <c r="D67" s="1"/>
      <c r="H67" s="130"/>
      <c r="I67" s="130"/>
      <c r="J67" s="130"/>
    </row>
    <row r="68" spans="4:10">
      <c r="D68" s="1"/>
      <c r="H68" s="130"/>
      <c r="I68" s="130"/>
      <c r="J68" s="130"/>
    </row>
    <row r="69" spans="4:10">
      <c r="D69" s="1"/>
      <c r="H69" s="130"/>
      <c r="I69" s="130"/>
      <c r="J69" s="130"/>
    </row>
    <row r="70" spans="4:10">
      <c r="D70" s="1"/>
      <c r="H70" s="130"/>
      <c r="I70" s="130"/>
      <c r="J70" s="130"/>
    </row>
    <row r="71" spans="4:10">
      <c r="D71" s="1"/>
      <c r="H71" s="130"/>
      <c r="I71" s="130"/>
      <c r="J71" s="130"/>
    </row>
    <row r="72" spans="4:10">
      <c r="D72" s="1"/>
      <c r="H72" s="130"/>
      <c r="I72" s="130"/>
      <c r="J72" s="130"/>
    </row>
    <row r="73" spans="4:10">
      <c r="D73" s="1"/>
      <c r="H73" s="130"/>
      <c r="I73" s="130"/>
      <c r="J73" s="130"/>
    </row>
    <row r="74" spans="4:10">
      <c r="D74" s="1"/>
      <c r="H74" s="130"/>
      <c r="I74" s="130"/>
      <c r="J74" s="130"/>
    </row>
    <row r="75" spans="4:10">
      <c r="D75" s="1"/>
      <c r="H75" s="130"/>
      <c r="I75" s="130"/>
      <c r="J75" s="130"/>
    </row>
    <row r="76" spans="4:10">
      <c r="D76" s="1"/>
      <c r="H76" s="130"/>
      <c r="I76" s="130"/>
      <c r="J76" s="130"/>
    </row>
    <row r="77" spans="4:10">
      <c r="D77" s="1"/>
      <c r="H77" s="130"/>
      <c r="I77" s="130"/>
      <c r="J77" s="130"/>
    </row>
    <row r="78" spans="4:10">
      <c r="D78" s="1"/>
      <c r="H78" s="130"/>
      <c r="I78" s="130"/>
      <c r="J78" s="130"/>
    </row>
    <row r="79" spans="4:10">
      <c r="D79" s="1"/>
      <c r="H79" s="130"/>
      <c r="I79" s="130"/>
      <c r="J79" s="130"/>
    </row>
    <row r="80" spans="4:10">
      <c r="D80" s="1"/>
      <c r="H80" s="130"/>
      <c r="I80" s="130"/>
      <c r="J80" s="130"/>
    </row>
    <row r="81" spans="4:10">
      <c r="D81" s="1"/>
      <c r="H81" s="130"/>
      <c r="I81" s="130"/>
      <c r="J81" s="130"/>
    </row>
    <row r="82" spans="4:10">
      <c r="D82" s="1"/>
      <c r="H82" s="130"/>
      <c r="I82" s="130"/>
      <c r="J82" s="130"/>
    </row>
    <row r="83" spans="4:10">
      <c r="D83" s="1"/>
      <c r="H83" s="130"/>
      <c r="I83" s="130"/>
      <c r="J83" s="130"/>
    </row>
    <row r="84" spans="4:10">
      <c r="D84" s="1"/>
      <c r="H84" s="130"/>
      <c r="I84" s="130"/>
      <c r="J84" s="130"/>
    </row>
    <row r="85" spans="4:10">
      <c r="D85" s="1"/>
      <c r="H85" s="130"/>
      <c r="I85" s="130"/>
      <c r="J85" s="130"/>
    </row>
    <row r="86" spans="4:10">
      <c r="D86" s="1"/>
      <c r="H86" s="130"/>
      <c r="I86" s="130"/>
      <c r="J86" s="130"/>
    </row>
    <row r="87" spans="4:10">
      <c r="D87" s="1"/>
      <c r="H87" s="130"/>
      <c r="I87" s="130"/>
      <c r="J87" s="130"/>
    </row>
    <row r="88" spans="4:10">
      <c r="D88" s="1"/>
      <c r="H88" s="130"/>
      <c r="I88" s="130"/>
      <c r="J88" s="130"/>
    </row>
    <row r="89" spans="4:10">
      <c r="D89" s="1"/>
      <c r="H89" s="130"/>
      <c r="I89" s="130"/>
      <c r="J89" s="130"/>
    </row>
    <row r="90" spans="4:10">
      <c r="D90" s="1"/>
      <c r="H90" s="130"/>
      <c r="I90" s="130"/>
      <c r="J90" s="130"/>
    </row>
    <row r="91" spans="4:10">
      <c r="D91" s="1"/>
      <c r="H91" s="130"/>
      <c r="I91" s="130"/>
      <c r="J91" s="130"/>
    </row>
    <row r="92" spans="4:10">
      <c r="D92" s="1"/>
      <c r="H92" s="130"/>
      <c r="I92" s="130"/>
      <c r="J92" s="130"/>
    </row>
    <row r="93" spans="4:10">
      <c r="D93" s="1"/>
      <c r="H93" s="130"/>
      <c r="I93" s="130"/>
      <c r="J93" s="130"/>
    </row>
    <row r="94" spans="4:10">
      <c r="D94" s="1"/>
      <c r="H94" s="130"/>
      <c r="I94" s="130"/>
      <c r="J94" s="130"/>
    </row>
    <row r="95" spans="4:10">
      <c r="D95" s="1"/>
      <c r="H95" s="130"/>
      <c r="I95" s="130"/>
      <c r="J95" s="130"/>
    </row>
    <row r="96" spans="4:10">
      <c r="D96" s="1"/>
      <c r="H96" s="130"/>
      <c r="I96" s="130"/>
      <c r="J96" s="130"/>
    </row>
    <row r="97" spans="4:10">
      <c r="D97" s="1"/>
      <c r="H97" s="130"/>
      <c r="I97" s="130"/>
      <c r="J97" s="130"/>
    </row>
    <row r="98" spans="4:10">
      <c r="D98" s="1"/>
      <c r="H98" s="130"/>
      <c r="I98" s="130"/>
      <c r="J98" s="130"/>
    </row>
    <row r="99" spans="4:10">
      <c r="D99" s="1"/>
      <c r="H99" s="130"/>
      <c r="I99" s="130"/>
      <c r="J99" s="130"/>
    </row>
    <row r="100" spans="4:10">
      <c r="D100" s="1"/>
      <c r="H100" s="130"/>
      <c r="I100" s="130"/>
      <c r="J100" s="130"/>
    </row>
    <row r="101" spans="4:10">
      <c r="D101" s="1"/>
      <c r="H101" s="130"/>
      <c r="I101" s="130"/>
      <c r="J101" s="130"/>
    </row>
    <row r="102" spans="4:10">
      <c r="D102" s="1"/>
      <c r="H102" s="130"/>
      <c r="I102" s="130"/>
      <c r="J102" s="130"/>
    </row>
    <row r="103" spans="4:10">
      <c r="D103" s="1"/>
      <c r="H103" s="130"/>
      <c r="I103" s="130"/>
      <c r="J103" s="130"/>
    </row>
    <row r="104" spans="4:10">
      <c r="D104" s="1"/>
      <c r="H104" s="130"/>
      <c r="I104" s="130"/>
      <c r="J104" s="130"/>
    </row>
    <row r="105" spans="4:10">
      <c r="D105" s="1"/>
      <c r="H105" s="130"/>
      <c r="I105" s="130"/>
      <c r="J105" s="130"/>
    </row>
    <row r="106" spans="4:10">
      <c r="D106" s="1"/>
      <c r="H106" s="130"/>
      <c r="I106" s="130"/>
      <c r="J106" s="130"/>
    </row>
    <row r="107" spans="4:10">
      <c r="D107" s="1"/>
      <c r="H107" s="130"/>
      <c r="I107" s="130"/>
      <c r="J107" s="130"/>
    </row>
    <row r="108" spans="4:10">
      <c r="D108" s="1"/>
      <c r="H108" s="130"/>
      <c r="I108" s="130"/>
      <c r="J108" s="130"/>
    </row>
    <row r="109" spans="4:10">
      <c r="D109" s="1"/>
      <c r="H109" s="130"/>
      <c r="I109" s="130"/>
      <c r="J109" s="130"/>
    </row>
    <row r="110" spans="4:10">
      <c r="D110" s="1"/>
      <c r="H110" s="130"/>
      <c r="I110" s="130"/>
      <c r="J110" s="130"/>
    </row>
    <row r="111" spans="4:10">
      <c r="D111" s="1"/>
      <c r="H111" s="130"/>
      <c r="I111" s="130"/>
      <c r="J111" s="130"/>
    </row>
    <row r="112" spans="4:10">
      <c r="D112" s="1"/>
      <c r="H112" s="130"/>
      <c r="I112" s="130"/>
      <c r="J112" s="130"/>
    </row>
    <row r="113" spans="4:10">
      <c r="D113" s="1"/>
      <c r="H113" s="130"/>
      <c r="I113" s="130"/>
      <c r="J113" s="130"/>
    </row>
    <row r="114" spans="4:10">
      <c r="D114" s="1"/>
      <c r="H114" s="130"/>
      <c r="I114" s="130"/>
      <c r="J114" s="130"/>
    </row>
    <row r="115" spans="4:10">
      <c r="D115" s="1"/>
      <c r="H115" s="130"/>
      <c r="I115" s="130"/>
      <c r="J115" s="130"/>
    </row>
    <row r="116" spans="4:10">
      <c r="D116" s="1"/>
      <c r="H116" s="130"/>
      <c r="I116" s="130"/>
      <c r="J116" s="130"/>
    </row>
    <row r="117" spans="4:10">
      <c r="D117" s="1"/>
      <c r="H117" s="130"/>
      <c r="I117" s="130"/>
      <c r="J117" s="130"/>
    </row>
    <row r="118" spans="4:10">
      <c r="D118" s="1"/>
      <c r="H118" s="130"/>
      <c r="I118" s="130"/>
      <c r="J118" s="130"/>
    </row>
    <row r="119" spans="4:10">
      <c r="D119" s="1"/>
      <c r="H119" s="130"/>
      <c r="I119" s="130"/>
      <c r="J119" s="130"/>
    </row>
    <row r="120" spans="4:10">
      <c r="D120" s="1"/>
      <c r="H120" s="130"/>
      <c r="I120" s="130"/>
      <c r="J120" s="130"/>
    </row>
    <row r="121" spans="4:10">
      <c r="D121" s="1"/>
      <c r="H121" s="130"/>
      <c r="I121" s="130"/>
      <c r="J121" s="130"/>
    </row>
    <row r="122" spans="4:10">
      <c r="D122" s="1"/>
      <c r="H122" s="130"/>
      <c r="I122" s="130"/>
      <c r="J122" s="130"/>
    </row>
    <row r="123" spans="4:10">
      <c r="D123" s="1"/>
      <c r="H123" s="130"/>
      <c r="I123" s="130"/>
      <c r="J123" s="130"/>
    </row>
    <row r="124" spans="4:10">
      <c r="D124" s="1"/>
      <c r="H124" s="130"/>
      <c r="I124" s="130"/>
      <c r="J124" s="130"/>
    </row>
    <row r="125" spans="4:10">
      <c r="D125" s="1"/>
      <c r="H125" s="130"/>
      <c r="I125" s="130"/>
      <c r="J125" s="130"/>
    </row>
    <row r="126" spans="4:10">
      <c r="D126" s="1"/>
      <c r="H126" s="130"/>
      <c r="I126" s="130"/>
      <c r="J126" s="130"/>
    </row>
    <row r="127" spans="4:10">
      <c r="D127" s="1"/>
      <c r="H127" s="130"/>
      <c r="I127" s="130"/>
      <c r="J127" s="130"/>
    </row>
    <row r="128" spans="4:10">
      <c r="D128" s="1"/>
      <c r="H128" s="130"/>
      <c r="I128" s="130"/>
      <c r="J128" s="130"/>
    </row>
    <row r="129" spans="4:10">
      <c r="D129" s="1"/>
      <c r="H129" s="130"/>
      <c r="I129" s="130"/>
      <c r="J129" s="130"/>
    </row>
    <row r="130" spans="4:10">
      <c r="D130" s="1"/>
      <c r="H130" s="130"/>
      <c r="I130" s="130"/>
      <c r="J130" s="130"/>
    </row>
    <row r="131" spans="4:10">
      <c r="D131" s="1"/>
      <c r="H131" s="130"/>
      <c r="I131" s="130"/>
      <c r="J131" s="130"/>
    </row>
    <row r="132" spans="4:10">
      <c r="D132" s="1"/>
      <c r="H132" s="130"/>
      <c r="I132" s="130"/>
      <c r="J132" s="130"/>
    </row>
    <row r="133" spans="4:10">
      <c r="D133" s="1"/>
      <c r="H133" s="130"/>
      <c r="I133" s="130"/>
      <c r="J133" s="130"/>
    </row>
    <row r="134" spans="4:10">
      <c r="D134" s="1"/>
      <c r="H134" s="130"/>
      <c r="I134" s="130"/>
      <c r="J134" s="130"/>
    </row>
    <row r="135" spans="4:10">
      <c r="D135" s="1"/>
      <c r="H135" s="130"/>
      <c r="I135" s="130"/>
      <c r="J135" s="130"/>
    </row>
    <row r="136" spans="4:10">
      <c r="D136" s="1"/>
      <c r="H136" s="130"/>
      <c r="I136" s="130"/>
      <c r="J136" s="130"/>
    </row>
    <row r="137" spans="4:10">
      <c r="D137" s="1"/>
      <c r="H137" s="130"/>
      <c r="I137" s="130"/>
      <c r="J137" s="130"/>
    </row>
    <row r="138" spans="4:10">
      <c r="D138" s="1"/>
      <c r="H138" s="130"/>
      <c r="I138" s="130"/>
      <c r="J138" s="130"/>
    </row>
    <row r="139" spans="4:10">
      <c r="D139" s="1"/>
      <c r="H139" s="130"/>
      <c r="I139" s="130"/>
      <c r="J139" s="130"/>
    </row>
    <row r="140" spans="4:10">
      <c r="D140" s="1"/>
      <c r="H140" s="130"/>
      <c r="I140" s="130"/>
      <c r="J140" s="130"/>
    </row>
    <row r="141" spans="4:10">
      <c r="D141" s="1"/>
      <c r="H141" s="130"/>
      <c r="I141" s="130"/>
      <c r="J141" s="130"/>
    </row>
    <row r="142" spans="4:10">
      <c r="D142" s="1"/>
      <c r="H142" s="130"/>
      <c r="I142" s="130"/>
      <c r="J142" s="130"/>
    </row>
    <row r="143" spans="4:10">
      <c r="D143" s="1"/>
      <c r="H143" s="130"/>
      <c r="I143" s="130"/>
      <c r="J143" s="130"/>
    </row>
    <row r="144" spans="4:10">
      <c r="D144" s="1"/>
      <c r="H144" s="130"/>
      <c r="I144" s="130"/>
      <c r="J144" s="130"/>
    </row>
    <row r="145" spans="4:10">
      <c r="D145" s="1"/>
      <c r="H145" s="130"/>
      <c r="I145" s="130"/>
      <c r="J145" s="130"/>
    </row>
    <row r="146" spans="4:10">
      <c r="D146" s="1"/>
      <c r="H146" s="130"/>
      <c r="I146" s="130"/>
      <c r="J146" s="130"/>
    </row>
    <row r="147" spans="4:10">
      <c r="D147" s="1"/>
      <c r="H147" s="130"/>
      <c r="I147" s="130"/>
      <c r="J147" s="130"/>
    </row>
    <row r="148" spans="4:10">
      <c r="D148" s="1"/>
      <c r="H148" s="130"/>
      <c r="I148" s="130"/>
      <c r="J148" s="130"/>
    </row>
    <row r="149" spans="4:10">
      <c r="D149" s="1"/>
      <c r="H149" s="130"/>
      <c r="I149" s="130"/>
      <c r="J149" s="130"/>
    </row>
    <row r="150" spans="4:10">
      <c r="D150" s="1"/>
      <c r="H150" s="130"/>
      <c r="I150" s="130"/>
      <c r="J150" s="130"/>
    </row>
    <row r="151" spans="4:10">
      <c r="D151" s="1"/>
      <c r="H151" s="130"/>
      <c r="I151" s="130"/>
      <c r="J151" s="130"/>
    </row>
    <row r="152" spans="4:10">
      <c r="D152" s="1"/>
      <c r="H152" s="130"/>
      <c r="I152" s="130"/>
      <c r="J152" s="130"/>
    </row>
    <row r="153" spans="4:10">
      <c r="D153" s="1"/>
      <c r="H153" s="130"/>
      <c r="I153" s="130"/>
      <c r="J153" s="130"/>
    </row>
    <row r="154" spans="4:10">
      <c r="D154" s="1"/>
      <c r="H154" s="130"/>
      <c r="I154" s="130"/>
      <c r="J154" s="130"/>
    </row>
    <row r="155" spans="4:10">
      <c r="D155" s="1"/>
      <c r="H155" s="130"/>
      <c r="I155" s="130"/>
      <c r="J155" s="130"/>
    </row>
    <row r="156" spans="4:10">
      <c r="D156" s="1"/>
      <c r="H156" s="130"/>
      <c r="I156" s="130"/>
      <c r="J156" s="130"/>
    </row>
    <row r="157" spans="4:10">
      <c r="D157" s="1"/>
      <c r="H157" s="130"/>
      <c r="I157" s="130"/>
      <c r="J157" s="130"/>
    </row>
    <row r="158" spans="4:10">
      <c r="D158" s="1"/>
      <c r="H158" s="130"/>
      <c r="I158" s="130"/>
      <c r="J158" s="130"/>
    </row>
    <row r="159" spans="4:10">
      <c r="D159" s="1"/>
      <c r="H159" s="130"/>
      <c r="I159" s="130"/>
      <c r="J159" s="130"/>
    </row>
    <row r="160" spans="4:10">
      <c r="D160" s="1"/>
      <c r="H160" s="130"/>
      <c r="I160" s="130"/>
      <c r="J160" s="130"/>
    </row>
    <row r="161" spans="4:10">
      <c r="D161" s="1"/>
      <c r="H161" s="130"/>
      <c r="I161" s="130"/>
      <c r="J161" s="130"/>
    </row>
    <row r="162" spans="4:10">
      <c r="D162" s="1"/>
      <c r="H162" s="130"/>
      <c r="I162" s="130"/>
      <c r="J162" s="130"/>
    </row>
    <row r="163" spans="4:10">
      <c r="D163" s="1"/>
      <c r="H163" s="130"/>
      <c r="I163" s="130"/>
      <c r="J163" s="130"/>
    </row>
    <row r="164" spans="4:10">
      <c r="D164" s="1"/>
      <c r="H164" s="130"/>
      <c r="I164" s="130"/>
      <c r="J164" s="130"/>
    </row>
    <row r="165" spans="4:10">
      <c r="D165" s="1"/>
      <c r="H165" s="130"/>
      <c r="I165" s="130"/>
      <c r="J165" s="130"/>
    </row>
    <row r="166" spans="4:10">
      <c r="D166" s="1"/>
      <c r="H166" s="130"/>
      <c r="I166" s="130"/>
      <c r="J166" s="130"/>
    </row>
    <row r="167" spans="4:10">
      <c r="D167" s="1"/>
      <c r="H167" s="130"/>
      <c r="I167" s="130"/>
      <c r="J167" s="130"/>
    </row>
    <row r="168" spans="4:10">
      <c r="D168" s="1"/>
      <c r="H168" s="130"/>
      <c r="I168" s="130"/>
      <c r="J168" s="130"/>
    </row>
    <row r="169" spans="4:10">
      <c r="D169" s="1"/>
      <c r="H169" s="130"/>
      <c r="I169" s="130"/>
      <c r="J169" s="130"/>
    </row>
    <row r="170" spans="4:10">
      <c r="D170" s="1"/>
      <c r="H170" s="130"/>
      <c r="I170" s="130"/>
      <c r="J170" s="130"/>
    </row>
    <row r="171" spans="4:10">
      <c r="D171" s="1"/>
      <c r="H171" s="130"/>
      <c r="I171" s="130"/>
      <c r="J171" s="130"/>
    </row>
    <row r="172" spans="4:10">
      <c r="D172" s="1"/>
      <c r="H172" s="130"/>
      <c r="I172" s="130"/>
      <c r="J172" s="130"/>
    </row>
    <row r="173" spans="4:10">
      <c r="D173" s="1"/>
      <c r="H173" s="130"/>
      <c r="I173" s="130"/>
      <c r="J173" s="130"/>
    </row>
    <row r="174" spans="4:10">
      <c r="D174" s="1"/>
      <c r="H174" s="130"/>
      <c r="I174" s="130"/>
      <c r="J174" s="130"/>
    </row>
    <row r="175" spans="4:10">
      <c r="D175" s="1"/>
      <c r="H175" s="130"/>
      <c r="I175" s="130"/>
      <c r="J175" s="130"/>
    </row>
    <row r="176" spans="4:10">
      <c r="D176" s="1"/>
      <c r="H176" s="130"/>
      <c r="I176" s="130"/>
      <c r="J176" s="130"/>
    </row>
    <row r="177" spans="4:10">
      <c r="D177" s="1"/>
      <c r="H177" s="130"/>
      <c r="I177" s="130"/>
      <c r="J177" s="130"/>
    </row>
    <row r="178" spans="4:10">
      <c r="D178" s="1"/>
      <c r="H178" s="130"/>
      <c r="I178" s="130"/>
      <c r="J178" s="130"/>
    </row>
    <row r="179" spans="4:10">
      <c r="D179" s="1"/>
      <c r="H179" s="130"/>
      <c r="I179" s="130"/>
      <c r="J179" s="130"/>
    </row>
    <row r="180" spans="4:10">
      <c r="D180" s="1"/>
      <c r="H180" s="130"/>
      <c r="I180" s="130"/>
      <c r="J180" s="130"/>
    </row>
    <row r="181" spans="4:10">
      <c r="D181" s="1"/>
      <c r="H181" s="130"/>
      <c r="I181" s="130"/>
      <c r="J181" s="130"/>
    </row>
    <row r="182" spans="4:10">
      <c r="D182" s="1"/>
      <c r="H182" s="130"/>
      <c r="I182" s="130"/>
      <c r="J182" s="130"/>
    </row>
    <row r="183" spans="4:10">
      <c r="D183" s="1"/>
      <c r="H183" s="130"/>
      <c r="I183" s="130"/>
      <c r="J183" s="130"/>
    </row>
    <row r="184" spans="4:10">
      <c r="D184" s="1"/>
      <c r="H184" s="130"/>
      <c r="I184" s="130"/>
      <c r="J184" s="130"/>
    </row>
    <row r="185" spans="4:10">
      <c r="D185" s="1"/>
      <c r="H185" s="130"/>
      <c r="I185" s="130"/>
      <c r="J185" s="130"/>
    </row>
    <row r="186" spans="4:10">
      <c r="D186" s="1"/>
      <c r="H186" s="130"/>
      <c r="I186" s="130"/>
      <c r="J186" s="130"/>
    </row>
    <row r="187" spans="4:10">
      <c r="D187" s="1"/>
      <c r="H187" s="130"/>
      <c r="I187" s="130"/>
      <c r="J187" s="130"/>
    </row>
    <row r="188" spans="4:10">
      <c r="D188" s="1"/>
      <c r="H188" s="130"/>
      <c r="I188" s="130"/>
      <c r="J188" s="130"/>
    </row>
    <row r="189" spans="4:10">
      <c r="D189" s="1"/>
      <c r="H189" s="130"/>
      <c r="I189" s="130"/>
      <c r="J189" s="130"/>
    </row>
    <row r="190" spans="4:10">
      <c r="D190" s="1"/>
      <c r="H190" s="130"/>
      <c r="I190" s="130"/>
      <c r="J190" s="130"/>
    </row>
    <row r="191" spans="4:10">
      <c r="D191" s="1"/>
      <c r="H191" s="130"/>
      <c r="I191" s="130"/>
      <c r="J191" s="130"/>
    </row>
    <row r="192" spans="4:10">
      <c r="D192" s="1"/>
      <c r="H192" s="130"/>
      <c r="I192" s="130"/>
      <c r="J192" s="130"/>
    </row>
    <row r="193" spans="4:10">
      <c r="D193" s="1"/>
      <c r="H193" s="130"/>
      <c r="I193" s="130"/>
      <c r="J193" s="130"/>
    </row>
    <row r="194" spans="4:10">
      <c r="D194" s="1"/>
      <c r="H194" s="130"/>
      <c r="I194" s="130"/>
      <c r="J194" s="130"/>
    </row>
    <row r="195" spans="4:10">
      <c r="D195" s="1"/>
      <c r="H195" s="130"/>
      <c r="I195" s="130"/>
      <c r="J195" s="130"/>
    </row>
    <row r="196" spans="4:10">
      <c r="D196" s="1"/>
      <c r="H196" s="130"/>
      <c r="I196" s="130"/>
      <c r="J196" s="130"/>
    </row>
    <row r="197" spans="4:10">
      <c r="D197" s="1"/>
      <c r="H197" s="130"/>
      <c r="I197" s="130"/>
      <c r="J197" s="130"/>
    </row>
    <row r="198" spans="4:10">
      <c r="D198" s="1"/>
      <c r="H198" s="130"/>
      <c r="I198" s="130"/>
      <c r="J198" s="130"/>
    </row>
    <row r="199" spans="4:10">
      <c r="D199" s="1"/>
      <c r="H199" s="130"/>
      <c r="I199" s="130"/>
      <c r="J199" s="130"/>
    </row>
    <row r="200" spans="4:10">
      <c r="D200" s="1"/>
      <c r="H200" s="130"/>
      <c r="I200" s="130"/>
      <c r="J200" s="130"/>
    </row>
    <row r="201" spans="4:10">
      <c r="D201" s="1"/>
      <c r="H201" s="130"/>
      <c r="I201" s="130"/>
      <c r="J201" s="130"/>
    </row>
    <row r="202" spans="4:10">
      <c r="D202" s="1"/>
      <c r="H202" s="130"/>
      <c r="I202" s="130"/>
      <c r="J202" s="130"/>
    </row>
    <row r="203" spans="4:10">
      <c r="D203" s="1"/>
      <c r="H203" s="130"/>
      <c r="I203" s="130"/>
      <c r="J203" s="130"/>
    </row>
    <row r="204" spans="4:10">
      <c r="D204" s="1"/>
      <c r="H204" s="130"/>
      <c r="I204" s="130"/>
      <c r="J204" s="130"/>
    </row>
    <row r="205" spans="4:10">
      <c r="D205" s="1"/>
      <c r="H205" s="130"/>
      <c r="I205" s="130"/>
      <c r="J205" s="130"/>
    </row>
    <row r="206" spans="4:10">
      <c r="D206" s="1"/>
      <c r="H206" s="130"/>
      <c r="I206" s="130"/>
      <c r="J206" s="130"/>
    </row>
    <row r="207" spans="4:10">
      <c r="D207" s="1"/>
      <c r="H207" s="130"/>
      <c r="I207" s="130"/>
      <c r="J207" s="130"/>
    </row>
    <row r="208" spans="4:10">
      <c r="D208" s="1"/>
      <c r="H208" s="130"/>
      <c r="I208" s="130"/>
      <c r="J208" s="130"/>
    </row>
    <row r="209" spans="4:10">
      <c r="D209" s="1"/>
      <c r="H209" s="130"/>
      <c r="I209" s="130"/>
      <c r="J209" s="130"/>
    </row>
    <row r="210" spans="4:10">
      <c r="D210" s="1"/>
      <c r="H210" s="130"/>
      <c r="I210" s="130"/>
      <c r="J210" s="130"/>
    </row>
    <row r="211" spans="4:10">
      <c r="D211" s="1"/>
      <c r="H211" s="130"/>
      <c r="I211" s="130"/>
      <c r="J211" s="130"/>
    </row>
    <row r="212" spans="4:10">
      <c r="D212" s="1"/>
      <c r="H212" s="130"/>
      <c r="I212" s="130"/>
      <c r="J212" s="130"/>
    </row>
    <row r="213" spans="4:10">
      <c r="D213" s="1"/>
      <c r="H213" s="130"/>
      <c r="I213" s="130"/>
      <c r="J213" s="130"/>
    </row>
    <row r="214" spans="4:10">
      <c r="D214" s="1"/>
      <c r="H214" s="130"/>
      <c r="I214" s="130"/>
      <c r="J214" s="130"/>
    </row>
    <row r="215" spans="4:10">
      <c r="D215" s="1"/>
      <c r="H215" s="130"/>
      <c r="I215" s="130"/>
      <c r="J215" s="130"/>
    </row>
    <row r="216" spans="4:10">
      <c r="D216" s="1"/>
      <c r="H216" s="130"/>
      <c r="I216" s="130"/>
      <c r="J216" s="130"/>
    </row>
    <row r="217" spans="4:10">
      <c r="D217" s="1"/>
      <c r="H217" s="130"/>
      <c r="I217" s="130"/>
      <c r="J217" s="130"/>
    </row>
    <row r="218" spans="4:10">
      <c r="D218" s="1"/>
      <c r="H218" s="130"/>
      <c r="I218" s="130"/>
      <c r="J218" s="130"/>
    </row>
    <row r="219" spans="4:10">
      <c r="D219" s="1"/>
      <c r="H219" s="130"/>
      <c r="I219" s="130"/>
      <c r="J219" s="130"/>
    </row>
    <row r="220" spans="4:10">
      <c r="D220" s="1"/>
      <c r="H220" s="130"/>
      <c r="I220" s="130"/>
      <c r="J220" s="130"/>
    </row>
    <row r="221" spans="4:10">
      <c r="D221" s="1"/>
      <c r="H221" s="130"/>
      <c r="I221" s="130"/>
      <c r="J221" s="130"/>
    </row>
    <row r="222" spans="4:10">
      <c r="D222" s="1"/>
      <c r="H222" s="130"/>
      <c r="I222" s="130"/>
      <c r="J222" s="130"/>
    </row>
    <row r="223" spans="4:10">
      <c r="D223" s="1"/>
      <c r="H223" s="130"/>
      <c r="I223" s="130"/>
      <c r="J223" s="130"/>
    </row>
    <row r="224" spans="4:10">
      <c r="D224" s="1"/>
      <c r="H224" s="130"/>
      <c r="I224" s="130"/>
      <c r="J224" s="130"/>
    </row>
    <row r="225" spans="4:10">
      <c r="D225" s="1"/>
      <c r="H225" s="130"/>
      <c r="I225" s="130"/>
      <c r="J225" s="130"/>
    </row>
    <row r="226" spans="4:10">
      <c r="D226" s="1"/>
      <c r="H226" s="130"/>
      <c r="I226" s="130"/>
      <c r="J226" s="130"/>
    </row>
    <row r="227" spans="4:10">
      <c r="D227" s="1"/>
      <c r="H227" s="130"/>
      <c r="I227" s="130"/>
      <c r="J227" s="130"/>
    </row>
    <row r="228" spans="4:10">
      <c r="D228" s="1"/>
      <c r="H228" s="130"/>
      <c r="I228" s="130"/>
      <c r="J228" s="130"/>
    </row>
    <row r="229" spans="4:10">
      <c r="D229" s="1"/>
      <c r="H229" s="130"/>
      <c r="I229" s="130"/>
      <c r="J229" s="130"/>
    </row>
    <row r="230" spans="4:10">
      <c r="D230" s="1"/>
      <c r="H230" s="130"/>
      <c r="I230" s="130"/>
      <c r="J230" s="130"/>
    </row>
    <row r="231" spans="4:10">
      <c r="D231" s="1"/>
      <c r="H231" s="130"/>
      <c r="I231" s="130"/>
      <c r="J231" s="130"/>
    </row>
    <row r="232" spans="4:10">
      <c r="D232" s="1"/>
      <c r="H232" s="130"/>
      <c r="I232" s="130"/>
      <c r="J232" s="130"/>
    </row>
    <row r="233" spans="4:10">
      <c r="D233" s="1"/>
      <c r="H233" s="130"/>
      <c r="I233" s="130"/>
      <c r="J233" s="130"/>
    </row>
    <row r="234" spans="4:10">
      <c r="D234" s="1"/>
      <c r="H234" s="130"/>
      <c r="I234" s="130"/>
      <c r="J234" s="130"/>
    </row>
    <row r="235" spans="4:10">
      <c r="D235" s="1"/>
      <c r="H235" s="130"/>
      <c r="I235" s="130"/>
      <c r="J235" s="130"/>
    </row>
    <row r="236" spans="4:10">
      <c r="D236" s="1"/>
      <c r="H236" s="130"/>
      <c r="I236" s="130"/>
      <c r="J236" s="130"/>
    </row>
    <row r="237" spans="4:10">
      <c r="D237" s="1"/>
      <c r="H237" s="130"/>
      <c r="I237" s="130"/>
      <c r="J237" s="130"/>
    </row>
    <row r="238" spans="4:10">
      <c r="D238" s="1"/>
      <c r="H238" s="130"/>
      <c r="I238" s="130"/>
      <c r="J238" s="130"/>
    </row>
    <row r="239" spans="4:10">
      <c r="D239" s="1"/>
      <c r="H239" s="130"/>
      <c r="I239" s="130"/>
      <c r="J239" s="130"/>
    </row>
    <row r="240" spans="4:10">
      <c r="D240" s="1"/>
      <c r="H240" s="130"/>
      <c r="I240" s="130"/>
      <c r="J240" s="130"/>
    </row>
    <row r="241" spans="4:10">
      <c r="D241" s="1"/>
      <c r="H241" s="130"/>
      <c r="I241" s="130"/>
      <c r="J241" s="130"/>
    </row>
    <row r="242" spans="4:10">
      <c r="D242" s="1"/>
      <c r="H242" s="130"/>
      <c r="I242" s="130"/>
      <c r="J242" s="130"/>
    </row>
    <row r="243" spans="4:10">
      <c r="D243" s="1"/>
      <c r="H243" s="130"/>
      <c r="I243" s="130"/>
      <c r="J243" s="130"/>
    </row>
    <row r="244" spans="4:10">
      <c r="D244" s="1"/>
      <c r="H244" s="130"/>
      <c r="I244" s="130"/>
      <c r="J244" s="130"/>
    </row>
    <row r="245" spans="4:10">
      <c r="D245" s="1"/>
      <c r="H245" s="130"/>
      <c r="I245" s="130"/>
      <c r="J245" s="130"/>
    </row>
    <row r="246" spans="4:10">
      <c r="D246" s="1"/>
      <c r="H246" s="130"/>
      <c r="I246" s="130"/>
      <c r="J246" s="130"/>
    </row>
    <row r="247" spans="4:10">
      <c r="D247" s="1"/>
      <c r="H247" s="130"/>
      <c r="I247" s="130"/>
      <c r="J247" s="130"/>
    </row>
    <row r="248" spans="4:10">
      <c r="D248" s="1"/>
      <c r="H248" s="130"/>
      <c r="I248" s="130"/>
      <c r="J248" s="130"/>
    </row>
    <row r="249" spans="4:10">
      <c r="D249" s="1"/>
      <c r="H249" s="130"/>
      <c r="I249" s="130"/>
      <c r="J249" s="130"/>
    </row>
    <row r="250" spans="4:10">
      <c r="D250" s="1"/>
    </row>
    <row r="251" spans="4:10">
      <c r="D251" s="1"/>
    </row>
    <row r="252" spans="4:10">
      <c r="D252" s="1"/>
    </row>
    <row r="253" spans="4:10">
      <c r="D253" s="1"/>
    </row>
    <row r="254" spans="4:10">
      <c r="D254" s="1"/>
    </row>
    <row r="255" spans="4:10">
      <c r="D255" s="1"/>
    </row>
    <row r="256" spans="4:10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8801</v>
      </c>
    </row>
    <row r="6" spans="2:18" ht="26.25" customHeight="1">
      <c r="B6" s="172" t="s">
        <v>232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251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191</v>
      </c>
      <c r="C1" s="80" t="s" vm="1">
        <v>267</v>
      </c>
    </row>
    <row r="2" spans="2:18">
      <c r="B2" s="58" t="s">
        <v>190</v>
      </c>
      <c r="C2" s="80" t="s">
        <v>268</v>
      </c>
    </row>
    <row r="3" spans="2:18">
      <c r="B3" s="58" t="s">
        <v>192</v>
      </c>
      <c r="C3" s="80" t="s">
        <v>269</v>
      </c>
    </row>
    <row r="4" spans="2:18">
      <c r="B4" s="58" t="s">
        <v>193</v>
      </c>
      <c r="C4" s="80">
        <v>8801</v>
      </c>
    </row>
    <row r="6" spans="2:18" ht="26.25" customHeight="1">
      <c r="B6" s="172" t="s">
        <v>234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4"/>
    </row>
    <row r="7" spans="2:18" s="3" customFormat="1" ht="78.75">
      <c r="B7" s="23" t="s">
        <v>127</v>
      </c>
      <c r="C7" s="31" t="s">
        <v>49</v>
      </c>
      <c r="D7" s="31" t="s">
        <v>69</v>
      </c>
      <c r="E7" s="31" t="s">
        <v>15</v>
      </c>
      <c r="F7" s="31" t="s">
        <v>70</v>
      </c>
      <c r="G7" s="31" t="s">
        <v>112</v>
      </c>
      <c r="H7" s="31" t="s">
        <v>18</v>
      </c>
      <c r="I7" s="31" t="s">
        <v>111</v>
      </c>
      <c r="J7" s="31" t="s">
        <v>17</v>
      </c>
      <c r="K7" s="31" t="s">
        <v>229</v>
      </c>
      <c r="L7" s="31" t="s">
        <v>251</v>
      </c>
      <c r="M7" s="31" t="s">
        <v>230</v>
      </c>
      <c r="N7" s="31" t="s">
        <v>63</v>
      </c>
      <c r="O7" s="31" t="s">
        <v>194</v>
      </c>
      <c r="P7" s="32" t="s">
        <v>196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258</v>
      </c>
      <c r="M8" s="33" t="s">
        <v>254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266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123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257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F68" sqref="F68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191</v>
      </c>
      <c r="C1" s="80" t="s" vm="1">
        <v>267</v>
      </c>
    </row>
    <row r="2" spans="2:53">
      <c r="B2" s="58" t="s">
        <v>190</v>
      </c>
      <c r="C2" s="80" t="s">
        <v>268</v>
      </c>
    </row>
    <row r="3" spans="2:53">
      <c r="B3" s="58" t="s">
        <v>192</v>
      </c>
      <c r="C3" s="80" t="s">
        <v>269</v>
      </c>
    </row>
    <row r="4" spans="2:53">
      <c r="B4" s="58" t="s">
        <v>193</v>
      </c>
      <c r="C4" s="80">
        <v>8801</v>
      </c>
    </row>
    <row r="6" spans="2:53" ht="21.7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5"/>
    </row>
    <row r="7" spans="2:53" ht="27.75" customHeight="1">
      <c r="B7" s="166" t="s">
        <v>96</v>
      </c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8"/>
      <c r="AU7" s="3"/>
      <c r="AV7" s="3"/>
    </row>
    <row r="8" spans="2:53" s="3" customFormat="1" ht="66" customHeight="1">
      <c r="B8" s="23" t="s">
        <v>126</v>
      </c>
      <c r="C8" s="31" t="s">
        <v>49</v>
      </c>
      <c r="D8" s="31" t="s">
        <v>131</v>
      </c>
      <c r="E8" s="31" t="s">
        <v>15</v>
      </c>
      <c r="F8" s="31" t="s">
        <v>70</v>
      </c>
      <c r="G8" s="31" t="s">
        <v>112</v>
      </c>
      <c r="H8" s="31" t="s">
        <v>18</v>
      </c>
      <c r="I8" s="31" t="s">
        <v>111</v>
      </c>
      <c r="J8" s="31" t="s">
        <v>17</v>
      </c>
      <c r="K8" s="31" t="s">
        <v>19</v>
      </c>
      <c r="L8" s="31" t="s">
        <v>251</v>
      </c>
      <c r="M8" s="31" t="s">
        <v>250</v>
      </c>
      <c r="N8" s="31" t="s">
        <v>265</v>
      </c>
      <c r="O8" s="31" t="s">
        <v>66</v>
      </c>
      <c r="P8" s="31" t="s">
        <v>253</v>
      </c>
      <c r="Q8" s="31" t="s">
        <v>194</v>
      </c>
      <c r="R8" s="74" t="s">
        <v>196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258</v>
      </c>
      <c r="M9" s="33"/>
      <c r="N9" s="17" t="s">
        <v>254</v>
      </c>
      <c r="O9" s="33" t="s">
        <v>259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1" t="s">
        <v>29</v>
      </c>
      <c r="C11" s="82"/>
      <c r="D11" s="82"/>
      <c r="E11" s="82"/>
      <c r="F11" s="82"/>
      <c r="G11" s="82"/>
      <c r="H11" s="90">
        <v>4.947349324161781</v>
      </c>
      <c r="I11" s="82"/>
      <c r="J11" s="82"/>
      <c r="K11" s="91">
        <v>4.4948093168110824E-3</v>
      </c>
      <c r="L11" s="90"/>
      <c r="M11" s="92"/>
      <c r="N11" s="82"/>
      <c r="O11" s="90">
        <v>452430.74984599894</v>
      </c>
      <c r="P11" s="82"/>
      <c r="Q11" s="91">
        <f>O11/$O$11</f>
        <v>1</v>
      </c>
      <c r="R11" s="91">
        <f>O11/'סכום נכסי הקרן'!$C$42</f>
        <v>8.2943758884636079E-2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3" t="s">
        <v>245</v>
      </c>
      <c r="C12" s="84"/>
      <c r="D12" s="84"/>
      <c r="E12" s="84"/>
      <c r="F12" s="84"/>
      <c r="G12" s="84"/>
      <c r="H12" s="93">
        <v>4.9473493241617827</v>
      </c>
      <c r="I12" s="84"/>
      <c r="J12" s="84"/>
      <c r="K12" s="94">
        <v>4.4948093168110824E-3</v>
      </c>
      <c r="L12" s="93"/>
      <c r="M12" s="95"/>
      <c r="N12" s="84"/>
      <c r="O12" s="93">
        <v>452430.74984599894</v>
      </c>
      <c r="P12" s="84"/>
      <c r="Q12" s="94">
        <f t="shared" ref="Q12:Q26" si="0">O12/$O$11</f>
        <v>1</v>
      </c>
      <c r="R12" s="94">
        <f>O12/'סכום נכסי הקרן'!$C$42</f>
        <v>8.2943758884636079E-2</v>
      </c>
      <c r="AW12" s="4"/>
    </row>
    <row r="13" spans="2:53" s="102" customFormat="1">
      <c r="B13" s="125" t="s">
        <v>27</v>
      </c>
      <c r="C13" s="126"/>
      <c r="D13" s="126"/>
      <c r="E13" s="126"/>
      <c r="F13" s="126"/>
      <c r="G13" s="126"/>
      <c r="H13" s="127">
        <v>5.7861130952197621</v>
      </c>
      <c r="I13" s="126"/>
      <c r="J13" s="126"/>
      <c r="K13" s="128">
        <v>-5.1186871813856507E-3</v>
      </c>
      <c r="L13" s="127"/>
      <c r="M13" s="129"/>
      <c r="N13" s="126"/>
      <c r="O13" s="127">
        <v>160420.189267988</v>
      </c>
      <c r="P13" s="126"/>
      <c r="Q13" s="128">
        <f t="shared" si="0"/>
        <v>0.354574018946751</v>
      </c>
      <c r="R13" s="128">
        <f>O13/'סכום נכסי הקרן'!$C$42</f>
        <v>2.9409701934275698E-2</v>
      </c>
    </row>
    <row r="14" spans="2:53">
      <c r="B14" s="87" t="s">
        <v>26</v>
      </c>
      <c r="C14" s="84"/>
      <c r="D14" s="84"/>
      <c r="E14" s="84"/>
      <c r="F14" s="84"/>
      <c r="G14" s="84"/>
      <c r="H14" s="93">
        <v>5.7861130952197621</v>
      </c>
      <c r="I14" s="84"/>
      <c r="J14" s="84"/>
      <c r="K14" s="94">
        <v>-5.1186871813856507E-3</v>
      </c>
      <c r="L14" s="93"/>
      <c r="M14" s="95"/>
      <c r="N14" s="84"/>
      <c r="O14" s="93">
        <v>160420.189267988</v>
      </c>
      <c r="P14" s="84"/>
      <c r="Q14" s="94">
        <f t="shared" si="0"/>
        <v>0.354574018946751</v>
      </c>
      <c r="R14" s="94">
        <f>O14/'סכום נכסי הקרן'!$C$42</f>
        <v>2.9409701934275698E-2</v>
      </c>
    </row>
    <row r="15" spans="2:53">
      <c r="B15" s="88" t="s">
        <v>270</v>
      </c>
      <c r="C15" s="86" t="s">
        <v>271</v>
      </c>
      <c r="D15" s="99" t="s">
        <v>132</v>
      </c>
      <c r="E15" s="86" t="s">
        <v>272</v>
      </c>
      <c r="F15" s="86"/>
      <c r="G15" s="86"/>
      <c r="H15" s="96">
        <v>2.230000000000024</v>
      </c>
      <c r="I15" s="99" t="s">
        <v>176</v>
      </c>
      <c r="J15" s="100">
        <v>0.04</v>
      </c>
      <c r="K15" s="97">
        <v>-1.1699999999999959E-2</v>
      </c>
      <c r="L15" s="96">
        <v>13406403.696124</v>
      </c>
      <c r="M15" s="98">
        <v>150.09</v>
      </c>
      <c r="N15" s="86"/>
      <c r="O15" s="96">
        <v>20121.671108123999</v>
      </c>
      <c r="P15" s="97">
        <v>8.6226975264897486E-4</v>
      </c>
      <c r="Q15" s="97">
        <f t="shared" si="0"/>
        <v>4.4474587801499196E-2</v>
      </c>
      <c r="R15" s="97">
        <f>O15/'סכום נכסי הקרן'!$C$42</f>
        <v>3.6888894871011262E-3</v>
      </c>
    </row>
    <row r="16" spans="2:53" ht="20.25">
      <c r="B16" s="88" t="s">
        <v>273</v>
      </c>
      <c r="C16" s="86" t="s">
        <v>274</v>
      </c>
      <c r="D16" s="99" t="s">
        <v>132</v>
      </c>
      <c r="E16" s="86" t="s">
        <v>272</v>
      </c>
      <c r="F16" s="86"/>
      <c r="G16" s="86"/>
      <c r="H16" s="96">
        <v>4.8600000000002526</v>
      </c>
      <c r="I16" s="99" t="s">
        <v>176</v>
      </c>
      <c r="J16" s="100">
        <v>0.04</v>
      </c>
      <c r="K16" s="97">
        <v>-4.7000000000007088E-3</v>
      </c>
      <c r="L16" s="96">
        <v>5491458.128264999</v>
      </c>
      <c r="M16" s="98">
        <v>156.80000000000001</v>
      </c>
      <c r="N16" s="86"/>
      <c r="O16" s="96">
        <v>8610.6066084369995</v>
      </c>
      <c r="P16" s="97">
        <v>4.7267242481855999E-4</v>
      </c>
      <c r="Q16" s="97">
        <f t="shared" si="0"/>
        <v>1.9031877500297955E-2</v>
      </c>
      <c r="R16" s="97">
        <f>O16/'סכום נכסי הקרן'!$C$42</f>
        <v>1.5785754585066439E-3</v>
      </c>
      <c r="AU16" s="4"/>
    </row>
    <row r="17" spans="2:48" ht="20.25">
      <c r="B17" s="88" t="s">
        <v>275</v>
      </c>
      <c r="C17" s="86" t="s">
        <v>276</v>
      </c>
      <c r="D17" s="99" t="s">
        <v>132</v>
      </c>
      <c r="E17" s="86" t="s">
        <v>272</v>
      </c>
      <c r="F17" s="86"/>
      <c r="G17" s="86"/>
      <c r="H17" s="96">
        <v>7.9199999999998525</v>
      </c>
      <c r="I17" s="99" t="s">
        <v>176</v>
      </c>
      <c r="J17" s="100">
        <v>7.4999999999999997E-3</v>
      </c>
      <c r="K17" s="97">
        <v>-3.9999999999993589E-4</v>
      </c>
      <c r="L17" s="96">
        <v>23037903.744387001</v>
      </c>
      <c r="M17" s="98">
        <v>108.29</v>
      </c>
      <c r="N17" s="86"/>
      <c r="O17" s="96">
        <v>24947.746372104</v>
      </c>
      <c r="P17" s="97">
        <v>1.65284143077329E-3</v>
      </c>
      <c r="Q17" s="97">
        <f t="shared" si="0"/>
        <v>5.5141579966869761E-2</v>
      </c>
      <c r="R17" s="97">
        <f>O17/'סכום נכסי הקרן'!$C$42</f>
        <v>4.5736499132899245E-3</v>
      </c>
      <c r="AV17" s="4"/>
    </row>
    <row r="18" spans="2:48">
      <c r="B18" s="88" t="s">
        <v>277</v>
      </c>
      <c r="C18" s="86" t="s">
        <v>278</v>
      </c>
      <c r="D18" s="99" t="s">
        <v>132</v>
      </c>
      <c r="E18" s="86" t="s">
        <v>272</v>
      </c>
      <c r="F18" s="86"/>
      <c r="G18" s="86"/>
      <c r="H18" s="96">
        <v>13.359999999999703</v>
      </c>
      <c r="I18" s="99" t="s">
        <v>176</v>
      </c>
      <c r="J18" s="100">
        <v>0.04</v>
      </c>
      <c r="K18" s="97">
        <v>8.6999999999998762E-3</v>
      </c>
      <c r="L18" s="96">
        <v>11049024.716946</v>
      </c>
      <c r="M18" s="98">
        <v>182.1</v>
      </c>
      <c r="N18" s="86"/>
      <c r="O18" s="96">
        <v>20120.273476374998</v>
      </c>
      <c r="P18" s="97">
        <v>6.8113026295527025E-4</v>
      </c>
      <c r="Q18" s="97">
        <f t="shared" si="0"/>
        <v>4.4471498639788866E-2</v>
      </c>
      <c r="R18" s="97">
        <f>O18/'סכום נכסי הקרן'!$C$42</f>
        <v>3.6886332604170687E-3</v>
      </c>
      <c r="AU18" s="3"/>
    </row>
    <row r="19" spans="2:48">
      <c r="B19" s="88" t="s">
        <v>279</v>
      </c>
      <c r="C19" s="86" t="s">
        <v>280</v>
      </c>
      <c r="D19" s="99" t="s">
        <v>132</v>
      </c>
      <c r="E19" s="86" t="s">
        <v>272</v>
      </c>
      <c r="F19" s="86"/>
      <c r="G19" s="86"/>
      <c r="H19" s="96">
        <v>17.589999999999876</v>
      </c>
      <c r="I19" s="99" t="s">
        <v>176</v>
      </c>
      <c r="J19" s="100">
        <v>2.75E-2</v>
      </c>
      <c r="K19" s="97">
        <v>1.1999999999998654E-2</v>
      </c>
      <c r="L19" s="96">
        <v>2104277.7786320001</v>
      </c>
      <c r="M19" s="98">
        <v>141.22999999999999</v>
      </c>
      <c r="N19" s="86"/>
      <c r="O19" s="96">
        <v>2971.8716736820002</v>
      </c>
      <c r="P19" s="97">
        <v>1.190534541471328E-4</v>
      </c>
      <c r="Q19" s="97">
        <f t="shared" si="0"/>
        <v>6.5686774709578944E-3</v>
      </c>
      <c r="R19" s="97">
        <f>O19/'סכום נכסי הקרן'!$C$42</f>
        <v>5.4483080034207273E-4</v>
      </c>
      <c r="AV19" s="3"/>
    </row>
    <row r="20" spans="2:48">
      <c r="B20" s="88" t="s">
        <v>281</v>
      </c>
      <c r="C20" s="86" t="s">
        <v>282</v>
      </c>
      <c r="D20" s="99" t="s">
        <v>132</v>
      </c>
      <c r="E20" s="86" t="s">
        <v>272</v>
      </c>
      <c r="F20" s="86"/>
      <c r="G20" s="86"/>
      <c r="H20" s="96">
        <v>4.3399999999997858</v>
      </c>
      <c r="I20" s="99" t="s">
        <v>176</v>
      </c>
      <c r="J20" s="100">
        <v>1.7500000000000002E-2</v>
      </c>
      <c r="K20" s="97">
        <v>-6.2999999999998283E-3</v>
      </c>
      <c r="L20" s="96">
        <v>9191964.5573110003</v>
      </c>
      <c r="M20" s="98">
        <v>113.75</v>
      </c>
      <c r="N20" s="86"/>
      <c r="O20" s="96">
        <v>10455.859800085998</v>
      </c>
      <c r="P20" s="97">
        <v>6.4184855871980326E-4</v>
      </c>
      <c r="Q20" s="97">
        <f t="shared" si="0"/>
        <v>2.3110409280635822E-2</v>
      </c>
      <c r="R20" s="97">
        <f>O20/'סכום נכסי הקרן'!$C$42</f>
        <v>1.9168642150983136E-3</v>
      </c>
    </row>
    <row r="21" spans="2:48">
      <c r="B21" s="88" t="s">
        <v>283</v>
      </c>
      <c r="C21" s="86" t="s">
        <v>284</v>
      </c>
      <c r="D21" s="99" t="s">
        <v>132</v>
      </c>
      <c r="E21" s="86" t="s">
        <v>272</v>
      </c>
      <c r="F21" s="86"/>
      <c r="G21" s="86"/>
      <c r="H21" s="96">
        <v>0.57999999999993757</v>
      </c>
      <c r="I21" s="99" t="s">
        <v>176</v>
      </c>
      <c r="J21" s="100">
        <v>0.03</v>
      </c>
      <c r="K21" s="97">
        <v>-2.0600000000001138E-2</v>
      </c>
      <c r="L21" s="96">
        <v>4746197.6278889999</v>
      </c>
      <c r="M21" s="98">
        <v>114.9</v>
      </c>
      <c r="N21" s="86"/>
      <c r="O21" s="96">
        <v>5453.3807612730006</v>
      </c>
      <c r="P21" s="97">
        <v>3.0959670204456428E-4</v>
      </c>
      <c r="Q21" s="97">
        <f t="shared" si="0"/>
        <v>1.2053514848690666E-2</v>
      </c>
      <c r="R21" s="97">
        <f>O21/'סכום נכסי הקרן'!$C$42</f>
        <v>9.9976382932217937E-4</v>
      </c>
    </row>
    <row r="22" spans="2:48">
      <c r="B22" s="88" t="s">
        <v>285</v>
      </c>
      <c r="C22" s="86" t="s">
        <v>286</v>
      </c>
      <c r="D22" s="99" t="s">
        <v>132</v>
      </c>
      <c r="E22" s="86" t="s">
        <v>272</v>
      </c>
      <c r="F22" s="86"/>
      <c r="G22" s="86"/>
      <c r="H22" s="96">
        <v>1.5800000000000063</v>
      </c>
      <c r="I22" s="99" t="s">
        <v>176</v>
      </c>
      <c r="J22" s="100">
        <v>1E-3</v>
      </c>
      <c r="K22" s="97">
        <v>-1.3500000000000267E-2</v>
      </c>
      <c r="L22" s="96">
        <v>25300175.362473</v>
      </c>
      <c r="M22" s="98">
        <v>103.3</v>
      </c>
      <c r="N22" s="86"/>
      <c r="O22" s="96">
        <v>26135.081036598</v>
      </c>
      <c r="P22" s="97">
        <v>1.66937924810182E-3</v>
      </c>
      <c r="Q22" s="97">
        <f t="shared" si="0"/>
        <v>5.7765925604070928E-2</v>
      </c>
      <c r="R22" s="97">
        <f>O22/'סכום נכסי הקרן'!$C$42</f>
        <v>4.7913230050518844E-3</v>
      </c>
    </row>
    <row r="23" spans="2:48">
      <c r="B23" s="88" t="s">
        <v>287</v>
      </c>
      <c r="C23" s="86" t="s">
        <v>288</v>
      </c>
      <c r="D23" s="99" t="s">
        <v>132</v>
      </c>
      <c r="E23" s="86" t="s">
        <v>272</v>
      </c>
      <c r="F23" s="86"/>
      <c r="G23" s="86"/>
      <c r="H23" s="96">
        <v>6.4400000000003965</v>
      </c>
      <c r="I23" s="99" t="s">
        <v>176</v>
      </c>
      <c r="J23" s="100">
        <v>7.4999999999999997E-3</v>
      </c>
      <c r="K23" s="97">
        <v>-2.6999999999995044E-3</v>
      </c>
      <c r="L23" s="96">
        <v>6564467.410951999</v>
      </c>
      <c r="M23" s="98">
        <v>107.6</v>
      </c>
      <c r="N23" s="86"/>
      <c r="O23" s="96">
        <v>7063.3673508050006</v>
      </c>
      <c r="P23" s="97">
        <v>4.7422830974682876E-4</v>
      </c>
      <c r="Q23" s="97">
        <f t="shared" si="0"/>
        <v>1.5612040855333709E-2</v>
      </c>
      <c r="R23" s="97">
        <f>O23/'סכום נכסי הקרן'!$C$42</f>
        <v>1.2949213524018866E-3</v>
      </c>
    </row>
    <row r="24" spans="2:48">
      <c r="B24" s="88" t="s">
        <v>289</v>
      </c>
      <c r="C24" s="86" t="s">
        <v>290</v>
      </c>
      <c r="D24" s="99" t="s">
        <v>132</v>
      </c>
      <c r="E24" s="86" t="s">
        <v>272</v>
      </c>
      <c r="F24" s="86"/>
      <c r="G24" s="86"/>
      <c r="H24" s="96">
        <v>9.9399999999992055</v>
      </c>
      <c r="I24" s="99" t="s">
        <v>176</v>
      </c>
      <c r="J24" s="100">
        <v>5.0000000000000001E-3</v>
      </c>
      <c r="K24" s="97">
        <v>2.5999999999987773E-3</v>
      </c>
      <c r="L24" s="96">
        <v>4467789.3441009996</v>
      </c>
      <c r="M24" s="98">
        <v>102.54</v>
      </c>
      <c r="N24" s="86"/>
      <c r="O24" s="96">
        <v>4581.2708356060002</v>
      </c>
      <c r="P24" s="97">
        <v>2.1436738698885024E-3</v>
      </c>
      <c r="Q24" s="97">
        <f t="shared" si="0"/>
        <v>1.0125905096338832E-2</v>
      </c>
      <c r="R24" s="97">
        <f>O24/'סכום נכסי הקרן'!$C$42</f>
        <v>8.3988063079943579E-4</v>
      </c>
    </row>
    <row r="25" spans="2:48">
      <c r="B25" s="88" t="s">
        <v>291</v>
      </c>
      <c r="C25" s="86" t="s">
        <v>292</v>
      </c>
      <c r="D25" s="99" t="s">
        <v>132</v>
      </c>
      <c r="E25" s="86" t="s">
        <v>272</v>
      </c>
      <c r="F25" s="86"/>
      <c r="G25" s="86"/>
      <c r="H25" s="96">
        <v>22.739999999995973</v>
      </c>
      <c r="I25" s="99" t="s">
        <v>176</v>
      </c>
      <c r="J25" s="100">
        <v>0.01</v>
      </c>
      <c r="K25" s="97">
        <v>1.479999999999925E-2</v>
      </c>
      <c r="L25" s="96">
        <v>2332802.646495</v>
      </c>
      <c r="M25" s="98">
        <v>91.35</v>
      </c>
      <c r="N25" s="86"/>
      <c r="O25" s="96">
        <v>2131.0152137170003</v>
      </c>
      <c r="P25" s="97">
        <v>1.9593229680845228E-4</v>
      </c>
      <c r="Q25" s="97">
        <f t="shared" si="0"/>
        <v>4.7101467228793971E-3</v>
      </c>
      <c r="R25" s="97">
        <f>O25/'סכום נכסי הקרן'!$C$42</f>
        <v>3.9067727409376751E-4</v>
      </c>
    </row>
    <row r="26" spans="2:48">
      <c r="B26" s="88" t="s">
        <v>293</v>
      </c>
      <c r="C26" s="86" t="s">
        <v>294</v>
      </c>
      <c r="D26" s="99" t="s">
        <v>132</v>
      </c>
      <c r="E26" s="86" t="s">
        <v>272</v>
      </c>
      <c r="F26" s="86"/>
      <c r="G26" s="86"/>
      <c r="H26" s="96">
        <v>3.3599999999999941</v>
      </c>
      <c r="I26" s="99" t="s">
        <v>176</v>
      </c>
      <c r="J26" s="100">
        <v>2.75E-2</v>
      </c>
      <c r="K26" s="97">
        <v>-8.6000000000001197E-3</v>
      </c>
      <c r="L26" s="96">
        <v>23487546.494520001</v>
      </c>
      <c r="M26" s="98">
        <v>118.48</v>
      </c>
      <c r="N26" s="86"/>
      <c r="O26" s="96">
        <v>27828.045031181002</v>
      </c>
      <c r="P26" s="97">
        <v>1.416513270088365E-3</v>
      </c>
      <c r="Q26" s="97">
        <f t="shared" si="0"/>
        <v>6.1507855159387989E-2</v>
      </c>
      <c r="R26" s="97">
        <f>O26/'סכום נכסי הקרן'!$C$42</f>
        <v>5.1016927078513961E-3</v>
      </c>
    </row>
    <row r="27" spans="2:48">
      <c r="B27" s="89"/>
      <c r="C27" s="86"/>
      <c r="D27" s="86"/>
      <c r="E27" s="86"/>
      <c r="F27" s="86"/>
      <c r="G27" s="86"/>
      <c r="H27" s="86"/>
      <c r="I27" s="86"/>
      <c r="J27" s="86"/>
      <c r="K27" s="97"/>
      <c r="L27" s="96"/>
      <c r="M27" s="98"/>
      <c r="N27" s="86"/>
      <c r="O27" s="86"/>
      <c r="P27" s="86"/>
      <c r="Q27" s="97"/>
      <c r="R27" s="86"/>
    </row>
    <row r="28" spans="2:48" s="102" customFormat="1">
      <c r="B28" s="125" t="s">
        <v>50</v>
      </c>
      <c r="C28" s="126"/>
      <c r="D28" s="126"/>
      <c r="E28" s="126"/>
      <c r="F28" s="126"/>
      <c r="G28" s="126"/>
      <c r="H28" s="127">
        <v>4.486562417558428</v>
      </c>
      <c r="I28" s="126"/>
      <c r="J28" s="126"/>
      <c r="K28" s="128">
        <v>9.7761214882448912E-3</v>
      </c>
      <c r="L28" s="127"/>
      <c r="M28" s="129"/>
      <c r="N28" s="126"/>
      <c r="O28" s="127">
        <v>292010.56057801098</v>
      </c>
      <c r="P28" s="126"/>
      <c r="Q28" s="128">
        <f t="shared" ref="Q28:Q41" si="1">O28/$O$11</f>
        <v>0.645425981053249</v>
      </c>
      <c r="R28" s="128">
        <f>O28/'סכום נכסי הקרן'!$C$42</f>
        <v>5.3534056950360384E-2</v>
      </c>
    </row>
    <row r="29" spans="2:48">
      <c r="B29" s="87" t="s">
        <v>23</v>
      </c>
      <c r="C29" s="84"/>
      <c r="D29" s="84"/>
      <c r="E29" s="84"/>
      <c r="F29" s="84"/>
      <c r="G29" s="84"/>
      <c r="H29" s="93">
        <v>0.61322269818826181</v>
      </c>
      <c r="I29" s="84"/>
      <c r="J29" s="84"/>
      <c r="K29" s="94">
        <v>2.9819387718245998E-3</v>
      </c>
      <c r="L29" s="93"/>
      <c r="M29" s="95"/>
      <c r="N29" s="84"/>
      <c r="O29" s="93">
        <v>76565.045872433984</v>
      </c>
      <c r="P29" s="84"/>
      <c r="Q29" s="94">
        <f t="shared" si="1"/>
        <v>0.16923042012174383</v>
      </c>
      <c r="R29" s="94">
        <f>O29/'סכום נכסי הקרן'!$C$42</f>
        <v>1.4036607162523584E-2</v>
      </c>
    </row>
    <row r="30" spans="2:48">
      <c r="B30" s="88" t="s">
        <v>295</v>
      </c>
      <c r="C30" s="86" t="s">
        <v>296</v>
      </c>
      <c r="D30" s="99" t="s">
        <v>132</v>
      </c>
      <c r="E30" s="86" t="s">
        <v>272</v>
      </c>
      <c r="F30" s="86"/>
      <c r="G30" s="86"/>
      <c r="H30" s="96">
        <v>0.51000000000002454</v>
      </c>
      <c r="I30" s="99" t="s">
        <v>176</v>
      </c>
      <c r="J30" s="100">
        <v>0</v>
      </c>
      <c r="K30" s="97">
        <v>2.7999999999999692E-3</v>
      </c>
      <c r="L30" s="96">
        <v>13127450.657686001</v>
      </c>
      <c r="M30" s="98">
        <v>99.86</v>
      </c>
      <c r="N30" s="86"/>
      <c r="O30" s="96">
        <v>13109.072226868</v>
      </c>
      <c r="P30" s="97">
        <v>1.4586056286317779E-3</v>
      </c>
      <c r="Q30" s="97">
        <f t="shared" si="1"/>
        <v>2.8974759631899785E-2</v>
      </c>
      <c r="R30" s="97">
        <f>O30/'סכום נכסי הקרן'!$C$42</f>
        <v>2.4032754766485824E-3</v>
      </c>
    </row>
    <row r="31" spans="2:48">
      <c r="B31" s="88" t="s">
        <v>297</v>
      </c>
      <c r="C31" s="86" t="s">
        <v>298</v>
      </c>
      <c r="D31" s="99" t="s">
        <v>132</v>
      </c>
      <c r="E31" s="86" t="s">
        <v>272</v>
      </c>
      <c r="F31" s="86"/>
      <c r="G31" s="86"/>
      <c r="H31" s="96">
        <v>0.60000000000120679</v>
      </c>
      <c r="I31" s="99" t="s">
        <v>176</v>
      </c>
      <c r="J31" s="100">
        <v>0</v>
      </c>
      <c r="K31" s="97">
        <v>2.7000000000235347E-3</v>
      </c>
      <c r="L31" s="96">
        <v>165979.9731</v>
      </c>
      <c r="M31" s="98">
        <v>99.84</v>
      </c>
      <c r="N31" s="86"/>
      <c r="O31" s="96">
        <v>165.71440514300002</v>
      </c>
      <c r="P31" s="97">
        <v>1.8442219233333335E-5</v>
      </c>
      <c r="Q31" s="97">
        <f t="shared" si="1"/>
        <v>3.6627573435140488E-4</v>
      </c>
      <c r="R31" s="97">
        <f>O31/'סכום נכסי הקרן'!$C$42</f>
        <v>3.0380286195335941E-5</v>
      </c>
    </row>
    <row r="32" spans="2:48">
      <c r="B32" s="88" t="s">
        <v>299</v>
      </c>
      <c r="C32" s="86" t="s">
        <v>300</v>
      </c>
      <c r="D32" s="99" t="s">
        <v>132</v>
      </c>
      <c r="E32" s="86" t="s">
        <v>272</v>
      </c>
      <c r="F32" s="86"/>
      <c r="G32" s="86"/>
      <c r="H32" s="96">
        <v>0.77000000000034241</v>
      </c>
      <c r="I32" s="99" t="s">
        <v>176</v>
      </c>
      <c r="J32" s="100">
        <v>0</v>
      </c>
      <c r="K32" s="97">
        <v>2.6999999999970849E-3</v>
      </c>
      <c r="L32" s="96">
        <v>790468.51759499998</v>
      </c>
      <c r="M32" s="98">
        <v>99.79</v>
      </c>
      <c r="N32" s="86"/>
      <c r="O32" s="96">
        <v>788.80853364899986</v>
      </c>
      <c r="P32" s="97">
        <v>8.7829835288333335E-5</v>
      </c>
      <c r="Q32" s="97">
        <f t="shared" si="1"/>
        <v>1.7434901007889034E-3</v>
      </c>
      <c r="R32" s="97">
        <f>O32/'סכום נכסי הקרן'!$C$42</f>
        <v>1.4461162253758466E-4</v>
      </c>
    </row>
    <row r="33" spans="2:18">
      <c r="B33" s="88" t="s">
        <v>301</v>
      </c>
      <c r="C33" s="86" t="s">
        <v>302</v>
      </c>
      <c r="D33" s="99" t="s">
        <v>132</v>
      </c>
      <c r="E33" s="86" t="s">
        <v>272</v>
      </c>
      <c r="F33" s="86"/>
      <c r="G33" s="86"/>
      <c r="H33" s="96">
        <v>0.67999999999960103</v>
      </c>
      <c r="I33" s="99" t="s">
        <v>176</v>
      </c>
      <c r="J33" s="100">
        <v>0</v>
      </c>
      <c r="K33" s="97">
        <v>2.6999999999960931E-3</v>
      </c>
      <c r="L33" s="96">
        <v>1205036.29899</v>
      </c>
      <c r="M33" s="98">
        <v>99.82</v>
      </c>
      <c r="N33" s="86"/>
      <c r="O33" s="96">
        <v>1202.867233661</v>
      </c>
      <c r="P33" s="97">
        <v>1.3389292210999999E-4</v>
      </c>
      <c r="Q33" s="97">
        <f t="shared" si="1"/>
        <v>2.6586770109468445E-3</v>
      </c>
      <c r="R33" s="97">
        <f>O33/'סכום נכסי הקרן'!$C$42</f>
        <v>2.2052066494810001E-4</v>
      </c>
    </row>
    <row r="34" spans="2:18">
      <c r="B34" s="88" t="s">
        <v>303</v>
      </c>
      <c r="C34" s="86" t="s">
        <v>304</v>
      </c>
      <c r="D34" s="99" t="s">
        <v>132</v>
      </c>
      <c r="E34" s="86" t="s">
        <v>272</v>
      </c>
      <c r="F34" s="86"/>
      <c r="G34" s="86"/>
      <c r="H34" s="96">
        <v>0.85000000000003473</v>
      </c>
      <c r="I34" s="99" t="s">
        <v>176</v>
      </c>
      <c r="J34" s="100">
        <v>0</v>
      </c>
      <c r="K34" s="97">
        <v>2.7000000000002604E-3</v>
      </c>
      <c r="L34" s="96">
        <v>15791474.9055</v>
      </c>
      <c r="M34" s="98">
        <v>99.77</v>
      </c>
      <c r="N34" s="86"/>
      <c r="O34" s="96">
        <v>15755.154513216999</v>
      </c>
      <c r="P34" s="97">
        <v>1.7546083228333334E-3</v>
      </c>
      <c r="Q34" s="97">
        <f t="shared" si="1"/>
        <v>3.4823350354899245E-2</v>
      </c>
      <c r="R34" s="97">
        <f>O34/'סכום נכסי הקרן'!$C$42</f>
        <v>2.8883795753919693E-3</v>
      </c>
    </row>
    <row r="35" spans="2:18">
      <c r="B35" s="88" t="s">
        <v>305</v>
      </c>
      <c r="C35" s="86" t="s">
        <v>306</v>
      </c>
      <c r="D35" s="99" t="s">
        <v>132</v>
      </c>
      <c r="E35" s="86" t="s">
        <v>272</v>
      </c>
      <c r="F35" s="86"/>
      <c r="G35" s="86"/>
      <c r="H35" s="96">
        <v>0.92999999999998151</v>
      </c>
      <c r="I35" s="99" t="s">
        <v>176</v>
      </c>
      <c r="J35" s="100">
        <v>0</v>
      </c>
      <c r="K35" s="97">
        <v>2.9000000000000614E-3</v>
      </c>
      <c r="L35" s="96">
        <v>16364222.699999999</v>
      </c>
      <c r="M35" s="98">
        <v>99.73</v>
      </c>
      <c r="N35" s="86"/>
      <c r="O35" s="96">
        <v>16320.03929871</v>
      </c>
      <c r="P35" s="97">
        <v>1.8182469666666666E-3</v>
      </c>
      <c r="Q35" s="97">
        <f t="shared" si="1"/>
        <v>3.6071905599398608E-2</v>
      </c>
      <c r="R35" s="97">
        <f>O35/'סכום נכסי הקרן'!$C$42</f>
        <v>2.9919394405458722E-3</v>
      </c>
    </row>
    <row r="36" spans="2:18">
      <c r="B36" s="88" t="s">
        <v>307</v>
      </c>
      <c r="C36" s="86" t="s">
        <v>308</v>
      </c>
      <c r="D36" s="99" t="s">
        <v>132</v>
      </c>
      <c r="E36" s="86" t="s">
        <v>272</v>
      </c>
      <c r="F36" s="86"/>
      <c r="G36" s="86"/>
      <c r="H36" s="96">
        <v>9.9999999995516557E-3</v>
      </c>
      <c r="I36" s="99" t="s">
        <v>176</v>
      </c>
      <c r="J36" s="100">
        <v>0</v>
      </c>
      <c r="K36" s="97">
        <v>1.8400000000003511E-2</v>
      </c>
      <c r="L36" s="96">
        <v>1026099.882435</v>
      </c>
      <c r="M36" s="98">
        <v>99.99</v>
      </c>
      <c r="N36" s="86"/>
      <c r="O36" s="96">
        <v>1025.9972724460001</v>
      </c>
      <c r="P36" s="97">
        <v>9.3281807494090911E-5</v>
      </c>
      <c r="Q36" s="97">
        <f t="shared" si="1"/>
        <v>2.2677443405321922E-3</v>
      </c>
      <c r="R36" s="97">
        <f>O36/'סכום נכסי הקרן'!$C$42</f>
        <v>1.8809523979310019E-4</v>
      </c>
    </row>
    <row r="37" spans="2:18">
      <c r="B37" s="88" t="s">
        <v>309</v>
      </c>
      <c r="C37" s="86" t="s">
        <v>310</v>
      </c>
      <c r="D37" s="99" t="s">
        <v>132</v>
      </c>
      <c r="E37" s="86" t="s">
        <v>272</v>
      </c>
      <c r="F37" s="86"/>
      <c r="G37" s="86"/>
      <c r="H37" s="96">
        <v>9.9999999999620823E-2</v>
      </c>
      <c r="I37" s="99" t="s">
        <v>176</v>
      </c>
      <c r="J37" s="100">
        <v>0</v>
      </c>
      <c r="K37" s="97">
        <v>2.999999999998104E-3</v>
      </c>
      <c r="L37" s="96">
        <v>1055244.843593</v>
      </c>
      <c r="M37" s="98">
        <v>99.97</v>
      </c>
      <c r="N37" s="86"/>
      <c r="O37" s="96">
        <v>1054.928270224</v>
      </c>
      <c r="P37" s="97">
        <v>9.5931349417545449E-5</v>
      </c>
      <c r="Q37" s="97">
        <f t="shared" si="1"/>
        <v>2.3316900334097159E-3</v>
      </c>
      <c r="R37" s="97">
        <f>O37/'סכום נכסי הקרן'!$C$42</f>
        <v>1.9339913592484451E-4</v>
      </c>
    </row>
    <row r="38" spans="2:18">
      <c r="B38" s="88" t="s">
        <v>311</v>
      </c>
      <c r="C38" s="86" t="s">
        <v>312</v>
      </c>
      <c r="D38" s="99" t="s">
        <v>132</v>
      </c>
      <c r="E38" s="86" t="s">
        <v>272</v>
      </c>
      <c r="F38" s="86"/>
      <c r="G38" s="86"/>
      <c r="H38" s="96">
        <v>0.17999999999924757</v>
      </c>
      <c r="I38" s="99" t="s">
        <v>176</v>
      </c>
      <c r="J38" s="100">
        <v>0</v>
      </c>
      <c r="K38" s="97">
        <v>2.1999999999934164E-3</v>
      </c>
      <c r="L38" s="96">
        <v>425446.41273900005</v>
      </c>
      <c r="M38" s="98">
        <v>99.96</v>
      </c>
      <c r="N38" s="86"/>
      <c r="O38" s="96">
        <v>425.27623417399991</v>
      </c>
      <c r="P38" s="97">
        <v>3.8676946612636367E-5</v>
      </c>
      <c r="Q38" s="97">
        <f t="shared" si="1"/>
        <v>9.3998083534056417E-4</v>
      </c>
      <c r="R38" s="97">
        <f>O38/'סכום נכסי הקרן'!$C$42</f>
        <v>7.7965543762666557E-5</v>
      </c>
    </row>
    <row r="39" spans="2:18">
      <c r="B39" s="88" t="s">
        <v>313</v>
      </c>
      <c r="C39" s="86" t="s">
        <v>314</v>
      </c>
      <c r="D39" s="99" t="s">
        <v>132</v>
      </c>
      <c r="E39" s="86" t="s">
        <v>272</v>
      </c>
      <c r="F39" s="86"/>
      <c r="G39" s="86"/>
      <c r="H39" s="96">
        <v>0.25</v>
      </c>
      <c r="I39" s="99" t="s">
        <v>176</v>
      </c>
      <c r="J39" s="100">
        <v>0</v>
      </c>
      <c r="K39" s="97">
        <v>3.0999999999988957E-3</v>
      </c>
      <c r="L39" s="96">
        <v>2536643.9226890001</v>
      </c>
      <c r="M39" s="98">
        <v>99.92</v>
      </c>
      <c r="N39" s="86"/>
      <c r="O39" s="96">
        <v>2534.6146075880001</v>
      </c>
      <c r="P39" s="97">
        <v>2.8184932474322225E-4</v>
      </c>
      <c r="Q39" s="97">
        <f t="shared" si="1"/>
        <v>5.6022156063679296E-3</v>
      </c>
      <c r="R39" s="97">
        <f>O39/'סכום נכסי הקרן'!$C$42</f>
        <v>4.6466882047432683E-4</v>
      </c>
    </row>
    <row r="40" spans="2:18">
      <c r="B40" s="88" t="s">
        <v>315</v>
      </c>
      <c r="C40" s="86" t="s">
        <v>316</v>
      </c>
      <c r="D40" s="99" t="s">
        <v>132</v>
      </c>
      <c r="E40" s="86" t="s">
        <v>272</v>
      </c>
      <c r="F40" s="86"/>
      <c r="G40" s="86"/>
      <c r="H40" s="96">
        <v>0.34999999999998099</v>
      </c>
      <c r="I40" s="99" t="s">
        <v>176</v>
      </c>
      <c r="J40" s="100">
        <v>0</v>
      </c>
      <c r="K40" s="97">
        <v>2.599999999999924E-3</v>
      </c>
      <c r="L40" s="96">
        <v>13173660.277030999</v>
      </c>
      <c r="M40" s="98">
        <v>99.91</v>
      </c>
      <c r="N40" s="86"/>
      <c r="O40" s="96">
        <v>13161.803982735</v>
      </c>
      <c r="P40" s="97">
        <v>1.463740030781222E-3</v>
      </c>
      <c r="Q40" s="97">
        <f t="shared" si="1"/>
        <v>2.9091311736028316E-2</v>
      </c>
      <c r="R40" s="97">
        <f>O40/'סכום נכסי הקרן'!$C$42</f>
        <v>2.4129427462709165E-3</v>
      </c>
    </row>
    <row r="41" spans="2:18">
      <c r="B41" s="88" t="s">
        <v>317</v>
      </c>
      <c r="C41" s="86" t="s">
        <v>318</v>
      </c>
      <c r="D41" s="99" t="s">
        <v>132</v>
      </c>
      <c r="E41" s="86" t="s">
        <v>272</v>
      </c>
      <c r="F41" s="86"/>
      <c r="G41" s="86"/>
      <c r="H41" s="96">
        <v>0.42999999999998451</v>
      </c>
      <c r="I41" s="99" t="s">
        <v>176</v>
      </c>
      <c r="J41" s="100">
        <v>0</v>
      </c>
      <c r="K41" s="97">
        <v>2.7999999999997094E-3</v>
      </c>
      <c r="L41" s="96">
        <v>11034010.106053</v>
      </c>
      <c r="M41" s="98">
        <v>99.88</v>
      </c>
      <c r="N41" s="86"/>
      <c r="O41" s="96">
        <v>11020.769294019001</v>
      </c>
      <c r="P41" s="97">
        <v>1.2260011228947779E-3</v>
      </c>
      <c r="Q41" s="97">
        <f t="shared" si="1"/>
        <v>2.4359019137780345E-2</v>
      </c>
      <c r="R41" s="97">
        <f>O41/'סכום נכסי הקרן'!$C$42</f>
        <v>2.0204286100302888E-3</v>
      </c>
    </row>
    <row r="42" spans="2:18">
      <c r="B42" s="89"/>
      <c r="C42" s="86"/>
      <c r="D42" s="86"/>
      <c r="E42" s="86"/>
      <c r="F42" s="86"/>
      <c r="G42" s="86"/>
      <c r="H42" s="86"/>
      <c r="I42" s="86"/>
      <c r="J42" s="86"/>
      <c r="K42" s="97"/>
      <c r="L42" s="96"/>
      <c r="M42" s="98"/>
      <c r="N42" s="86"/>
      <c r="O42" s="86"/>
      <c r="P42" s="86"/>
      <c r="Q42" s="97"/>
      <c r="R42" s="86"/>
    </row>
    <row r="43" spans="2:18">
      <c r="B43" s="87" t="s">
        <v>24</v>
      </c>
      <c r="C43" s="84"/>
      <c r="D43" s="84"/>
      <c r="E43" s="84"/>
      <c r="F43" s="84"/>
      <c r="G43" s="84"/>
      <c r="H43" s="93">
        <v>5.8823593976455255</v>
      </c>
      <c r="I43" s="84"/>
      <c r="J43" s="84"/>
      <c r="K43" s="94">
        <v>1.2228824554537663E-2</v>
      </c>
      <c r="L43" s="93"/>
      <c r="M43" s="95"/>
      <c r="N43" s="84"/>
      <c r="O43" s="93">
        <v>214563.62833919897</v>
      </c>
      <c r="P43" s="84"/>
      <c r="Q43" s="94">
        <f t="shared" ref="Q43:Q60" si="2">O43/$O$11</f>
        <v>0.47424634247834263</v>
      </c>
      <c r="R43" s="94">
        <f>O43/'סכום נכסי הקרן'!$C$42</f>
        <v>3.933577428244419E-2</v>
      </c>
    </row>
    <row r="44" spans="2:18">
      <c r="B44" s="88" t="s">
        <v>319</v>
      </c>
      <c r="C44" s="86" t="s">
        <v>320</v>
      </c>
      <c r="D44" s="99" t="s">
        <v>132</v>
      </c>
      <c r="E44" s="86" t="s">
        <v>272</v>
      </c>
      <c r="F44" s="86"/>
      <c r="G44" s="86"/>
      <c r="H44" s="96">
        <v>6.3500000000002457</v>
      </c>
      <c r="I44" s="99" t="s">
        <v>176</v>
      </c>
      <c r="J44" s="100">
        <v>6.25E-2</v>
      </c>
      <c r="K44" s="97">
        <v>1.5200000000000219E-2</v>
      </c>
      <c r="L44" s="96">
        <v>6732471.141206</v>
      </c>
      <c r="M44" s="98">
        <v>136.28</v>
      </c>
      <c r="N44" s="86"/>
      <c r="O44" s="96">
        <v>9175.0116528649996</v>
      </c>
      <c r="P44" s="97">
        <v>3.969057883973116E-4</v>
      </c>
      <c r="Q44" s="97">
        <f t="shared" si="2"/>
        <v>2.0279372381271706E-2</v>
      </c>
      <c r="R44" s="97">
        <f>O44/'סכום נכסי הקרן'!$C$42</f>
        <v>1.6820473731239485E-3</v>
      </c>
    </row>
    <row r="45" spans="2:18">
      <c r="B45" s="88" t="s">
        <v>321</v>
      </c>
      <c r="C45" s="86" t="s">
        <v>322</v>
      </c>
      <c r="D45" s="99" t="s">
        <v>132</v>
      </c>
      <c r="E45" s="86" t="s">
        <v>272</v>
      </c>
      <c r="F45" s="86"/>
      <c r="G45" s="86"/>
      <c r="H45" s="96">
        <v>4.6800000000001294</v>
      </c>
      <c r="I45" s="99" t="s">
        <v>176</v>
      </c>
      <c r="J45" s="100">
        <v>3.7499999999999999E-2</v>
      </c>
      <c r="K45" s="97">
        <v>1.1100000000000719E-2</v>
      </c>
      <c r="L45" s="96">
        <v>7178150.1628349992</v>
      </c>
      <c r="M45" s="98">
        <v>112.79</v>
      </c>
      <c r="N45" s="86"/>
      <c r="O45" s="96">
        <v>8096.2355686219989</v>
      </c>
      <c r="P45" s="97">
        <v>4.423588066714915E-4</v>
      </c>
      <c r="Q45" s="97">
        <f t="shared" si="2"/>
        <v>1.7894971929688343E-2</v>
      </c>
      <c r="R45" s="97">
        <f>O45/'סכום נכסי הקרן'!$C$42</f>
        <v>1.4842762369834004E-3</v>
      </c>
    </row>
    <row r="46" spans="2:18">
      <c r="B46" s="88" t="s">
        <v>323</v>
      </c>
      <c r="C46" s="86" t="s">
        <v>324</v>
      </c>
      <c r="D46" s="99" t="s">
        <v>132</v>
      </c>
      <c r="E46" s="86" t="s">
        <v>272</v>
      </c>
      <c r="F46" s="86"/>
      <c r="G46" s="86"/>
      <c r="H46" s="96">
        <v>18.410000000000004</v>
      </c>
      <c r="I46" s="99" t="s">
        <v>176</v>
      </c>
      <c r="J46" s="100">
        <v>3.7499999999999999E-2</v>
      </c>
      <c r="K46" s="97">
        <v>3.1000000000000263E-2</v>
      </c>
      <c r="L46" s="96">
        <v>17048094.604447</v>
      </c>
      <c r="M46" s="98">
        <v>112.1</v>
      </c>
      <c r="N46" s="86"/>
      <c r="O46" s="96">
        <v>19110.914051585001</v>
      </c>
      <c r="P46" s="97">
        <v>1.61515985137798E-3</v>
      </c>
      <c r="Q46" s="97">
        <f t="shared" si="2"/>
        <v>4.224052865126892E-2</v>
      </c>
      <c r="R46" s="97">
        <f>O46/'סכום נכסי הקרן'!$C$42</f>
        <v>3.5035882236104116E-3</v>
      </c>
    </row>
    <row r="47" spans="2:18">
      <c r="B47" s="88" t="s">
        <v>325</v>
      </c>
      <c r="C47" s="86" t="s">
        <v>326</v>
      </c>
      <c r="D47" s="99" t="s">
        <v>132</v>
      </c>
      <c r="E47" s="86" t="s">
        <v>272</v>
      </c>
      <c r="F47" s="86"/>
      <c r="G47" s="86"/>
      <c r="H47" s="96">
        <v>0.15999999999986386</v>
      </c>
      <c r="I47" s="99" t="s">
        <v>176</v>
      </c>
      <c r="J47" s="100">
        <v>2.2499999999999999E-2</v>
      </c>
      <c r="K47" s="97">
        <v>2.400000000001362E-3</v>
      </c>
      <c r="L47" s="96">
        <v>2874197.1162650003</v>
      </c>
      <c r="M47" s="98">
        <v>102.21</v>
      </c>
      <c r="N47" s="86"/>
      <c r="O47" s="96">
        <v>2937.7169473649997</v>
      </c>
      <c r="P47" s="97">
        <v>1.9298007537270695E-4</v>
      </c>
      <c r="Q47" s="97">
        <f t="shared" si="2"/>
        <v>6.4931858596369877E-3</v>
      </c>
      <c r="R47" s="97">
        <f>O47/'סכום נכסי הקרן'!$C$42</f>
        <v>5.385692423348587E-4</v>
      </c>
    </row>
    <row r="48" spans="2:18">
      <c r="B48" s="88" t="s">
        <v>327</v>
      </c>
      <c r="C48" s="86" t="s">
        <v>328</v>
      </c>
      <c r="D48" s="99" t="s">
        <v>132</v>
      </c>
      <c r="E48" s="86" t="s">
        <v>272</v>
      </c>
      <c r="F48" s="86"/>
      <c r="G48" s="86"/>
      <c r="H48" s="96">
        <v>0.66000000000000258</v>
      </c>
      <c r="I48" s="99" t="s">
        <v>176</v>
      </c>
      <c r="J48" s="100">
        <v>0</v>
      </c>
      <c r="K48" s="97">
        <v>3.2000000000000522E-3</v>
      </c>
      <c r="L48" s="96">
        <v>7669682.6348099997</v>
      </c>
      <c r="M48" s="98">
        <v>99.79</v>
      </c>
      <c r="N48" s="86"/>
      <c r="O48" s="96">
        <v>7653.5763013530004</v>
      </c>
      <c r="P48" s="97">
        <v>6.6845474538054254E-3</v>
      </c>
      <c r="Q48" s="97">
        <f t="shared" si="2"/>
        <v>1.6916569671619735E-2</v>
      </c>
      <c r="R48" s="97">
        <f>O48/'סכום נכסי הקרן'!$C$42</f>
        <v>1.4031238759979745E-3</v>
      </c>
    </row>
    <row r="49" spans="2:18">
      <c r="B49" s="88" t="s">
        <v>329</v>
      </c>
      <c r="C49" s="86" t="s">
        <v>330</v>
      </c>
      <c r="D49" s="99" t="s">
        <v>132</v>
      </c>
      <c r="E49" s="86" t="s">
        <v>272</v>
      </c>
      <c r="F49" s="86"/>
      <c r="G49" s="86"/>
      <c r="H49" s="96">
        <v>3.6</v>
      </c>
      <c r="I49" s="99" t="s">
        <v>176</v>
      </c>
      <c r="J49" s="100">
        <v>1.2500000000000001E-2</v>
      </c>
      <c r="K49" s="97">
        <v>8.6999999999999317E-3</v>
      </c>
      <c r="L49" s="96">
        <v>7284305.3290680004</v>
      </c>
      <c r="M49" s="98">
        <v>101.77</v>
      </c>
      <c r="N49" s="86"/>
      <c r="O49" s="96">
        <v>7413.2377929149998</v>
      </c>
      <c r="P49" s="97">
        <v>6.2697247462089917E-4</v>
      </c>
      <c r="Q49" s="97">
        <f t="shared" si="2"/>
        <v>1.6385353549550646E-2</v>
      </c>
      <c r="R49" s="97">
        <f>O49/'סכום נכסי הקרן'!$C$42</f>
        <v>1.3590628140534447E-3</v>
      </c>
    </row>
    <row r="50" spans="2:18">
      <c r="B50" s="88" t="s">
        <v>331</v>
      </c>
      <c r="C50" s="86" t="s">
        <v>332</v>
      </c>
      <c r="D50" s="99" t="s">
        <v>132</v>
      </c>
      <c r="E50" s="86" t="s">
        <v>272</v>
      </c>
      <c r="F50" s="86"/>
      <c r="G50" s="86"/>
      <c r="H50" s="96">
        <v>4.5199999999988929</v>
      </c>
      <c r="I50" s="99" t="s">
        <v>176</v>
      </c>
      <c r="J50" s="100">
        <v>1.4999999999999999E-2</v>
      </c>
      <c r="K50" s="97">
        <v>1.0799999999999419E-2</v>
      </c>
      <c r="L50" s="96">
        <v>1340814.2511799999</v>
      </c>
      <c r="M50" s="98">
        <v>102.39</v>
      </c>
      <c r="N50" s="86"/>
      <c r="O50" s="96">
        <v>1372.8597155759999</v>
      </c>
      <c r="P50" s="97">
        <v>1.8762852286789274E-4</v>
      </c>
      <c r="Q50" s="97">
        <f t="shared" si="2"/>
        <v>3.0344085057067895E-3</v>
      </c>
      <c r="R50" s="97">
        <f>O50/'סכום נכסי הקרן'!$C$42</f>
        <v>2.516852474548328E-4</v>
      </c>
    </row>
    <row r="51" spans="2:18">
      <c r="B51" s="88" t="s">
        <v>333</v>
      </c>
      <c r="C51" s="86" t="s">
        <v>334</v>
      </c>
      <c r="D51" s="99" t="s">
        <v>132</v>
      </c>
      <c r="E51" s="86" t="s">
        <v>272</v>
      </c>
      <c r="F51" s="86"/>
      <c r="G51" s="86"/>
      <c r="H51" s="96">
        <v>1.829999999999997</v>
      </c>
      <c r="I51" s="99" t="s">
        <v>176</v>
      </c>
      <c r="J51" s="100">
        <v>5.0000000000000001E-3</v>
      </c>
      <c r="K51" s="97">
        <v>4.7999999999998001E-3</v>
      </c>
      <c r="L51" s="96">
        <v>17945407.698823001</v>
      </c>
      <c r="M51" s="98">
        <v>100.12</v>
      </c>
      <c r="N51" s="86"/>
      <c r="O51" s="96">
        <v>17966.942532182002</v>
      </c>
      <c r="P51" s="97">
        <v>1.2863587140219664E-3</v>
      </c>
      <c r="Q51" s="97">
        <f t="shared" si="2"/>
        <v>3.9712027836962226E-2</v>
      </c>
      <c r="R51" s="97">
        <f>O51/'סכום נכסי הקרן'!$C$42</f>
        <v>3.2938648617289504E-3</v>
      </c>
    </row>
    <row r="52" spans="2:18">
      <c r="B52" s="88" t="s">
        <v>335</v>
      </c>
      <c r="C52" s="86" t="s">
        <v>336</v>
      </c>
      <c r="D52" s="99" t="s">
        <v>132</v>
      </c>
      <c r="E52" s="86" t="s">
        <v>272</v>
      </c>
      <c r="F52" s="86"/>
      <c r="G52" s="86"/>
      <c r="H52" s="96">
        <v>2.699999999999962</v>
      </c>
      <c r="I52" s="99" t="s">
        <v>176</v>
      </c>
      <c r="J52" s="100">
        <v>5.5E-2</v>
      </c>
      <c r="K52" s="97">
        <v>6.800000000000174E-3</v>
      </c>
      <c r="L52" s="96">
        <v>16125199.176031001</v>
      </c>
      <c r="M52" s="98">
        <v>114.42</v>
      </c>
      <c r="N52" s="86"/>
      <c r="O52" s="96">
        <v>18450.453074101002</v>
      </c>
      <c r="P52" s="97">
        <v>8.9797439398079889E-4</v>
      </c>
      <c r="Q52" s="97">
        <f t="shared" si="2"/>
        <v>4.0780722973363936E-2</v>
      </c>
      <c r="R52" s="97">
        <f>O52/'סכום נכסי הקרן'!$C$42</f>
        <v>3.3825064534438376E-3</v>
      </c>
    </row>
    <row r="53" spans="2:18">
      <c r="B53" s="88" t="s">
        <v>337</v>
      </c>
      <c r="C53" s="86" t="s">
        <v>338</v>
      </c>
      <c r="D53" s="99" t="s">
        <v>132</v>
      </c>
      <c r="E53" s="86" t="s">
        <v>272</v>
      </c>
      <c r="F53" s="86"/>
      <c r="G53" s="86"/>
      <c r="H53" s="96">
        <v>15.100000000000289</v>
      </c>
      <c r="I53" s="99" t="s">
        <v>176</v>
      </c>
      <c r="J53" s="100">
        <v>5.5E-2</v>
      </c>
      <c r="K53" s="97">
        <v>2.7700000000000551E-2</v>
      </c>
      <c r="L53" s="96">
        <v>13493771.601821</v>
      </c>
      <c r="M53" s="98">
        <v>146.6</v>
      </c>
      <c r="N53" s="86"/>
      <c r="O53" s="96">
        <v>19781.869112782999</v>
      </c>
      <c r="P53" s="97">
        <v>7.3802491922668944E-4</v>
      </c>
      <c r="Q53" s="97">
        <f t="shared" si="2"/>
        <v>4.3723529224122072E-2</v>
      </c>
      <c r="R53" s="97">
        <f>O53/'סכום נכסי הקרן'!$C$42</f>
        <v>3.6265938655509204E-3</v>
      </c>
    </row>
    <row r="54" spans="2:18">
      <c r="B54" s="88" t="s">
        <v>339</v>
      </c>
      <c r="C54" s="86" t="s">
        <v>340</v>
      </c>
      <c r="D54" s="99" t="s">
        <v>132</v>
      </c>
      <c r="E54" s="86" t="s">
        <v>272</v>
      </c>
      <c r="F54" s="86"/>
      <c r="G54" s="86"/>
      <c r="H54" s="96">
        <v>3.7799999999998852</v>
      </c>
      <c r="I54" s="99" t="s">
        <v>176</v>
      </c>
      <c r="J54" s="100">
        <v>4.2500000000000003E-2</v>
      </c>
      <c r="K54" s="97">
        <v>9.4000000000002467E-3</v>
      </c>
      <c r="L54" s="96">
        <v>4318220.300698</v>
      </c>
      <c r="M54" s="98">
        <v>112.96</v>
      </c>
      <c r="N54" s="86"/>
      <c r="O54" s="96">
        <v>4877.8616517519995</v>
      </c>
      <c r="P54" s="97">
        <v>2.4102551048393249E-4</v>
      </c>
      <c r="Q54" s="97">
        <f t="shared" si="2"/>
        <v>1.0781454738459654E-2</v>
      </c>
      <c r="R54" s="97">
        <f>O54/'סכום נכסי הקרן'!$C$42</f>
        <v>8.9425438225241465E-4</v>
      </c>
    </row>
    <row r="55" spans="2:18">
      <c r="B55" s="88" t="s">
        <v>341</v>
      </c>
      <c r="C55" s="86" t="s">
        <v>342</v>
      </c>
      <c r="D55" s="99" t="s">
        <v>132</v>
      </c>
      <c r="E55" s="86" t="s">
        <v>272</v>
      </c>
      <c r="F55" s="86"/>
      <c r="G55" s="86"/>
      <c r="H55" s="96">
        <v>7.4799999999999986</v>
      </c>
      <c r="I55" s="99" t="s">
        <v>176</v>
      </c>
      <c r="J55" s="100">
        <v>0.02</v>
      </c>
      <c r="K55" s="97">
        <v>1.619999999999986E-2</v>
      </c>
      <c r="L55" s="96">
        <v>17986286.699189</v>
      </c>
      <c r="M55" s="98">
        <v>102.81</v>
      </c>
      <c r="N55" s="86"/>
      <c r="O55" s="96">
        <v>18491.701355372999</v>
      </c>
      <c r="P55" s="97">
        <v>1.2609327721581401E-3</v>
      </c>
      <c r="Q55" s="97">
        <f t="shared" si="2"/>
        <v>4.0871893348688862E-2</v>
      </c>
      <c r="R55" s="97">
        <f>O55/'סכום נכסי הקרן'!$C$42</f>
        <v>3.3900684670722099E-3</v>
      </c>
    </row>
    <row r="56" spans="2:18">
      <c r="B56" s="88" t="s">
        <v>343</v>
      </c>
      <c r="C56" s="86" t="s">
        <v>344</v>
      </c>
      <c r="D56" s="99" t="s">
        <v>132</v>
      </c>
      <c r="E56" s="86" t="s">
        <v>272</v>
      </c>
      <c r="F56" s="86"/>
      <c r="G56" s="86"/>
      <c r="H56" s="96">
        <v>2.0500000000000074</v>
      </c>
      <c r="I56" s="99" t="s">
        <v>176</v>
      </c>
      <c r="J56" s="100">
        <v>0.01</v>
      </c>
      <c r="K56" s="97">
        <v>5.10000000000016E-3</v>
      </c>
      <c r="L56" s="96">
        <v>13498385.822207</v>
      </c>
      <c r="M56" s="98">
        <v>101.93</v>
      </c>
      <c r="N56" s="86"/>
      <c r="O56" s="96">
        <v>13758.905268378001</v>
      </c>
      <c r="P56" s="97">
        <v>9.2685757928220099E-4</v>
      </c>
      <c r="Q56" s="97">
        <f t="shared" si="2"/>
        <v>3.0411074563480352E-2</v>
      </c>
      <c r="R56" s="97">
        <f>O56/'סכום נכסי הקרן'!$C$42</f>
        <v>2.5224088360160037E-3</v>
      </c>
    </row>
    <row r="57" spans="2:18">
      <c r="B57" s="88" t="s">
        <v>345</v>
      </c>
      <c r="C57" s="86" t="s">
        <v>346</v>
      </c>
      <c r="D57" s="99" t="s">
        <v>132</v>
      </c>
      <c r="E57" s="86" t="s">
        <v>272</v>
      </c>
      <c r="F57" s="86"/>
      <c r="G57" s="86"/>
      <c r="H57" s="96">
        <v>0.41</v>
      </c>
      <c r="I57" s="99" t="s">
        <v>176</v>
      </c>
      <c r="J57" s="100">
        <v>0</v>
      </c>
      <c r="K57" s="97">
        <v>2.8999999999999998E-3</v>
      </c>
      <c r="L57" s="96">
        <v>12364698.5</v>
      </c>
      <c r="M57" s="98">
        <v>99.88</v>
      </c>
      <c r="N57" s="86"/>
      <c r="O57" s="96">
        <v>12349.8608618</v>
      </c>
      <c r="P57" s="97">
        <v>5.6570549289865595E-3</v>
      </c>
      <c r="Q57" s="97">
        <f t="shared" si="2"/>
        <v>2.7296687649996643E-2</v>
      </c>
      <c r="R57" s="97">
        <f>O57/'סכום נכסי הקרן'!$C$42</f>
        <v>2.2640898787905451E-3</v>
      </c>
    </row>
    <row r="58" spans="2:18">
      <c r="B58" s="88" t="s">
        <v>347</v>
      </c>
      <c r="C58" s="86" t="s">
        <v>348</v>
      </c>
      <c r="D58" s="99" t="s">
        <v>132</v>
      </c>
      <c r="E58" s="86" t="s">
        <v>272</v>
      </c>
      <c r="F58" s="86"/>
      <c r="G58" s="86"/>
      <c r="H58" s="96">
        <v>6.0799999999999095</v>
      </c>
      <c r="I58" s="99" t="s">
        <v>176</v>
      </c>
      <c r="J58" s="100">
        <v>1.7500000000000002E-2</v>
      </c>
      <c r="K58" s="97">
        <v>1.4000000000000158E-2</v>
      </c>
      <c r="L58" s="96">
        <v>12381437.558219001</v>
      </c>
      <c r="M58" s="98">
        <v>103.15</v>
      </c>
      <c r="N58" s="86"/>
      <c r="O58" s="96">
        <v>12771.453197452</v>
      </c>
      <c r="P58" s="97">
        <v>6.734434823090947E-4</v>
      </c>
      <c r="Q58" s="97">
        <f t="shared" si="2"/>
        <v>2.8228526027020095E-2</v>
      </c>
      <c r="R58" s="97">
        <f>O58/'סכום נכסי הקרן'!$C$42</f>
        <v>2.3413800564538287E-3</v>
      </c>
    </row>
    <row r="59" spans="2:18">
      <c r="B59" s="88" t="s">
        <v>349</v>
      </c>
      <c r="C59" s="86" t="s">
        <v>350</v>
      </c>
      <c r="D59" s="99" t="s">
        <v>132</v>
      </c>
      <c r="E59" s="86" t="s">
        <v>272</v>
      </c>
      <c r="F59" s="86"/>
      <c r="G59" s="86"/>
      <c r="H59" s="96">
        <v>8.5899999999999022</v>
      </c>
      <c r="I59" s="99" t="s">
        <v>176</v>
      </c>
      <c r="J59" s="100">
        <v>2.2499999999999999E-2</v>
      </c>
      <c r="K59" s="97">
        <v>1.8299999999999542E-2</v>
      </c>
      <c r="L59" s="96">
        <v>11425970.589880001</v>
      </c>
      <c r="M59" s="98">
        <v>104.76</v>
      </c>
      <c r="N59" s="86"/>
      <c r="O59" s="96">
        <v>11969.846539485001</v>
      </c>
      <c r="P59" s="97">
        <v>1.2335822625701611E-3</v>
      </c>
      <c r="Q59" s="97">
        <f t="shared" si="2"/>
        <v>2.6456748449479546E-2</v>
      </c>
      <c r="R59" s="97">
        <f>O59/'סכום נכסי הקרן'!$C$42</f>
        <v>2.1944221642651008E-3</v>
      </c>
    </row>
    <row r="60" spans="2:18">
      <c r="B60" s="88" t="s">
        <v>351</v>
      </c>
      <c r="C60" s="86" t="s">
        <v>352</v>
      </c>
      <c r="D60" s="99" t="s">
        <v>132</v>
      </c>
      <c r="E60" s="86" t="s">
        <v>272</v>
      </c>
      <c r="F60" s="86"/>
      <c r="G60" s="86"/>
      <c r="H60" s="96">
        <v>0.83999999999999708</v>
      </c>
      <c r="I60" s="99" t="s">
        <v>176</v>
      </c>
      <c r="J60" s="100">
        <v>0.05</v>
      </c>
      <c r="K60" s="97">
        <v>2.9000000000001828E-3</v>
      </c>
      <c r="L60" s="96">
        <v>27098026.671445001</v>
      </c>
      <c r="M60" s="98">
        <v>104.75</v>
      </c>
      <c r="N60" s="86"/>
      <c r="O60" s="96">
        <v>28385.182715612002</v>
      </c>
      <c r="P60" s="97">
        <v>1.4640325131513191E-3</v>
      </c>
      <c r="Q60" s="97">
        <f t="shared" si="2"/>
        <v>6.2739287118026163E-2</v>
      </c>
      <c r="R60" s="97">
        <f>O60/'סכום נכסי הקרן'!$C$42</f>
        <v>5.2038323033115168E-3</v>
      </c>
    </row>
    <row r="61" spans="2:18">
      <c r="B61" s="89"/>
      <c r="C61" s="86"/>
      <c r="D61" s="86"/>
      <c r="E61" s="86"/>
      <c r="F61" s="86"/>
      <c r="G61" s="86"/>
      <c r="H61" s="86"/>
      <c r="I61" s="86"/>
      <c r="J61" s="86"/>
      <c r="K61" s="97"/>
      <c r="L61" s="96"/>
      <c r="M61" s="98"/>
      <c r="N61" s="86"/>
      <c r="O61" s="86"/>
      <c r="P61" s="86"/>
      <c r="Q61" s="97"/>
      <c r="R61" s="86"/>
    </row>
    <row r="62" spans="2:18">
      <c r="B62" s="87" t="s">
        <v>25</v>
      </c>
      <c r="C62" s="84"/>
      <c r="D62" s="84"/>
      <c r="E62" s="84"/>
      <c r="F62" s="84"/>
      <c r="G62" s="84"/>
      <c r="H62" s="93">
        <v>1.1699999999997051</v>
      </c>
      <c r="I62" s="84"/>
      <c r="J62" s="84"/>
      <c r="K62" s="94">
        <v>2.9000000000043084E-3</v>
      </c>
      <c r="L62" s="93"/>
      <c r="M62" s="95"/>
      <c r="N62" s="84"/>
      <c r="O62" s="93">
        <v>881.88636637800016</v>
      </c>
      <c r="P62" s="84"/>
      <c r="Q62" s="94">
        <f t="shared" ref="Q62:Q63" si="3">O62/$O$11</f>
        <v>1.949218453162571E-3</v>
      </c>
      <c r="R62" s="94">
        <f>O62/'סכום נכסי הקרן'!$C$42</f>
        <v>1.6167550539259958E-4</v>
      </c>
    </row>
    <row r="63" spans="2:18">
      <c r="B63" s="88" t="s">
        <v>353</v>
      </c>
      <c r="C63" s="86" t="s">
        <v>354</v>
      </c>
      <c r="D63" s="99" t="s">
        <v>132</v>
      </c>
      <c r="E63" s="86" t="s">
        <v>272</v>
      </c>
      <c r="F63" s="86"/>
      <c r="G63" s="86"/>
      <c r="H63" s="96">
        <v>1.1699999999997051</v>
      </c>
      <c r="I63" s="99" t="s">
        <v>176</v>
      </c>
      <c r="J63" s="100">
        <v>2.8999999999999998E-3</v>
      </c>
      <c r="K63" s="97">
        <v>2.9000000000043084E-3</v>
      </c>
      <c r="L63" s="96">
        <v>881710.02317599999</v>
      </c>
      <c r="M63" s="98">
        <v>100.02</v>
      </c>
      <c r="N63" s="86"/>
      <c r="O63" s="96">
        <v>881.88636637800016</v>
      </c>
      <c r="P63" s="97">
        <v>4.7857185795194374E-5</v>
      </c>
      <c r="Q63" s="97">
        <f t="shared" si="3"/>
        <v>1.949218453162571E-3</v>
      </c>
      <c r="R63" s="97">
        <f>O63/'סכום נכסי הקרן'!$C$42</f>
        <v>1.6167550539259958E-4</v>
      </c>
    </row>
    <row r="64" spans="2:18">
      <c r="C64" s="1"/>
      <c r="D64" s="1"/>
    </row>
    <row r="65" spans="2:4">
      <c r="C65" s="1"/>
      <c r="D65" s="1"/>
    </row>
    <row r="66" spans="2:4">
      <c r="C66" s="1"/>
      <c r="D66" s="1"/>
    </row>
    <row r="67" spans="2:4">
      <c r="B67" s="101" t="s">
        <v>123</v>
      </c>
      <c r="C67" s="102"/>
      <c r="D67" s="102"/>
    </row>
    <row r="68" spans="2:4">
      <c r="B68" s="101" t="s">
        <v>249</v>
      </c>
      <c r="C68" s="102"/>
      <c r="D68" s="102"/>
    </row>
    <row r="69" spans="2:4">
      <c r="B69" s="169" t="s">
        <v>257</v>
      </c>
      <c r="C69" s="169"/>
      <c r="D69" s="169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9:D69"/>
  </mergeCells>
  <phoneticPr fontId="5" type="noConversion"/>
  <dataValidations count="1">
    <dataValidation allowBlank="1" showInputMessage="1" showErrorMessage="1" sqref="N10:Q10 N9 N1:N7 N32:N1048576 C5:C29 O1:Q9 O11:Q1048576 B70:B1048576 J1:M1048576 E1:I30 B67:B69 D1:D29 R1:AF1048576 AJ1:XFD1048576 AG1:AI27 AG31:AI1048576 C67:D68 A1:A1048576 B1:B66 E32:I1048576 C32:D66 C7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191</v>
      </c>
      <c r="C1" s="80" t="s" vm="1">
        <v>267</v>
      </c>
    </row>
    <row r="2" spans="2:67">
      <c r="B2" s="58" t="s">
        <v>190</v>
      </c>
      <c r="C2" s="80" t="s">
        <v>268</v>
      </c>
    </row>
    <row r="3" spans="2:67">
      <c r="B3" s="58" t="s">
        <v>192</v>
      </c>
      <c r="C3" s="80" t="s">
        <v>269</v>
      </c>
    </row>
    <row r="4" spans="2:67">
      <c r="B4" s="58" t="s">
        <v>193</v>
      </c>
      <c r="C4" s="80">
        <v>8801</v>
      </c>
    </row>
    <row r="6" spans="2:67" ht="26.25" customHeight="1">
      <c r="B6" s="166" t="s">
        <v>221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1"/>
      <c r="BO6" s="3"/>
    </row>
    <row r="7" spans="2:67" ht="26.25" customHeight="1">
      <c r="B7" s="166" t="s">
        <v>97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1"/>
      <c r="AZ7" s="45"/>
      <c r="BJ7" s="3"/>
      <c r="BO7" s="3"/>
    </row>
    <row r="8" spans="2:67" s="3" customFormat="1" ht="78.75">
      <c r="B8" s="39" t="s">
        <v>126</v>
      </c>
      <c r="C8" s="14" t="s">
        <v>49</v>
      </c>
      <c r="D8" s="14" t="s">
        <v>131</v>
      </c>
      <c r="E8" s="14" t="s">
        <v>237</v>
      </c>
      <c r="F8" s="14" t="s">
        <v>128</v>
      </c>
      <c r="G8" s="14" t="s">
        <v>69</v>
      </c>
      <c r="H8" s="14" t="s">
        <v>15</v>
      </c>
      <c r="I8" s="14" t="s">
        <v>70</v>
      </c>
      <c r="J8" s="14" t="s">
        <v>112</v>
      </c>
      <c r="K8" s="14" t="s">
        <v>18</v>
      </c>
      <c r="L8" s="14" t="s">
        <v>111</v>
      </c>
      <c r="M8" s="14" t="s">
        <v>17</v>
      </c>
      <c r="N8" s="14" t="s">
        <v>19</v>
      </c>
      <c r="O8" s="14" t="s">
        <v>251</v>
      </c>
      <c r="P8" s="14" t="s">
        <v>250</v>
      </c>
      <c r="Q8" s="14" t="s">
        <v>66</v>
      </c>
      <c r="R8" s="14" t="s">
        <v>63</v>
      </c>
      <c r="S8" s="14" t="s">
        <v>194</v>
      </c>
      <c r="T8" s="40" t="s">
        <v>196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258</v>
      </c>
      <c r="P9" s="17"/>
      <c r="Q9" s="17" t="s">
        <v>254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7" t="s">
        <v>197</v>
      </c>
      <c r="T10" s="75" t="s">
        <v>238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266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249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257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zoomScale="90" zoomScaleNormal="90" workbookViewId="0">
      <selection activeCell="E271" sqref="E271"/>
    </sheetView>
  </sheetViews>
  <sheetFormatPr defaultColWidth="9.140625" defaultRowHeight="18"/>
  <cols>
    <col min="1" max="1" width="6.28515625" style="1" customWidth="1"/>
    <col min="2" max="2" width="34.285156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4.28515625" style="1" bestFit="1" customWidth="1"/>
    <col min="16" max="16" width="7.28515625" style="1" bestFit="1" customWidth="1"/>
    <col min="17" max="17" width="9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8" t="s">
        <v>191</v>
      </c>
      <c r="C1" s="80" t="s" vm="1">
        <v>267</v>
      </c>
    </row>
    <row r="2" spans="2:65">
      <c r="B2" s="58" t="s">
        <v>190</v>
      </c>
      <c r="C2" s="80" t="s">
        <v>268</v>
      </c>
    </row>
    <row r="3" spans="2:65">
      <c r="B3" s="58" t="s">
        <v>192</v>
      </c>
      <c r="C3" s="80" t="s">
        <v>269</v>
      </c>
    </row>
    <row r="4" spans="2:65">
      <c r="B4" s="58" t="s">
        <v>193</v>
      </c>
      <c r="C4" s="80">
        <v>8801</v>
      </c>
    </row>
    <row r="6" spans="2:65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4"/>
    </row>
    <row r="7" spans="2:65" ht="26.25" customHeight="1">
      <c r="B7" s="172" t="s">
        <v>98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4"/>
      <c r="BM7" s="3"/>
    </row>
    <row r="8" spans="2:65" s="3" customFormat="1" ht="78.75">
      <c r="B8" s="23" t="s">
        <v>126</v>
      </c>
      <c r="C8" s="31" t="s">
        <v>49</v>
      </c>
      <c r="D8" s="31" t="s">
        <v>131</v>
      </c>
      <c r="E8" s="31" t="s">
        <v>237</v>
      </c>
      <c r="F8" s="31" t="s">
        <v>128</v>
      </c>
      <c r="G8" s="31" t="s">
        <v>69</v>
      </c>
      <c r="H8" s="31" t="s">
        <v>15</v>
      </c>
      <c r="I8" s="31" t="s">
        <v>70</v>
      </c>
      <c r="J8" s="31" t="s">
        <v>112</v>
      </c>
      <c r="K8" s="31" t="s">
        <v>18</v>
      </c>
      <c r="L8" s="31" t="s">
        <v>111</v>
      </c>
      <c r="M8" s="31" t="s">
        <v>17</v>
      </c>
      <c r="N8" s="31" t="s">
        <v>19</v>
      </c>
      <c r="O8" s="14" t="s">
        <v>251</v>
      </c>
      <c r="P8" s="31" t="s">
        <v>250</v>
      </c>
      <c r="Q8" s="31" t="s">
        <v>265</v>
      </c>
      <c r="R8" s="31" t="s">
        <v>66</v>
      </c>
      <c r="S8" s="14" t="s">
        <v>63</v>
      </c>
      <c r="T8" s="31" t="s">
        <v>194</v>
      </c>
      <c r="U8" s="15" t="s">
        <v>196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258</v>
      </c>
      <c r="P9" s="33"/>
      <c r="Q9" s="17" t="s">
        <v>254</v>
      </c>
      <c r="R9" s="33" t="s">
        <v>254</v>
      </c>
      <c r="S9" s="17" t="s">
        <v>20</v>
      </c>
      <c r="T9" s="33" t="s">
        <v>254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124</v>
      </c>
      <c r="R10" s="20" t="s">
        <v>125</v>
      </c>
      <c r="S10" s="20" t="s">
        <v>197</v>
      </c>
      <c r="T10" s="21" t="s">
        <v>238</v>
      </c>
      <c r="U10" s="21" t="s">
        <v>260</v>
      </c>
      <c r="V10" s="5"/>
      <c r="BH10" s="1"/>
      <c r="BI10" s="3"/>
      <c r="BJ10" s="1"/>
    </row>
    <row r="11" spans="2:65" s="4" customFormat="1" ht="18" customHeight="1">
      <c r="B11" s="81" t="s">
        <v>36</v>
      </c>
      <c r="C11" s="82"/>
      <c r="D11" s="82"/>
      <c r="E11" s="82"/>
      <c r="F11" s="82"/>
      <c r="G11" s="82"/>
      <c r="H11" s="82"/>
      <c r="I11" s="82"/>
      <c r="J11" s="82"/>
      <c r="K11" s="90">
        <v>4.0641134868659936</v>
      </c>
      <c r="L11" s="82"/>
      <c r="M11" s="82"/>
      <c r="N11" s="105">
        <v>1.0813867423137391E-2</v>
      </c>
      <c r="O11" s="90"/>
      <c r="P11" s="92"/>
      <c r="Q11" s="90">
        <v>1151.9000549489999</v>
      </c>
      <c r="R11" s="90">
        <v>575942.79553909204</v>
      </c>
      <c r="S11" s="82"/>
      <c r="T11" s="91">
        <f>R11/$R$11</f>
        <v>1</v>
      </c>
      <c r="U11" s="91">
        <f>R11/'סכום נכסי הקרן'!$C$42</f>
        <v>0.10558712108051505</v>
      </c>
      <c r="V11" s="5"/>
      <c r="BH11" s="1"/>
      <c r="BI11" s="3"/>
      <c r="BJ11" s="1"/>
      <c r="BM11" s="1"/>
    </row>
    <row r="12" spans="2:65" s="130" customFormat="1">
      <c r="B12" s="83" t="s">
        <v>245</v>
      </c>
      <c r="C12" s="84"/>
      <c r="D12" s="84"/>
      <c r="E12" s="84"/>
      <c r="F12" s="84"/>
      <c r="G12" s="84"/>
      <c r="H12" s="84"/>
      <c r="I12" s="84"/>
      <c r="J12" s="84"/>
      <c r="K12" s="93">
        <v>4.0641134868659954</v>
      </c>
      <c r="L12" s="84"/>
      <c r="M12" s="84"/>
      <c r="N12" s="106">
        <v>1.0813867423137391E-2</v>
      </c>
      <c r="O12" s="93"/>
      <c r="P12" s="95"/>
      <c r="Q12" s="93">
        <v>1151.9000549489999</v>
      </c>
      <c r="R12" s="93">
        <v>575942.79553909181</v>
      </c>
      <c r="S12" s="84"/>
      <c r="T12" s="94">
        <f t="shared" ref="T12:T75" si="0">R12/$R$11</f>
        <v>0.99999999999999956</v>
      </c>
      <c r="U12" s="94">
        <f>R12/'סכום נכסי הקרן'!$C$42</f>
        <v>0.105587121080515</v>
      </c>
      <c r="BI12" s="141"/>
    </row>
    <row r="13" spans="2:65" s="130" customFormat="1" ht="20.25">
      <c r="B13" s="104" t="s">
        <v>35</v>
      </c>
      <c r="C13" s="84"/>
      <c r="D13" s="84"/>
      <c r="E13" s="84"/>
      <c r="F13" s="84"/>
      <c r="G13" s="84"/>
      <c r="H13" s="84"/>
      <c r="I13" s="84"/>
      <c r="J13" s="84"/>
      <c r="K13" s="93">
        <v>4.0824537673002412</v>
      </c>
      <c r="L13" s="84"/>
      <c r="M13" s="84"/>
      <c r="N13" s="106">
        <v>5.936135986333164E-3</v>
      </c>
      <c r="O13" s="93"/>
      <c r="P13" s="95"/>
      <c r="Q13" s="93">
        <v>1040.805240698</v>
      </c>
      <c r="R13" s="93">
        <v>447500.50887079001</v>
      </c>
      <c r="S13" s="84"/>
      <c r="T13" s="94">
        <f t="shared" si="0"/>
        <v>0.77698777089818805</v>
      </c>
      <c r="U13" s="94">
        <f>R13/'סכום נכסי הקרן'!$C$42</f>
        <v>8.2039901843906471E-2</v>
      </c>
      <c r="BI13" s="142"/>
    </row>
    <row r="14" spans="2:65" s="130" customFormat="1">
      <c r="B14" s="89" t="s">
        <v>355</v>
      </c>
      <c r="C14" s="86" t="s">
        <v>356</v>
      </c>
      <c r="D14" s="99" t="s">
        <v>132</v>
      </c>
      <c r="E14" s="99" t="s">
        <v>357</v>
      </c>
      <c r="F14" s="86" t="s">
        <v>358</v>
      </c>
      <c r="G14" s="99" t="s">
        <v>359</v>
      </c>
      <c r="H14" s="86" t="s">
        <v>360</v>
      </c>
      <c r="I14" s="86" t="s">
        <v>361</v>
      </c>
      <c r="J14" s="86"/>
      <c r="K14" s="96">
        <v>3.5500000000001348</v>
      </c>
      <c r="L14" s="99" t="s">
        <v>176</v>
      </c>
      <c r="M14" s="100">
        <v>6.1999999999999998E-3</v>
      </c>
      <c r="N14" s="100">
        <v>-6.9999999999979053E-4</v>
      </c>
      <c r="O14" s="96">
        <v>9666191.3176949993</v>
      </c>
      <c r="P14" s="98">
        <v>103.66</v>
      </c>
      <c r="Q14" s="86"/>
      <c r="R14" s="96">
        <v>10019.973416502999</v>
      </c>
      <c r="S14" s="97">
        <v>2.0506285452397974E-3</v>
      </c>
      <c r="T14" s="97">
        <f t="shared" si="0"/>
        <v>1.7397514986057142E-2</v>
      </c>
      <c r="U14" s="97">
        <f>R14/'סכום נכסי הקרן'!$C$42</f>
        <v>1.8369535213328906E-3</v>
      </c>
    </row>
    <row r="15" spans="2:65" s="130" customFormat="1">
      <c r="B15" s="89" t="s">
        <v>362</v>
      </c>
      <c r="C15" s="86" t="s">
        <v>363</v>
      </c>
      <c r="D15" s="99" t="s">
        <v>132</v>
      </c>
      <c r="E15" s="99" t="s">
        <v>357</v>
      </c>
      <c r="F15" s="86" t="s">
        <v>364</v>
      </c>
      <c r="G15" s="99" t="s">
        <v>365</v>
      </c>
      <c r="H15" s="86" t="s">
        <v>360</v>
      </c>
      <c r="I15" s="86" t="s">
        <v>172</v>
      </c>
      <c r="J15" s="86"/>
      <c r="K15" s="96">
        <v>1.2400000000000204</v>
      </c>
      <c r="L15" s="99" t="s">
        <v>176</v>
      </c>
      <c r="M15" s="100">
        <v>5.8999999999999999E-3</v>
      </c>
      <c r="N15" s="100">
        <v>-9.9000000000006253E-3</v>
      </c>
      <c r="O15" s="96">
        <v>11586762.660807002</v>
      </c>
      <c r="P15" s="98">
        <v>102.33</v>
      </c>
      <c r="Q15" s="86"/>
      <c r="R15" s="96">
        <v>11856.734073374</v>
      </c>
      <c r="S15" s="97">
        <v>2.170557307353614E-3</v>
      </c>
      <c r="T15" s="97">
        <f t="shared" si="0"/>
        <v>2.05866522946535E-2</v>
      </c>
      <c r="U15" s="97">
        <f>R15/'סכום נכסי הקרן'!$C$42</f>
        <v>2.1736853484780418E-3</v>
      </c>
    </row>
    <row r="16" spans="2:65" s="130" customFormat="1">
      <c r="B16" s="89" t="s">
        <v>366</v>
      </c>
      <c r="C16" s="86" t="s">
        <v>367</v>
      </c>
      <c r="D16" s="99" t="s">
        <v>132</v>
      </c>
      <c r="E16" s="99" t="s">
        <v>357</v>
      </c>
      <c r="F16" s="86" t="s">
        <v>364</v>
      </c>
      <c r="G16" s="99" t="s">
        <v>365</v>
      </c>
      <c r="H16" s="86" t="s">
        <v>360</v>
      </c>
      <c r="I16" s="86" t="s">
        <v>172</v>
      </c>
      <c r="J16" s="86"/>
      <c r="K16" s="96">
        <v>6.0800000000000791</v>
      </c>
      <c r="L16" s="99" t="s">
        <v>176</v>
      </c>
      <c r="M16" s="100">
        <v>8.3000000000000001E-3</v>
      </c>
      <c r="N16" s="100">
        <v>4.3000000000005473E-3</v>
      </c>
      <c r="O16" s="96">
        <v>3897292.3754639993</v>
      </c>
      <c r="P16" s="98">
        <v>103.11</v>
      </c>
      <c r="Q16" s="86"/>
      <c r="R16" s="96">
        <v>4018.4981399460003</v>
      </c>
      <c r="S16" s="97">
        <v>3.0306246455702695E-3</v>
      </c>
      <c r="T16" s="97">
        <f t="shared" si="0"/>
        <v>6.9772522046822709E-3</v>
      </c>
      <c r="U16" s="97">
        <f>R16/'סכום נכסי הקרן'!$C$42</f>
        <v>7.3670797334507746E-4</v>
      </c>
    </row>
    <row r="17" spans="2:60" s="130" customFormat="1" ht="20.25">
      <c r="B17" s="89" t="s">
        <v>368</v>
      </c>
      <c r="C17" s="86" t="s">
        <v>369</v>
      </c>
      <c r="D17" s="99" t="s">
        <v>132</v>
      </c>
      <c r="E17" s="99" t="s">
        <v>357</v>
      </c>
      <c r="F17" s="86" t="s">
        <v>370</v>
      </c>
      <c r="G17" s="99" t="s">
        <v>365</v>
      </c>
      <c r="H17" s="86" t="s">
        <v>360</v>
      </c>
      <c r="I17" s="86" t="s">
        <v>172</v>
      </c>
      <c r="J17" s="86"/>
      <c r="K17" s="96">
        <v>2.2299999999999289</v>
      </c>
      <c r="L17" s="99" t="s">
        <v>176</v>
      </c>
      <c r="M17" s="100">
        <v>0.04</v>
      </c>
      <c r="N17" s="100">
        <v>-4.7000000000004157E-3</v>
      </c>
      <c r="O17" s="96">
        <v>5863312.0684580002</v>
      </c>
      <c r="P17" s="98">
        <v>114.9</v>
      </c>
      <c r="Q17" s="86"/>
      <c r="R17" s="96">
        <v>6736.945490176</v>
      </c>
      <c r="S17" s="97">
        <v>2.8301990583840487E-3</v>
      </c>
      <c r="T17" s="97">
        <f t="shared" si="0"/>
        <v>1.1697247612707972E-2</v>
      </c>
      <c r="U17" s="97">
        <f>R17/'סכום נכסי הקרן'!$C$42</f>
        <v>1.2350786999917622E-3</v>
      </c>
      <c r="BH17" s="142"/>
    </row>
    <row r="18" spans="2:60" s="130" customFormat="1">
      <c r="B18" s="89" t="s">
        <v>371</v>
      </c>
      <c r="C18" s="86" t="s">
        <v>372</v>
      </c>
      <c r="D18" s="99" t="s">
        <v>132</v>
      </c>
      <c r="E18" s="99" t="s">
        <v>357</v>
      </c>
      <c r="F18" s="86" t="s">
        <v>370</v>
      </c>
      <c r="G18" s="99" t="s">
        <v>365</v>
      </c>
      <c r="H18" s="86" t="s">
        <v>360</v>
      </c>
      <c r="I18" s="86" t="s">
        <v>172</v>
      </c>
      <c r="J18" s="86"/>
      <c r="K18" s="96">
        <v>3.4299999999998412</v>
      </c>
      <c r="L18" s="99" t="s">
        <v>176</v>
      </c>
      <c r="M18" s="100">
        <v>9.8999999999999991E-3</v>
      </c>
      <c r="N18" s="100">
        <v>-2.2000000000004191E-3</v>
      </c>
      <c r="O18" s="96">
        <v>7679406.3557409998</v>
      </c>
      <c r="P18" s="98">
        <v>105.7</v>
      </c>
      <c r="Q18" s="86"/>
      <c r="R18" s="96">
        <v>8117.1327291030002</v>
      </c>
      <c r="S18" s="97">
        <v>2.5480183828988871E-3</v>
      </c>
      <c r="T18" s="97">
        <f t="shared" si="0"/>
        <v>1.4093644007657443E-2</v>
      </c>
      <c r="U18" s="97">
        <f>R18/'סכום נכסי הקרן'!$C$42</f>
        <v>1.4881072963022018E-3</v>
      </c>
    </row>
    <row r="19" spans="2:60" s="130" customFormat="1">
      <c r="B19" s="89" t="s">
        <v>373</v>
      </c>
      <c r="C19" s="86" t="s">
        <v>374</v>
      </c>
      <c r="D19" s="99" t="s">
        <v>132</v>
      </c>
      <c r="E19" s="99" t="s">
        <v>357</v>
      </c>
      <c r="F19" s="86" t="s">
        <v>370</v>
      </c>
      <c r="G19" s="99" t="s">
        <v>365</v>
      </c>
      <c r="H19" s="86" t="s">
        <v>360</v>
      </c>
      <c r="I19" s="86" t="s">
        <v>172</v>
      </c>
      <c r="J19" s="86"/>
      <c r="K19" s="96">
        <v>5.3799999999998276</v>
      </c>
      <c r="L19" s="99" t="s">
        <v>176</v>
      </c>
      <c r="M19" s="100">
        <v>8.6E-3</v>
      </c>
      <c r="N19" s="100">
        <v>3.7000000000002374E-3</v>
      </c>
      <c r="O19" s="96">
        <v>6459651.1586189996</v>
      </c>
      <c r="P19" s="98">
        <v>104.15</v>
      </c>
      <c r="Q19" s="86"/>
      <c r="R19" s="96">
        <v>6727.726415432001</v>
      </c>
      <c r="S19" s="97">
        <v>2.5824648994159554E-3</v>
      </c>
      <c r="T19" s="97">
        <f t="shared" si="0"/>
        <v>1.1681240684909926E-2</v>
      </c>
      <c r="U19" s="97">
        <f>R19/'סכום נכסי הקרן'!$C$42</f>
        <v>1.2333885745682228E-3</v>
      </c>
      <c r="BH19" s="141"/>
    </row>
    <row r="20" spans="2:60" s="130" customFormat="1">
      <c r="B20" s="89" t="s">
        <v>375</v>
      </c>
      <c r="C20" s="86" t="s">
        <v>376</v>
      </c>
      <c r="D20" s="99" t="s">
        <v>132</v>
      </c>
      <c r="E20" s="99" t="s">
        <v>357</v>
      </c>
      <c r="F20" s="86" t="s">
        <v>370</v>
      </c>
      <c r="G20" s="99" t="s">
        <v>365</v>
      </c>
      <c r="H20" s="86" t="s">
        <v>360</v>
      </c>
      <c r="I20" s="86" t="s">
        <v>172</v>
      </c>
      <c r="J20" s="86"/>
      <c r="K20" s="96">
        <v>8.0800000000043912</v>
      </c>
      <c r="L20" s="99" t="s">
        <v>176</v>
      </c>
      <c r="M20" s="100">
        <v>1.2199999999999999E-2</v>
      </c>
      <c r="N20" s="100">
        <v>8.8999999999984335E-3</v>
      </c>
      <c r="O20" s="96">
        <v>244508.71</v>
      </c>
      <c r="P20" s="98">
        <v>104.32</v>
      </c>
      <c r="Q20" s="86"/>
      <c r="R20" s="96">
        <v>255.07147673599999</v>
      </c>
      <c r="S20" s="97">
        <v>3.050227916887057E-4</v>
      </c>
      <c r="T20" s="97">
        <f t="shared" si="0"/>
        <v>4.4287640840658289E-4</v>
      </c>
      <c r="U20" s="97">
        <f>R20/'סכום נכסי הקרן'!$C$42</f>
        <v>4.6762044958129502E-5</v>
      </c>
    </row>
    <row r="21" spans="2:60" s="130" customFormat="1">
      <c r="B21" s="89" t="s">
        <v>377</v>
      </c>
      <c r="C21" s="86" t="s">
        <v>378</v>
      </c>
      <c r="D21" s="99" t="s">
        <v>132</v>
      </c>
      <c r="E21" s="99" t="s">
        <v>357</v>
      </c>
      <c r="F21" s="86" t="s">
        <v>370</v>
      </c>
      <c r="G21" s="99" t="s">
        <v>365</v>
      </c>
      <c r="H21" s="86" t="s">
        <v>360</v>
      </c>
      <c r="I21" s="86" t="s">
        <v>172</v>
      </c>
      <c r="J21" s="86"/>
      <c r="K21" s="96">
        <v>10.849999999999238</v>
      </c>
      <c r="L21" s="99" t="s">
        <v>176</v>
      </c>
      <c r="M21" s="100">
        <v>5.6000000000000008E-3</v>
      </c>
      <c r="N21" s="100">
        <v>4.5000000000006935E-3</v>
      </c>
      <c r="O21" s="96">
        <v>3528861.9811199997</v>
      </c>
      <c r="P21" s="98">
        <v>102.17</v>
      </c>
      <c r="Q21" s="86"/>
      <c r="R21" s="96">
        <v>3605.4382231149998</v>
      </c>
      <c r="S21" s="97">
        <v>5.0273917104200292E-3</v>
      </c>
      <c r="T21" s="97">
        <f t="shared" si="0"/>
        <v>6.2600630670972277E-3</v>
      </c>
      <c r="U21" s="97">
        <f>R21/'סכום נכסי הקרן'!$C$42</f>
        <v>6.6098203703725527E-4</v>
      </c>
    </row>
    <row r="22" spans="2:60" s="130" customFormat="1">
      <c r="B22" s="89" t="s">
        <v>379</v>
      </c>
      <c r="C22" s="86" t="s">
        <v>380</v>
      </c>
      <c r="D22" s="99" t="s">
        <v>132</v>
      </c>
      <c r="E22" s="99" t="s">
        <v>357</v>
      </c>
      <c r="F22" s="86" t="s">
        <v>370</v>
      </c>
      <c r="G22" s="99" t="s">
        <v>365</v>
      </c>
      <c r="H22" s="86" t="s">
        <v>360</v>
      </c>
      <c r="I22" s="86" t="s">
        <v>172</v>
      </c>
      <c r="J22" s="86"/>
      <c r="K22" s="96">
        <v>1.4500000000007027</v>
      </c>
      <c r="L22" s="99" t="s">
        <v>176</v>
      </c>
      <c r="M22" s="100">
        <v>4.0999999999999995E-3</v>
      </c>
      <c r="N22" s="100">
        <v>-8.8999999999997519E-3</v>
      </c>
      <c r="O22" s="96">
        <v>1187878.95456</v>
      </c>
      <c r="P22" s="98">
        <v>101.83</v>
      </c>
      <c r="Q22" s="86"/>
      <c r="R22" s="96">
        <v>1209.617188227</v>
      </c>
      <c r="S22" s="97">
        <v>9.6353282233711465E-4</v>
      </c>
      <c r="T22" s="97">
        <f t="shared" si="0"/>
        <v>2.1002384222807723E-3</v>
      </c>
      <c r="U22" s="97">
        <f>R22/'סכום נכסי הקרן'!$C$42</f>
        <v>2.2175812859130979E-4</v>
      </c>
    </row>
    <row r="23" spans="2:60" s="130" customFormat="1">
      <c r="B23" s="89" t="s">
        <v>381</v>
      </c>
      <c r="C23" s="86" t="s">
        <v>382</v>
      </c>
      <c r="D23" s="99" t="s">
        <v>132</v>
      </c>
      <c r="E23" s="99" t="s">
        <v>357</v>
      </c>
      <c r="F23" s="86" t="s">
        <v>370</v>
      </c>
      <c r="G23" s="99" t="s">
        <v>365</v>
      </c>
      <c r="H23" s="86" t="s">
        <v>360</v>
      </c>
      <c r="I23" s="86" t="s">
        <v>172</v>
      </c>
      <c r="J23" s="86"/>
      <c r="K23" s="96">
        <v>0.83999999999999531</v>
      </c>
      <c r="L23" s="99" t="s">
        <v>176</v>
      </c>
      <c r="M23" s="100">
        <v>6.4000000000000003E-3</v>
      </c>
      <c r="N23" s="100">
        <v>-1.1400000000000193E-2</v>
      </c>
      <c r="O23" s="96">
        <v>8218143.5710209999</v>
      </c>
      <c r="P23" s="98">
        <v>101.61</v>
      </c>
      <c r="Q23" s="86"/>
      <c r="R23" s="96">
        <v>8350.4554289560001</v>
      </c>
      <c r="S23" s="97">
        <v>2.608855787213084E-3</v>
      </c>
      <c r="T23" s="97">
        <f t="shared" si="0"/>
        <v>1.4498758372591214E-2</v>
      </c>
      <c r="U23" s="97">
        <f>R23/'סכום נכסי הקרן'!$C$42</f>
        <v>1.5308821558039198E-3</v>
      </c>
    </row>
    <row r="24" spans="2:60" s="130" customFormat="1">
      <c r="B24" s="89" t="s">
        <v>383</v>
      </c>
      <c r="C24" s="86" t="s">
        <v>384</v>
      </c>
      <c r="D24" s="99" t="s">
        <v>132</v>
      </c>
      <c r="E24" s="99" t="s">
        <v>357</v>
      </c>
      <c r="F24" s="86" t="s">
        <v>385</v>
      </c>
      <c r="G24" s="99" t="s">
        <v>365</v>
      </c>
      <c r="H24" s="86" t="s">
        <v>360</v>
      </c>
      <c r="I24" s="86" t="s">
        <v>172</v>
      </c>
      <c r="J24" s="86"/>
      <c r="K24" s="96">
        <v>3.1500000000001362</v>
      </c>
      <c r="L24" s="99" t="s">
        <v>176</v>
      </c>
      <c r="M24" s="100">
        <v>0.05</v>
      </c>
      <c r="N24" s="100">
        <v>-3.1000000000001439E-3</v>
      </c>
      <c r="O24" s="96">
        <v>10196357.849850999</v>
      </c>
      <c r="P24" s="98">
        <v>122.55</v>
      </c>
      <c r="Q24" s="86"/>
      <c r="R24" s="96">
        <v>12495.636712122001</v>
      </c>
      <c r="S24" s="97">
        <v>3.2352884892853074E-3</v>
      </c>
      <c r="T24" s="97">
        <f t="shared" si="0"/>
        <v>2.1695968434548917E-2</v>
      </c>
      <c r="U24" s="97">
        <f>R24/'סכום נכסי הקרן'!$C$42</f>
        <v>2.290814846057749E-3</v>
      </c>
    </row>
    <row r="25" spans="2:60" s="130" customFormat="1">
      <c r="B25" s="89" t="s">
        <v>386</v>
      </c>
      <c r="C25" s="86" t="s">
        <v>387</v>
      </c>
      <c r="D25" s="99" t="s">
        <v>132</v>
      </c>
      <c r="E25" s="99" t="s">
        <v>357</v>
      </c>
      <c r="F25" s="86" t="s">
        <v>385</v>
      </c>
      <c r="G25" s="99" t="s">
        <v>365</v>
      </c>
      <c r="H25" s="86" t="s">
        <v>360</v>
      </c>
      <c r="I25" s="86" t="s">
        <v>172</v>
      </c>
      <c r="J25" s="86"/>
      <c r="K25" s="96">
        <v>0.9600000000009713</v>
      </c>
      <c r="L25" s="99" t="s">
        <v>176</v>
      </c>
      <c r="M25" s="100">
        <v>1.6E-2</v>
      </c>
      <c r="N25" s="100">
        <v>-1.0499999999996533E-2</v>
      </c>
      <c r="O25" s="96">
        <v>559103.81547799997</v>
      </c>
      <c r="P25" s="98">
        <v>103.13</v>
      </c>
      <c r="Q25" s="86"/>
      <c r="R25" s="96">
        <v>576.60377086400001</v>
      </c>
      <c r="S25" s="97">
        <v>2.6634011765533231E-4</v>
      </c>
      <c r="T25" s="97">
        <f t="shared" si="0"/>
        <v>1.0011476405817166E-3</v>
      </c>
      <c r="U25" s="97">
        <f>R25/'סכום נכסי הקרן'!$C$42</f>
        <v>1.0570829714557367E-4</v>
      </c>
    </row>
    <row r="26" spans="2:60" s="130" customFormat="1">
      <c r="B26" s="89" t="s">
        <v>388</v>
      </c>
      <c r="C26" s="86" t="s">
        <v>389</v>
      </c>
      <c r="D26" s="99" t="s">
        <v>132</v>
      </c>
      <c r="E26" s="99" t="s">
        <v>357</v>
      </c>
      <c r="F26" s="86" t="s">
        <v>385</v>
      </c>
      <c r="G26" s="99" t="s">
        <v>365</v>
      </c>
      <c r="H26" s="86" t="s">
        <v>360</v>
      </c>
      <c r="I26" s="86" t="s">
        <v>172</v>
      </c>
      <c r="J26" s="86"/>
      <c r="K26" s="96">
        <v>2.4800000000001305</v>
      </c>
      <c r="L26" s="99" t="s">
        <v>176</v>
      </c>
      <c r="M26" s="100">
        <v>6.9999999999999993E-3</v>
      </c>
      <c r="N26" s="100">
        <v>-3.3000000000011891E-3</v>
      </c>
      <c r="O26" s="96">
        <v>4114091.2043249998</v>
      </c>
      <c r="P26" s="98">
        <v>104.24</v>
      </c>
      <c r="Q26" s="86"/>
      <c r="R26" s="96">
        <v>4288.5286331529996</v>
      </c>
      <c r="S26" s="97">
        <v>1.4468995619219009E-3</v>
      </c>
      <c r="T26" s="97">
        <f t="shared" si="0"/>
        <v>7.4461017072691487E-3</v>
      </c>
      <c r="U26" s="97">
        <f>R26/'סכום נכסי הקרן'!$C$42</f>
        <v>7.8621244254325747E-4</v>
      </c>
    </row>
    <row r="27" spans="2:60" s="130" customFormat="1">
      <c r="B27" s="89" t="s">
        <v>390</v>
      </c>
      <c r="C27" s="86" t="s">
        <v>391</v>
      </c>
      <c r="D27" s="99" t="s">
        <v>132</v>
      </c>
      <c r="E27" s="99" t="s">
        <v>357</v>
      </c>
      <c r="F27" s="86" t="s">
        <v>385</v>
      </c>
      <c r="G27" s="99" t="s">
        <v>365</v>
      </c>
      <c r="H27" s="86" t="s">
        <v>360</v>
      </c>
      <c r="I27" s="86" t="s">
        <v>172</v>
      </c>
      <c r="J27" s="86"/>
      <c r="K27" s="96">
        <v>4.5300000000003733</v>
      </c>
      <c r="L27" s="99" t="s">
        <v>176</v>
      </c>
      <c r="M27" s="100">
        <v>6.0000000000000001E-3</v>
      </c>
      <c r="N27" s="100">
        <v>1.3999999999947984E-3</v>
      </c>
      <c r="O27" s="96">
        <v>854557.94145000016</v>
      </c>
      <c r="P27" s="98">
        <v>103.49</v>
      </c>
      <c r="Q27" s="86"/>
      <c r="R27" s="96">
        <v>884.38205223900013</v>
      </c>
      <c r="S27" s="97">
        <v>3.8421862848420411E-4</v>
      </c>
      <c r="T27" s="97">
        <f t="shared" si="0"/>
        <v>1.5355380067063845E-3</v>
      </c>
      <c r="U27" s="97">
        <f>R27/'סכום נכסי הקרן'!$C$42</f>
        <v>1.6213303743783974E-4</v>
      </c>
    </row>
    <row r="28" spans="2:60" s="130" customFormat="1">
      <c r="B28" s="89" t="s">
        <v>392</v>
      </c>
      <c r="C28" s="86" t="s">
        <v>393</v>
      </c>
      <c r="D28" s="99" t="s">
        <v>132</v>
      </c>
      <c r="E28" s="99" t="s">
        <v>357</v>
      </c>
      <c r="F28" s="86" t="s">
        <v>385</v>
      </c>
      <c r="G28" s="99" t="s">
        <v>365</v>
      </c>
      <c r="H28" s="86" t="s">
        <v>360</v>
      </c>
      <c r="I28" s="86" t="s">
        <v>172</v>
      </c>
      <c r="J28" s="86"/>
      <c r="K28" s="96">
        <v>5.9300000000003346</v>
      </c>
      <c r="L28" s="99" t="s">
        <v>176</v>
      </c>
      <c r="M28" s="100">
        <v>1.7500000000000002E-2</v>
      </c>
      <c r="N28" s="100">
        <v>4.9000000000006512E-3</v>
      </c>
      <c r="O28" s="96">
        <v>7702024.3650000002</v>
      </c>
      <c r="P28" s="98">
        <v>107.52</v>
      </c>
      <c r="Q28" s="86"/>
      <c r="R28" s="96">
        <v>8281.2169598540004</v>
      </c>
      <c r="S28" s="97">
        <v>3.8476512591251542E-3</v>
      </c>
      <c r="T28" s="97">
        <f t="shared" si="0"/>
        <v>1.4378540757858849E-2</v>
      </c>
      <c r="U28" s="97">
        <f>R28/'סכום נכסי הקרן'!$C$42</f>
        <v>1.5181887239611629E-3</v>
      </c>
    </row>
    <row r="29" spans="2:60" s="130" customFormat="1">
      <c r="B29" s="89" t="s">
        <v>394</v>
      </c>
      <c r="C29" s="86" t="s">
        <v>395</v>
      </c>
      <c r="D29" s="99" t="s">
        <v>132</v>
      </c>
      <c r="E29" s="99" t="s">
        <v>357</v>
      </c>
      <c r="F29" s="86" t="s">
        <v>396</v>
      </c>
      <c r="G29" s="99" t="s">
        <v>365</v>
      </c>
      <c r="H29" s="86" t="s">
        <v>397</v>
      </c>
      <c r="I29" s="86" t="s">
        <v>172</v>
      </c>
      <c r="J29" s="86"/>
      <c r="K29" s="96">
        <v>1.5</v>
      </c>
      <c r="L29" s="99" t="s">
        <v>176</v>
      </c>
      <c r="M29" s="100">
        <v>8.0000000000000002E-3</v>
      </c>
      <c r="N29" s="100">
        <v>-5.3999999999988224E-3</v>
      </c>
      <c r="O29" s="96">
        <v>2294078.59479</v>
      </c>
      <c r="P29" s="98">
        <v>103.67</v>
      </c>
      <c r="Q29" s="86"/>
      <c r="R29" s="96">
        <v>2378.2712283319997</v>
      </c>
      <c r="S29" s="97">
        <v>5.3388714014155972E-3</v>
      </c>
      <c r="T29" s="97">
        <f t="shared" si="0"/>
        <v>4.1293532044374276E-3</v>
      </c>
      <c r="U29" s="97">
        <f>R29/'סכום נכסי הקרן'!$C$42</f>
        <v>4.3600651678114746E-4</v>
      </c>
    </row>
    <row r="30" spans="2:60" s="130" customFormat="1">
      <c r="B30" s="89" t="s">
        <v>398</v>
      </c>
      <c r="C30" s="86" t="s">
        <v>399</v>
      </c>
      <c r="D30" s="99" t="s">
        <v>132</v>
      </c>
      <c r="E30" s="99" t="s">
        <v>357</v>
      </c>
      <c r="F30" s="86" t="s">
        <v>364</v>
      </c>
      <c r="G30" s="99" t="s">
        <v>365</v>
      </c>
      <c r="H30" s="86" t="s">
        <v>397</v>
      </c>
      <c r="I30" s="86" t="s">
        <v>172</v>
      </c>
      <c r="J30" s="86"/>
      <c r="K30" s="96">
        <v>1.5800000000000536</v>
      </c>
      <c r="L30" s="99" t="s">
        <v>176</v>
      </c>
      <c r="M30" s="100">
        <v>3.4000000000000002E-2</v>
      </c>
      <c r="N30" s="100">
        <v>-6.3999999999989343E-3</v>
      </c>
      <c r="O30" s="96">
        <v>3366708.4119250001</v>
      </c>
      <c r="P30" s="98">
        <v>111.42</v>
      </c>
      <c r="Q30" s="86"/>
      <c r="R30" s="96">
        <v>3751.1866430099999</v>
      </c>
      <c r="S30" s="97">
        <v>1.7996618523235396E-3</v>
      </c>
      <c r="T30" s="97">
        <f t="shared" si="0"/>
        <v>6.5131236505855186E-3</v>
      </c>
      <c r="U30" s="97">
        <f>R30/'סכום נכסי הקרן'!$C$42</f>
        <v>6.8770197550673928E-4</v>
      </c>
    </row>
    <row r="31" spans="2:60" s="130" customFormat="1">
      <c r="B31" s="89" t="s">
        <v>400</v>
      </c>
      <c r="C31" s="86" t="s">
        <v>401</v>
      </c>
      <c r="D31" s="99" t="s">
        <v>132</v>
      </c>
      <c r="E31" s="99" t="s">
        <v>357</v>
      </c>
      <c r="F31" s="86" t="s">
        <v>370</v>
      </c>
      <c r="G31" s="99" t="s">
        <v>365</v>
      </c>
      <c r="H31" s="86" t="s">
        <v>397</v>
      </c>
      <c r="I31" s="86" t="s">
        <v>172</v>
      </c>
      <c r="J31" s="86"/>
      <c r="K31" s="96">
        <v>0.46999999999994924</v>
      </c>
      <c r="L31" s="99" t="s">
        <v>176</v>
      </c>
      <c r="M31" s="100">
        <v>0.03</v>
      </c>
      <c r="N31" s="100">
        <v>-1.9500000000000364E-2</v>
      </c>
      <c r="O31" s="96">
        <v>2490865.7877509999</v>
      </c>
      <c r="P31" s="98">
        <v>110.81</v>
      </c>
      <c r="Q31" s="86"/>
      <c r="R31" s="96">
        <v>2760.128262962</v>
      </c>
      <c r="S31" s="97">
        <v>5.1893037244812494E-3</v>
      </c>
      <c r="T31" s="97">
        <f t="shared" si="0"/>
        <v>4.7923652910328947E-3</v>
      </c>
      <c r="U31" s="97">
        <f>R31/'סכום נכסי הקרן'!$C$42</f>
        <v>5.0601205424634799E-4</v>
      </c>
    </row>
    <row r="32" spans="2:60" s="130" customFormat="1">
      <c r="B32" s="89" t="s">
        <v>402</v>
      </c>
      <c r="C32" s="86" t="s">
        <v>403</v>
      </c>
      <c r="D32" s="99" t="s">
        <v>132</v>
      </c>
      <c r="E32" s="99" t="s">
        <v>357</v>
      </c>
      <c r="F32" s="86" t="s">
        <v>404</v>
      </c>
      <c r="G32" s="99" t="s">
        <v>405</v>
      </c>
      <c r="H32" s="86" t="s">
        <v>397</v>
      </c>
      <c r="I32" s="86" t="s">
        <v>172</v>
      </c>
      <c r="J32" s="86"/>
      <c r="K32" s="96">
        <v>6.2200000000001037</v>
      </c>
      <c r="L32" s="99" t="s">
        <v>176</v>
      </c>
      <c r="M32" s="100">
        <v>8.3000000000000001E-3</v>
      </c>
      <c r="N32" s="100">
        <v>4.700000000000041E-3</v>
      </c>
      <c r="O32" s="96">
        <v>7279054.1755069997</v>
      </c>
      <c r="P32" s="98">
        <v>103.4</v>
      </c>
      <c r="Q32" s="86"/>
      <c r="R32" s="96">
        <v>7526.5417629509993</v>
      </c>
      <c r="S32" s="97">
        <v>4.7531341299178144E-3</v>
      </c>
      <c r="T32" s="97">
        <f t="shared" si="0"/>
        <v>1.3068210630026254E-2</v>
      </c>
      <c r="U32" s="97">
        <f>R32/'סכום נכסי הקרן'!$C$42</f>
        <v>1.3798347380982558E-3</v>
      </c>
    </row>
    <row r="33" spans="2:21" s="130" customFormat="1">
      <c r="B33" s="89" t="s">
        <v>406</v>
      </c>
      <c r="C33" s="86" t="s">
        <v>407</v>
      </c>
      <c r="D33" s="99" t="s">
        <v>132</v>
      </c>
      <c r="E33" s="99" t="s">
        <v>357</v>
      </c>
      <c r="F33" s="86" t="s">
        <v>404</v>
      </c>
      <c r="G33" s="99" t="s">
        <v>405</v>
      </c>
      <c r="H33" s="86" t="s">
        <v>397</v>
      </c>
      <c r="I33" s="86" t="s">
        <v>172</v>
      </c>
      <c r="J33" s="86"/>
      <c r="K33" s="96">
        <v>9.8700000000019266</v>
      </c>
      <c r="L33" s="99" t="s">
        <v>176</v>
      </c>
      <c r="M33" s="100">
        <v>1.6500000000000001E-2</v>
      </c>
      <c r="N33" s="100">
        <v>1.4000000000000002E-2</v>
      </c>
      <c r="O33" s="96">
        <v>1099902.6309479999</v>
      </c>
      <c r="P33" s="98">
        <v>103.87</v>
      </c>
      <c r="Q33" s="86"/>
      <c r="R33" s="96">
        <v>1142.4688622399999</v>
      </c>
      <c r="S33" s="97">
        <v>2.601072755957575E-3</v>
      </c>
      <c r="T33" s="97">
        <f t="shared" si="0"/>
        <v>1.9836498886501913E-3</v>
      </c>
      <c r="U33" s="97">
        <f>R33/'סכום נכסי הקרן'!$C$42</f>
        <v>2.0944788097425796E-4</v>
      </c>
    </row>
    <row r="34" spans="2:21" s="130" customFormat="1">
      <c r="B34" s="89" t="s">
        <v>408</v>
      </c>
      <c r="C34" s="86" t="s">
        <v>409</v>
      </c>
      <c r="D34" s="99" t="s">
        <v>132</v>
      </c>
      <c r="E34" s="99" t="s">
        <v>357</v>
      </c>
      <c r="F34" s="86" t="s">
        <v>410</v>
      </c>
      <c r="G34" s="99" t="s">
        <v>411</v>
      </c>
      <c r="H34" s="86" t="s">
        <v>397</v>
      </c>
      <c r="I34" s="86" t="s">
        <v>172</v>
      </c>
      <c r="J34" s="86"/>
      <c r="K34" s="96">
        <v>9.5399999999983738</v>
      </c>
      <c r="L34" s="99" t="s">
        <v>176</v>
      </c>
      <c r="M34" s="100">
        <v>2.6499999999999999E-2</v>
      </c>
      <c r="N34" s="100">
        <v>1.4099999999993031E-2</v>
      </c>
      <c r="O34" s="96">
        <v>151438.98480199999</v>
      </c>
      <c r="P34" s="98">
        <v>113.71</v>
      </c>
      <c r="Q34" s="86"/>
      <c r="R34" s="96">
        <v>172.20127083200001</v>
      </c>
      <c r="S34" s="97">
        <v>1.2893559715869808E-4</v>
      </c>
      <c r="T34" s="97">
        <f t="shared" si="0"/>
        <v>2.9899023334568626E-4</v>
      </c>
      <c r="U34" s="97">
        <f>R34/'סכום נכסי הקרן'!$C$42</f>
        <v>3.1569517970162423E-5</v>
      </c>
    </row>
    <row r="35" spans="2:21" s="130" customFormat="1">
      <c r="B35" s="89" t="s">
        <v>412</v>
      </c>
      <c r="C35" s="86" t="s">
        <v>413</v>
      </c>
      <c r="D35" s="99" t="s">
        <v>132</v>
      </c>
      <c r="E35" s="99" t="s">
        <v>357</v>
      </c>
      <c r="F35" s="86" t="s">
        <v>414</v>
      </c>
      <c r="G35" s="99" t="s">
        <v>415</v>
      </c>
      <c r="H35" s="86" t="s">
        <v>397</v>
      </c>
      <c r="I35" s="86" t="s">
        <v>361</v>
      </c>
      <c r="J35" s="86"/>
      <c r="K35" s="96">
        <v>3.4799999999997326</v>
      </c>
      <c r="L35" s="99" t="s">
        <v>176</v>
      </c>
      <c r="M35" s="100">
        <v>6.5000000000000006E-3</v>
      </c>
      <c r="N35" s="97">
        <v>-1E-4</v>
      </c>
      <c r="O35" s="96">
        <v>2499959.7757999999</v>
      </c>
      <c r="P35" s="98">
        <v>102.25</v>
      </c>
      <c r="Q35" s="96">
        <v>426.13896699499998</v>
      </c>
      <c r="R35" s="96">
        <v>2991.7226867099998</v>
      </c>
      <c r="S35" s="97">
        <v>3.2200022199604566E-3</v>
      </c>
      <c r="T35" s="97">
        <f t="shared" si="0"/>
        <v>5.1944788786006044E-3</v>
      </c>
      <c r="U35" s="97">
        <f>R35/'סכום נכסי הקרן'!$C$42</f>
        <v>5.4847007030497995E-4</v>
      </c>
    </row>
    <row r="36" spans="2:21" s="130" customFormat="1">
      <c r="B36" s="89" t="s">
        <v>416</v>
      </c>
      <c r="C36" s="86" t="s">
        <v>417</v>
      </c>
      <c r="D36" s="99" t="s">
        <v>132</v>
      </c>
      <c r="E36" s="99" t="s">
        <v>357</v>
      </c>
      <c r="F36" s="86" t="s">
        <v>414</v>
      </c>
      <c r="G36" s="99" t="s">
        <v>415</v>
      </c>
      <c r="H36" s="86" t="s">
        <v>397</v>
      </c>
      <c r="I36" s="86" t="s">
        <v>361</v>
      </c>
      <c r="J36" s="86"/>
      <c r="K36" s="96">
        <v>4.1500000000002233</v>
      </c>
      <c r="L36" s="99" t="s">
        <v>176</v>
      </c>
      <c r="M36" s="100">
        <v>1.6399999999999998E-2</v>
      </c>
      <c r="N36" s="100">
        <v>3.0000000000008904E-3</v>
      </c>
      <c r="O36" s="96">
        <v>5302182.8068340002</v>
      </c>
      <c r="P36" s="98">
        <v>106.03</v>
      </c>
      <c r="Q36" s="86"/>
      <c r="R36" s="96">
        <v>5621.9044303849987</v>
      </c>
      <c r="S36" s="97">
        <v>4.9751460583216771E-3</v>
      </c>
      <c r="T36" s="97">
        <f t="shared" si="0"/>
        <v>9.7612201661847389E-3</v>
      </c>
      <c r="U36" s="97">
        <f>R36/'סכום נכסי הקרן'!$C$42</f>
        <v>1.0306591355805131E-3</v>
      </c>
    </row>
    <row r="37" spans="2:21" s="130" customFormat="1">
      <c r="B37" s="89" t="s">
        <v>418</v>
      </c>
      <c r="C37" s="86" t="s">
        <v>419</v>
      </c>
      <c r="D37" s="99" t="s">
        <v>132</v>
      </c>
      <c r="E37" s="99" t="s">
        <v>357</v>
      </c>
      <c r="F37" s="86" t="s">
        <v>414</v>
      </c>
      <c r="G37" s="99" t="s">
        <v>415</v>
      </c>
      <c r="H37" s="86" t="s">
        <v>397</v>
      </c>
      <c r="I37" s="86" t="s">
        <v>172</v>
      </c>
      <c r="J37" s="86"/>
      <c r="K37" s="96">
        <v>5.549999999999895</v>
      </c>
      <c r="L37" s="99" t="s">
        <v>176</v>
      </c>
      <c r="M37" s="100">
        <v>1.34E-2</v>
      </c>
      <c r="N37" s="100">
        <v>7.6999999999998224E-3</v>
      </c>
      <c r="O37" s="96">
        <v>17712116.805612002</v>
      </c>
      <c r="P37" s="98">
        <v>104.85</v>
      </c>
      <c r="Q37" s="86"/>
      <c r="R37" s="96">
        <v>18571.153994628999</v>
      </c>
      <c r="S37" s="97">
        <v>4.2361795737253889E-3</v>
      </c>
      <c r="T37" s="97">
        <f t="shared" si="0"/>
        <v>3.2244789132653516E-2</v>
      </c>
      <c r="U37" s="97">
        <f>R37/'סכום נכסי הקרן'!$C$42</f>
        <v>3.4046344543651624E-3</v>
      </c>
    </row>
    <row r="38" spans="2:21" s="130" customFormat="1">
      <c r="B38" s="89" t="s">
        <v>420</v>
      </c>
      <c r="C38" s="86" t="s">
        <v>421</v>
      </c>
      <c r="D38" s="99" t="s">
        <v>132</v>
      </c>
      <c r="E38" s="99" t="s">
        <v>357</v>
      </c>
      <c r="F38" s="86" t="s">
        <v>414</v>
      </c>
      <c r="G38" s="99" t="s">
        <v>415</v>
      </c>
      <c r="H38" s="86" t="s">
        <v>397</v>
      </c>
      <c r="I38" s="86" t="s">
        <v>172</v>
      </c>
      <c r="J38" s="86"/>
      <c r="K38" s="96">
        <v>6.8799999999996464</v>
      </c>
      <c r="L38" s="99" t="s">
        <v>176</v>
      </c>
      <c r="M38" s="100">
        <v>1.77E-2</v>
      </c>
      <c r="N38" s="100">
        <v>1.1899999999999933E-2</v>
      </c>
      <c r="O38" s="96">
        <v>4236206.4657779997</v>
      </c>
      <c r="P38" s="98">
        <v>104.39</v>
      </c>
      <c r="Q38" s="86"/>
      <c r="R38" s="96">
        <v>4422.1759179370001</v>
      </c>
      <c r="S38" s="97">
        <v>3.4838398875110094E-3</v>
      </c>
      <c r="T38" s="97">
        <f t="shared" si="0"/>
        <v>7.6781512889622485E-3</v>
      </c>
      <c r="U38" s="97">
        <f>R38/'סכום נכסי הקרן'!$C$42</f>
        <v>8.1071388982216952E-4</v>
      </c>
    </row>
    <row r="39" spans="2:21" s="130" customFormat="1">
      <c r="B39" s="89" t="s">
        <v>422</v>
      </c>
      <c r="C39" s="86" t="s">
        <v>423</v>
      </c>
      <c r="D39" s="99" t="s">
        <v>132</v>
      </c>
      <c r="E39" s="99" t="s">
        <v>357</v>
      </c>
      <c r="F39" s="86" t="s">
        <v>414</v>
      </c>
      <c r="G39" s="99" t="s">
        <v>415</v>
      </c>
      <c r="H39" s="86" t="s">
        <v>397</v>
      </c>
      <c r="I39" s="86" t="s">
        <v>172</v>
      </c>
      <c r="J39" s="86"/>
      <c r="K39" s="96">
        <v>10.040000000006096</v>
      </c>
      <c r="L39" s="99" t="s">
        <v>176</v>
      </c>
      <c r="M39" s="100">
        <v>2.4799999999999999E-2</v>
      </c>
      <c r="N39" s="100">
        <v>1.8800000000022271E-2</v>
      </c>
      <c r="O39" s="96">
        <v>319795.96746900002</v>
      </c>
      <c r="P39" s="98">
        <v>106.69</v>
      </c>
      <c r="Q39" s="86"/>
      <c r="R39" s="96">
        <v>341.19030789800007</v>
      </c>
      <c r="S39" s="97">
        <v>1.214186061625086E-3</v>
      </c>
      <c r="T39" s="97">
        <f t="shared" si="0"/>
        <v>5.9240311805383431E-4</v>
      </c>
      <c r="U39" s="97">
        <f>R39/'סכום נכסי הקרן'!$C$42</f>
        <v>6.2550139754424846E-5</v>
      </c>
    </row>
    <row r="40" spans="2:21" s="130" customFormat="1">
      <c r="B40" s="89" t="s">
        <v>424</v>
      </c>
      <c r="C40" s="86" t="s">
        <v>425</v>
      </c>
      <c r="D40" s="99" t="s">
        <v>132</v>
      </c>
      <c r="E40" s="99" t="s">
        <v>357</v>
      </c>
      <c r="F40" s="86" t="s">
        <v>385</v>
      </c>
      <c r="G40" s="99" t="s">
        <v>365</v>
      </c>
      <c r="H40" s="86" t="s">
        <v>397</v>
      </c>
      <c r="I40" s="86" t="s">
        <v>172</v>
      </c>
      <c r="J40" s="86"/>
      <c r="K40" s="96">
        <v>2.9600000000004187</v>
      </c>
      <c r="L40" s="99" t="s">
        <v>176</v>
      </c>
      <c r="M40" s="100">
        <v>4.2000000000000003E-2</v>
      </c>
      <c r="N40" s="100">
        <v>-3.1999999999964067E-3</v>
      </c>
      <c r="O40" s="96">
        <v>1110853.096012</v>
      </c>
      <c r="P40" s="98">
        <v>120.26</v>
      </c>
      <c r="Q40" s="86"/>
      <c r="R40" s="96">
        <v>1335.9118958640001</v>
      </c>
      <c r="S40" s="97">
        <v>1.1133760060416905E-3</v>
      </c>
      <c r="T40" s="97">
        <f t="shared" si="0"/>
        <v>2.3195218452443083E-3</v>
      </c>
      <c r="U40" s="97">
        <f>R40/'סכום נכסי הקרן'!$C$42</f>
        <v>2.4491163392271044E-4</v>
      </c>
    </row>
    <row r="41" spans="2:21" s="130" customFormat="1">
      <c r="B41" s="89" t="s">
        <v>426</v>
      </c>
      <c r="C41" s="86" t="s">
        <v>427</v>
      </c>
      <c r="D41" s="99" t="s">
        <v>132</v>
      </c>
      <c r="E41" s="99" t="s">
        <v>357</v>
      </c>
      <c r="F41" s="86" t="s">
        <v>385</v>
      </c>
      <c r="G41" s="99" t="s">
        <v>365</v>
      </c>
      <c r="H41" s="86" t="s">
        <v>397</v>
      </c>
      <c r="I41" s="86" t="s">
        <v>172</v>
      </c>
      <c r="J41" s="86"/>
      <c r="K41" s="96">
        <v>1.4899999999999318</v>
      </c>
      <c r="L41" s="99" t="s">
        <v>176</v>
      </c>
      <c r="M41" s="100">
        <v>4.0999999999999995E-2</v>
      </c>
      <c r="N41" s="100">
        <v>-4.400000000000355E-3</v>
      </c>
      <c r="O41" s="96">
        <v>5205848.3111680001</v>
      </c>
      <c r="P41" s="98">
        <v>129.65</v>
      </c>
      <c r="Q41" s="86"/>
      <c r="R41" s="96">
        <v>6749.3822545539997</v>
      </c>
      <c r="S41" s="97">
        <v>3.340888293489224E-3</v>
      </c>
      <c r="T41" s="97">
        <f t="shared" si="0"/>
        <v>1.1718841362077402E-2</v>
      </c>
      <c r="U41" s="97">
        <f>R41/'סכום נכסי הקרן'!$C$42</f>
        <v>1.2373587218210145E-3</v>
      </c>
    </row>
    <row r="42" spans="2:21" s="130" customFormat="1">
      <c r="B42" s="89" t="s">
        <v>428</v>
      </c>
      <c r="C42" s="86" t="s">
        <v>429</v>
      </c>
      <c r="D42" s="99" t="s">
        <v>132</v>
      </c>
      <c r="E42" s="99" t="s">
        <v>357</v>
      </c>
      <c r="F42" s="86" t="s">
        <v>385</v>
      </c>
      <c r="G42" s="99" t="s">
        <v>365</v>
      </c>
      <c r="H42" s="86" t="s">
        <v>397</v>
      </c>
      <c r="I42" s="86" t="s">
        <v>172</v>
      </c>
      <c r="J42" s="86"/>
      <c r="K42" s="96">
        <v>2.1199999999997385</v>
      </c>
      <c r="L42" s="99" t="s">
        <v>176</v>
      </c>
      <c r="M42" s="100">
        <v>0.04</v>
      </c>
      <c r="N42" s="100">
        <v>-4.5999999999990562E-3</v>
      </c>
      <c r="O42" s="96">
        <v>4678902.4232890001</v>
      </c>
      <c r="P42" s="98">
        <v>117.75</v>
      </c>
      <c r="Q42" s="86"/>
      <c r="R42" s="96">
        <v>5509.4076544120007</v>
      </c>
      <c r="S42" s="97">
        <v>1.6108234248317793E-3</v>
      </c>
      <c r="T42" s="97">
        <f t="shared" si="0"/>
        <v>9.5658938649542495E-3</v>
      </c>
      <c r="U42" s="97">
        <f>R42/'סכום נכסי הקרן'!$C$42</f>
        <v>1.0100351937622804E-3</v>
      </c>
    </row>
    <row r="43" spans="2:21" s="130" customFormat="1">
      <c r="B43" s="89" t="s">
        <v>430</v>
      </c>
      <c r="C43" s="86" t="s">
        <v>431</v>
      </c>
      <c r="D43" s="99" t="s">
        <v>132</v>
      </c>
      <c r="E43" s="99" t="s">
        <v>357</v>
      </c>
      <c r="F43" s="86" t="s">
        <v>432</v>
      </c>
      <c r="G43" s="99" t="s">
        <v>415</v>
      </c>
      <c r="H43" s="86" t="s">
        <v>433</v>
      </c>
      <c r="I43" s="86" t="s">
        <v>361</v>
      </c>
      <c r="J43" s="86"/>
      <c r="K43" s="96">
        <v>0.87999999999986422</v>
      </c>
      <c r="L43" s="99" t="s">
        <v>176</v>
      </c>
      <c r="M43" s="100">
        <v>1.6399999999999998E-2</v>
      </c>
      <c r="N43" s="100">
        <v>-6.5999999999989825E-3</v>
      </c>
      <c r="O43" s="96">
        <v>1154108.3289640001</v>
      </c>
      <c r="P43" s="98">
        <v>101.98</v>
      </c>
      <c r="Q43" s="86"/>
      <c r="R43" s="96">
        <v>1176.9596996319999</v>
      </c>
      <c r="S43" s="97">
        <v>2.3430629478249777E-3</v>
      </c>
      <c r="T43" s="97">
        <f t="shared" si="0"/>
        <v>2.0435357621417004E-3</v>
      </c>
      <c r="U43" s="97">
        <f>R43/'סכום נכסי הקרן'!$C$42</f>
        <v>2.1577105794961829E-4</v>
      </c>
    </row>
    <row r="44" spans="2:21" s="130" customFormat="1">
      <c r="B44" s="89" t="s">
        <v>434</v>
      </c>
      <c r="C44" s="86" t="s">
        <v>435</v>
      </c>
      <c r="D44" s="99" t="s">
        <v>132</v>
      </c>
      <c r="E44" s="99" t="s">
        <v>357</v>
      </c>
      <c r="F44" s="86" t="s">
        <v>432</v>
      </c>
      <c r="G44" s="99" t="s">
        <v>415</v>
      </c>
      <c r="H44" s="86" t="s">
        <v>433</v>
      </c>
      <c r="I44" s="86" t="s">
        <v>361</v>
      </c>
      <c r="J44" s="86"/>
      <c r="K44" s="96">
        <v>5.2500000000002141</v>
      </c>
      <c r="L44" s="99" t="s">
        <v>176</v>
      </c>
      <c r="M44" s="100">
        <v>2.3399999999999997E-2</v>
      </c>
      <c r="N44" s="100">
        <v>8.0999999999998712E-3</v>
      </c>
      <c r="O44" s="96">
        <v>8678114.6589819994</v>
      </c>
      <c r="P44" s="98">
        <v>108.15</v>
      </c>
      <c r="Q44" s="86"/>
      <c r="R44" s="96">
        <v>9385.3810633520006</v>
      </c>
      <c r="S44" s="97">
        <v>3.6545416944041929E-3</v>
      </c>
      <c r="T44" s="97">
        <f t="shared" si="0"/>
        <v>1.6295682724127365E-2</v>
      </c>
      <c r="U44" s="97">
        <f>R44/'סכום נכסי הקרן'!$C$42</f>
        <v>1.7206142248820933E-3</v>
      </c>
    </row>
    <row r="45" spans="2:21" s="130" customFormat="1">
      <c r="B45" s="89" t="s">
        <v>436</v>
      </c>
      <c r="C45" s="86" t="s">
        <v>437</v>
      </c>
      <c r="D45" s="99" t="s">
        <v>132</v>
      </c>
      <c r="E45" s="99" t="s">
        <v>357</v>
      </c>
      <c r="F45" s="86" t="s">
        <v>432</v>
      </c>
      <c r="G45" s="99" t="s">
        <v>415</v>
      </c>
      <c r="H45" s="86" t="s">
        <v>433</v>
      </c>
      <c r="I45" s="86" t="s">
        <v>361</v>
      </c>
      <c r="J45" s="86"/>
      <c r="K45" s="96">
        <v>2.0799999999998056</v>
      </c>
      <c r="L45" s="99" t="s">
        <v>176</v>
      </c>
      <c r="M45" s="100">
        <v>0.03</v>
      </c>
      <c r="N45" s="100">
        <v>-4.2999999999988672E-3</v>
      </c>
      <c r="O45" s="96">
        <v>2834044.9854049999</v>
      </c>
      <c r="P45" s="98">
        <v>109</v>
      </c>
      <c r="Q45" s="86"/>
      <c r="R45" s="96">
        <v>3089.1089959450001</v>
      </c>
      <c r="S45" s="97">
        <v>5.8896255991705308E-3</v>
      </c>
      <c r="T45" s="97">
        <f t="shared" si="0"/>
        <v>5.3635691250439946E-3</v>
      </c>
      <c r="U45" s="97">
        <f>R45/'סכום נכסי הקרן'!$C$42</f>
        <v>5.6632382262973232E-4</v>
      </c>
    </row>
    <row r="46" spans="2:21" s="130" customFormat="1">
      <c r="B46" s="89" t="s">
        <v>438</v>
      </c>
      <c r="C46" s="86" t="s">
        <v>439</v>
      </c>
      <c r="D46" s="99" t="s">
        <v>132</v>
      </c>
      <c r="E46" s="99" t="s">
        <v>357</v>
      </c>
      <c r="F46" s="86" t="s">
        <v>440</v>
      </c>
      <c r="G46" s="99" t="s">
        <v>415</v>
      </c>
      <c r="H46" s="86" t="s">
        <v>433</v>
      </c>
      <c r="I46" s="86" t="s">
        <v>172</v>
      </c>
      <c r="J46" s="86"/>
      <c r="K46" s="96">
        <v>0.25999999999876039</v>
      </c>
      <c r="L46" s="99" t="s">
        <v>176</v>
      </c>
      <c r="M46" s="100">
        <v>4.9500000000000002E-2</v>
      </c>
      <c r="N46" s="100">
        <v>-2.5799999999945103E-2</v>
      </c>
      <c r="O46" s="96">
        <v>89846.463826000007</v>
      </c>
      <c r="P46" s="98">
        <v>125.7</v>
      </c>
      <c r="Q46" s="86"/>
      <c r="R46" s="96">
        <v>112.937007489</v>
      </c>
      <c r="S46" s="97">
        <v>6.9656861390259928E-4</v>
      </c>
      <c r="T46" s="97">
        <f t="shared" si="0"/>
        <v>1.9609066796866359E-4</v>
      </c>
      <c r="U46" s="97">
        <f>R46/'סכום נכסי הקרן'!$C$42</f>
        <v>2.0704649101566354E-5</v>
      </c>
    </row>
    <row r="47" spans="2:21" s="130" customFormat="1">
      <c r="B47" s="89" t="s">
        <v>441</v>
      </c>
      <c r="C47" s="86" t="s">
        <v>442</v>
      </c>
      <c r="D47" s="99" t="s">
        <v>132</v>
      </c>
      <c r="E47" s="99" t="s">
        <v>357</v>
      </c>
      <c r="F47" s="86" t="s">
        <v>440</v>
      </c>
      <c r="G47" s="99" t="s">
        <v>415</v>
      </c>
      <c r="H47" s="86" t="s">
        <v>433</v>
      </c>
      <c r="I47" s="86" t="s">
        <v>172</v>
      </c>
      <c r="J47" s="86"/>
      <c r="K47" s="96">
        <v>1.9699999999999458</v>
      </c>
      <c r="L47" s="99" t="s">
        <v>176</v>
      </c>
      <c r="M47" s="100">
        <v>4.8000000000000001E-2</v>
      </c>
      <c r="N47" s="100">
        <v>-4.699999999999969E-3</v>
      </c>
      <c r="O47" s="96">
        <v>8358443.7442899998</v>
      </c>
      <c r="P47" s="98">
        <v>116.78</v>
      </c>
      <c r="Q47" s="86"/>
      <c r="R47" s="96">
        <v>9760.9905079489999</v>
      </c>
      <c r="S47" s="97">
        <v>6.1479668538541544E-3</v>
      </c>
      <c r="T47" s="97">
        <f t="shared" si="0"/>
        <v>1.6947847222939131E-2</v>
      </c>
      <c r="U47" s="97">
        <f>R47/'סכום נכסי הקרן'!$C$42</f>
        <v>1.7894743967825446E-3</v>
      </c>
    </row>
    <row r="48" spans="2:21" s="130" customFormat="1">
      <c r="B48" s="89" t="s">
        <v>443</v>
      </c>
      <c r="C48" s="86" t="s">
        <v>444</v>
      </c>
      <c r="D48" s="99" t="s">
        <v>132</v>
      </c>
      <c r="E48" s="99" t="s">
        <v>357</v>
      </c>
      <c r="F48" s="86" t="s">
        <v>440</v>
      </c>
      <c r="G48" s="99" t="s">
        <v>415</v>
      </c>
      <c r="H48" s="86" t="s">
        <v>433</v>
      </c>
      <c r="I48" s="86" t="s">
        <v>172</v>
      </c>
      <c r="J48" s="86"/>
      <c r="K48" s="96">
        <v>5.9500000000001165</v>
      </c>
      <c r="L48" s="99" t="s">
        <v>176</v>
      </c>
      <c r="M48" s="100">
        <v>3.2000000000000001E-2</v>
      </c>
      <c r="N48" s="100">
        <v>1.0200000000000464E-2</v>
      </c>
      <c r="O48" s="96">
        <v>7438333.7431509998</v>
      </c>
      <c r="P48" s="98">
        <v>115.87</v>
      </c>
      <c r="Q48" s="86"/>
      <c r="R48" s="96">
        <v>8618.7976543799996</v>
      </c>
      <c r="S48" s="97">
        <v>4.5091304540881031E-3</v>
      </c>
      <c r="T48" s="97">
        <f t="shared" si="0"/>
        <v>1.4964676563603268E-2</v>
      </c>
      <c r="U48" s="97">
        <f>R48/'סכום נכסי הקרן'!$C$42</f>
        <v>1.5800771162519241E-3</v>
      </c>
    </row>
    <row r="49" spans="2:21" s="130" customFormat="1">
      <c r="B49" s="89" t="s">
        <v>445</v>
      </c>
      <c r="C49" s="86" t="s">
        <v>446</v>
      </c>
      <c r="D49" s="99" t="s">
        <v>132</v>
      </c>
      <c r="E49" s="99" t="s">
        <v>357</v>
      </c>
      <c r="F49" s="86" t="s">
        <v>440</v>
      </c>
      <c r="G49" s="99" t="s">
        <v>415</v>
      </c>
      <c r="H49" s="86" t="s">
        <v>433</v>
      </c>
      <c r="I49" s="86" t="s">
        <v>172</v>
      </c>
      <c r="J49" s="86"/>
      <c r="K49" s="96">
        <v>1.2400000000001052</v>
      </c>
      <c r="L49" s="99" t="s">
        <v>176</v>
      </c>
      <c r="M49" s="100">
        <v>4.9000000000000002E-2</v>
      </c>
      <c r="N49" s="100">
        <v>-1.0599999999993684E-2</v>
      </c>
      <c r="O49" s="96">
        <v>967534.05620100012</v>
      </c>
      <c r="P49" s="98">
        <v>117.82</v>
      </c>
      <c r="Q49" s="86"/>
      <c r="R49" s="96">
        <v>1139.948586662</v>
      </c>
      <c r="S49" s="97">
        <v>4.8839769268001479E-3</v>
      </c>
      <c r="T49" s="97">
        <f t="shared" si="0"/>
        <v>1.9792739756298006E-3</v>
      </c>
      <c r="U49" s="97">
        <f>R49/'סכום נכסי הקרן'!$C$42</f>
        <v>2.0898584091633612E-4</v>
      </c>
    </row>
    <row r="50" spans="2:21" s="130" customFormat="1">
      <c r="B50" s="89" t="s">
        <v>447</v>
      </c>
      <c r="C50" s="86" t="s">
        <v>448</v>
      </c>
      <c r="D50" s="99" t="s">
        <v>132</v>
      </c>
      <c r="E50" s="99" t="s">
        <v>357</v>
      </c>
      <c r="F50" s="86" t="s">
        <v>449</v>
      </c>
      <c r="G50" s="99" t="s">
        <v>450</v>
      </c>
      <c r="H50" s="86" t="s">
        <v>433</v>
      </c>
      <c r="I50" s="86" t="s">
        <v>172</v>
      </c>
      <c r="J50" s="86"/>
      <c r="K50" s="96">
        <v>2.1099999999999479</v>
      </c>
      <c r="L50" s="99" t="s">
        <v>176</v>
      </c>
      <c r="M50" s="100">
        <v>3.7000000000000005E-2</v>
      </c>
      <c r="N50" s="100">
        <v>-4.0000000000006176E-3</v>
      </c>
      <c r="O50" s="96">
        <v>5671361.9722750001</v>
      </c>
      <c r="P50" s="98">
        <v>114.22</v>
      </c>
      <c r="Q50" s="86"/>
      <c r="R50" s="96">
        <v>6477.8298065939998</v>
      </c>
      <c r="S50" s="97">
        <v>2.3630819751250419E-3</v>
      </c>
      <c r="T50" s="97">
        <f t="shared" si="0"/>
        <v>1.1247349314493366E-2</v>
      </c>
      <c r="U50" s="97">
        <f>R50/'סכום נכסי הקרן'!$C$42</f>
        <v>1.187575233904259E-3</v>
      </c>
    </row>
    <row r="51" spans="2:21" s="130" customFormat="1">
      <c r="B51" s="89" t="s">
        <v>451</v>
      </c>
      <c r="C51" s="86" t="s">
        <v>452</v>
      </c>
      <c r="D51" s="99" t="s">
        <v>132</v>
      </c>
      <c r="E51" s="99" t="s">
        <v>357</v>
      </c>
      <c r="F51" s="86" t="s">
        <v>449</v>
      </c>
      <c r="G51" s="99" t="s">
        <v>450</v>
      </c>
      <c r="H51" s="86" t="s">
        <v>433</v>
      </c>
      <c r="I51" s="86" t="s">
        <v>172</v>
      </c>
      <c r="J51" s="86"/>
      <c r="K51" s="96">
        <v>5.1600000000005029</v>
      </c>
      <c r="L51" s="99" t="s">
        <v>176</v>
      </c>
      <c r="M51" s="100">
        <v>2.2000000000000002E-2</v>
      </c>
      <c r="N51" s="100">
        <v>1.1100000000000675E-2</v>
      </c>
      <c r="O51" s="96">
        <v>4855617.5808140002</v>
      </c>
      <c r="P51" s="98">
        <v>106.68</v>
      </c>
      <c r="Q51" s="86"/>
      <c r="R51" s="96">
        <v>5179.9728115150001</v>
      </c>
      <c r="S51" s="97">
        <v>5.5072096558384347E-3</v>
      </c>
      <c r="T51" s="97">
        <f t="shared" si="0"/>
        <v>8.9939015673708694E-3</v>
      </c>
      <c r="U51" s="97">
        <f>R51/'סכום נכסי הקרן'!$C$42</f>
        <v>9.4964017378022206E-4</v>
      </c>
    </row>
    <row r="52" spans="2:21" s="130" customFormat="1">
      <c r="B52" s="89" t="s">
        <v>453</v>
      </c>
      <c r="C52" s="86" t="s">
        <v>454</v>
      </c>
      <c r="D52" s="99" t="s">
        <v>132</v>
      </c>
      <c r="E52" s="99" t="s">
        <v>357</v>
      </c>
      <c r="F52" s="86" t="s">
        <v>455</v>
      </c>
      <c r="G52" s="99" t="s">
        <v>415</v>
      </c>
      <c r="H52" s="86" t="s">
        <v>433</v>
      </c>
      <c r="I52" s="86" t="s">
        <v>361</v>
      </c>
      <c r="J52" s="86"/>
      <c r="K52" s="96">
        <v>6.5399999999990523</v>
      </c>
      <c r="L52" s="99" t="s">
        <v>176</v>
      </c>
      <c r="M52" s="100">
        <v>1.8200000000000001E-2</v>
      </c>
      <c r="N52" s="100">
        <v>1.3099999999997208E-2</v>
      </c>
      <c r="O52" s="96">
        <v>1685373.660678</v>
      </c>
      <c r="P52" s="98">
        <v>104.11</v>
      </c>
      <c r="Q52" s="86"/>
      <c r="R52" s="96">
        <v>1754.642499479</v>
      </c>
      <c r="S52" s="97">
        <v>6.4082648694980988E-3</v>
      </c>
      <c r="T52" s="97">
        <f t="shared" si="0"/>
        <v>3.0465569029935091E-3</v>
      </c>
      <c r="U52" s="97">
        <f>R52/'סכום נכסי הקרן'!$C$42</f>
        <v>3.2167717259505454E-4</v>
      </c>
    </row>
    <row r="53" spans="2:21" s="130" customFormat="1">
      <c r="B53" s="89" t="s">
        <v>456</v>
      </c>
      <c r="C53" s="86" t="s">
        <v>457</v>
      </c>
      <c r="D53" s="99" t="s">
        <v>132</v>
      </c>
      <c r="E53" s="99" t="s">
        <v>357</v>
      </c>
      <c r="F53" s="86" t="s">
        <v>396</v>
      </c>
      <c r="G53" s="99" t="s">
        <v>365</v>
      </c>
      <c r="H53" s="86" t="s">
        <v>433</v>
      </c>
      <c r="I53" s="86" t="s">
        <v>172</v>
      </c>
      <c r="J53" s="86"/>
      <c r="K53" s="96">
        <v>1.3199999999996344</v>
      </c>
      <c r="L53" s="99" t="s">
        <v>176</v>
      </c>
      <c r="M53" s="100">
        <v>3.1E-2</v>
      </c>
      <c r="N53" s="100">
        <v>-9.2999999999987606E-3</v>
      </c>
      <c r="O53" s="96">
        <v>1365158.0638600001</v>
      </c>
      <c r="P53" s="98">
        <v>112.2</v>
      </c>
      <c r="Q53" s="86"/>
      <c r="R53" s="96">
        <v>1531.7072663829999</v>
      </c>
      <c r="S53" s="97">
        <v>3.9680813215988622E-3</v>
      </c>
      <c r="T53" s="97">
        <f t="shared" si="0"/>
        <v>2.6594781256865908E-3</v>
      </c>
      <c r="U53" s="97">
        <f>R53/'סכום נכסי הקרן'!$C$42</f>
        <v>2.8080663886785129E-4</v>
      </c>
    </row>
    <row r="54" spans="2:21" s="130" customFormat="1">
      <c r="B54" s="89" t="s">
        <v>458</v>
      </c>
      <c r="C54" s="86" t="s">
        <v>459</v>
      </c>
      <c r="D54" s="99" t="s">
        <v>132</v>
      </c>
      <c r="E54" s="99" t="s">
        <v>357</v>
      </c>
      <c r="F54" s="86" t="s">
        <v>396</v>
      </c>
      <c r="G54" s="99" t="s">
        <v>365</v>
      </c>
      <c r="H54" s="86" t="s">
        <v>433</v>
      </c>
      <c r="I54" s="86" t="s">
        <v>172</v>
      </c>
      <c r="J54" s="86"/>
      <c r="K54" s="96">
        <v>0.26999999999996532</v>
      </c>
      <c r="L54" s="99" t="s">
        <v>176</v>
      </c>
      <c r="M54" s="100">
        <v>2.7999999999999997E-2</v>
      </c>
      <c r="N54" s="100">
        <v>-2.2999999999999819E-2</v>
      </c>
      <c r="O54" s="96">
        <v>5191173.1563499998</v>
      </c>
      <c r="P54" s="98">
        <v>105.52</v>
      </c>
      <c r="Q54" s="86"/>
      <c r="R54" s="96">
        <v>5477.7256304970006</v>
      </c>
      <c r="S54" s="97">
        <v>5.2780874219268692E-3</v>
      </c>
      <c r="T54" s="97">
        <f t="shared" si="0"/>
        <v>9.5108848880898975E-3</v>
      </c>
      <c r="U54" s="97">
        <f>R54/'סכום נכסי הקרן'!$C$42</f>
        <v>1.0042269542615888E-3</v>
      </c>
    </row>
    <row r="55" spans="2:21" s="130" customFormat="1">
      <c r="B55" s="89" t="s">
        <v>460</v>
      </c>
      <c r="C55" s="86" t="s">
        <v>461</v>
      </c>
      <c r="D55" s="99" t="s">
        <v>132</v>
      </c>
      <c r="E55" s="99" t="s">
        <v>357</v>
      </c>
      <c r="F55" s="86" t="s">
        <v>396</v>
      </c>
      <c r="G55" s="99" t="s">
        <v>365</v>
      </c>
      <c r="H55" s="86" t="s">
        <v>433</v>
      </c>
      <c r="I55" s="86" t="s">
        <v>172</v>
      </c>
      <c r="J55" s="86"/>
      <c r="K55" s="96">
        <v>1.4500000000024413</v>
      </c>
      <c r="L55" s="99" t="s">
        <v>176</v>
      </c>
      <c r="M55" s="100">
        <v>4.2000000000000003E-2</v>
      </c>
      <c r="N55" s="100">
        <v>-2.1999999999902349E-3</v>
      </c>
      <c r="O55" s="96">
        <v>79139.192318000001</v>
      </c>
      <c r="P55" s="98">
        <v>129.4</v>
      </c>
      <c r="Q55" s="86"/>
      <c r="R55" s="96">
        <v>102.406109355</v>
      </c>
      <c r="S55" s="97">
        <v>1.5170646075604801E-3</v>
      </c>
      <c r="T55" s="97">
        <f t="shared" si="0"/>
        <v>1.7780604280177891E-4</v>
      </c>
      <c r="U55" s="97">
        <f>R55/'סכום נכסי הקרן'!$C$42</f>
        <v>1.877402817015867E-5</v>
      </c>
    </row>
    <row r="56" spans="2:21" s="130" customFormat="1">
      <c r="B56" s="89" t="s">
        <v>462</v>
      </c>
      <c r="C56" s="86" t="s">
        <v>463</v>
      </c>
      <c r="D56" s="99" t="s">
        <v>132</v>
      </c>
      <c r="E56" s="99" t="s">
        <v>357</v>
      </c>
      <c r="F56" s="86" t="s">
        <v>364</v>
      </c>
      <c r="G56" s="99" t="s">
        <v>365</v>
      </c>
      <c r="H56" s="86" t="s">
        <v>433</v>
      </c>
      <c r="I56" s="86" t="s">
        <v>172</v>
      </c>
      <c r="J56" s="86"/>
      <c r="K56" s="96">
        <v>1.7799999999998657</v>
      </c>
      <c r="L56" s="99" t="s">
        <v>176</v>
      </c>
      <c r="M56" s="100">
        <v>0.04</v>
      </c>
      <c r="N56" s="100">
        <v>-3.2000000000003102E-3</v>
      </c>
      <c r="O56" s="96">
        <v>6580358.6011469997</v>
      </c>
      <c r="P56" s="98">
        <v>117.66</v>
      </c>
      <c r="Q56" s="86"/>
      <c r="R56" s="96">
        <v>7742.4498519179997</v>
      </c>
      <c r="S56" s="97">
        <v>4.8743469258080378E-3</v>
      </c>
      <c r="T56" s="97">
        <f t="shared" si="0"/>
        <v>1.3443088292598465E-2</v>
      </c>
      <c r="U56" s="97">
        <f>R56/'סכום נכסי הקרן'!$C$42</f>
        <v>1.4194169912466483E-3</v>
      </c>
    </row>
    <row r="57" spans="2:21" s="130" customFormat="1">
      <c r="B57" s="89" t="s">
        <v>464</v>
      </c>
      <c r="C57" s="86" t="s">
        <v>465</v>
      </c>
      <c r="D57" s="99" t="s">
        <v>132</v>
      </c>
      <c r="E57" s="99" t="s">
        <v>357</v>
      </c>
      <c r="F57" s="86" t="s">
        <v>466</v>
      </c>
      <c r="G57" s="99" t="s">
        <v>415</v>
      </c>
      <c r="H57" s="86" t="s">
        <v>433</v>
      </c>
      <c r="I57" s="86" t="s">
        <v>172</v>
      </c>
      <c r="J57" s="86"/>
      <c r="K57" s="96">
        <v>4.1900000000000128</v>
      </c>
      <c r="L57" s="99" t="s">
        <v>176</v>
      </c>
      <c r="M57" s="100">
        <v>4.7500000000000001E-2</v>
      </c>
      <c r="N57" s="100">
        <v>4.5000000000002113E-3</v>
      </c>
      <c r="O57" s="96">
        <v>8187794.7296329997</v>
      </c>
      <c r="P57" s="98">
        <v>144.5</v>
      </c>
      <c r="Q57" s="86"/>
      <c r="R57" s="96">
        <v>11831.363418615001</v>
      </c>
      <c r="S57" s="97">
        <v>4.3383641867392568E-3</v>
      </c>
      <c r="T57" s="97">
        <f t="shared" si="0"/>
        <v>2.0542601644214765E-2</v>
      </c>
      <c r="U57" s="97">
        <f>R57/'סכום נכסי הקרן'!$C$42</f>
        <v>2.1690341671164919E-3</v>
      </c>
    </row>
    <row r="58" spans="2:21" s="130" customFormat="1">
      <c r="B58" s="89" t="s">
        <v>467</v>
      </c>
      <c r="C58" s="86" t="s">
        <v>468</v>
      </c>
      <c r="D58" s="99" t="s">
        <v>132</v>
      </c>
      <c r="E58" s="99" t="s">
        <v>357</v>
      </c>
      <c r="F58" s="86" t="s">
        <v>469</v>
      </c>
      <c r="G58" s="99" t="s">
        <v>365</v>
      </c>
      <c r="H58" s="86" t="s">
        <v>433</v>
      </c>
      <c r="I58" s="86" t="s">
        <v>172</v>
      </c>
      <c r="J58" s="86"/>
      <c r="K58" s="96">
        <v>1.6700000000002935</v>
      </c>
      <c r="L58" s="99" t="s">
        <v>176</v>
      </c>
      <c r="M58" s="100">
        <v>3.85E-2</v>
      </c>
      <c r="N58" s="100">
        <v>-8.5000000000020962E-3</v>
      </c>
      <c r="O58" s="96">
        <v>1011894.880997</v>
      </c>
      <c r="P58" s="98">
        <v>117.89</v>
      </c>
      <c r="Q58" s="86"/>
      <c r="R58" s="96">
        <v>1192.9229288949998</v>
      </c>
      <c r="S58" s="97">
        <v>2.3757137413560349E-3</v>
      </c>
      <c r="T58" s="97">
        <f t="shared" si="0"/>
        <v>2.071252454470594E-3</v>
      </c>
      <c r="U58" s="97">
        <f>R58/'סכום נכסי הקרן'!$C$42</f>
        <v>2.1869758369850057E-4</v>
      </c>
    </row>
    <row r="59" spans="2:21" s="130" customFormat="1">
      <c r="B59" s="89" t="s">
        <v>470</v>
      </c>
      <c r="C59" s="86" t="s">
        <v>471</v>
      </c>
      <c r="D59" s="99" t="s">
        <v>132</v>
      </c>
      <c r="E59" s="99" t="s">
        <v>357</v>
      </c>
      <c r="F59" s="86" t="s">
        <v>469</v>
      </c>
      <c r="G59" s="99" t="s">
        <v>365</v>
      </c>
      <c r="H59" s="86" t="s">
        <v>433</v>
      </c>
      <c r="I59" s="86" t="s">
        <v>172</v>
      </c>
      <c r="J59" s="86"/>
      <c r="K59" s="96">
        <v>2.0400000000007146</v>
      </c>
      <c r="L59" s="99" t="s">
        <v>176</v>
      </c>
      <c r="M59" s="100">
        <v>4.7500000000000001E-2</v>
      </c>
      <c r="N59" s="100">
        <v>-7.6000000000017867E-3</v>
      </c>
      <c r="O59" s="96">
        <v>667293.66613899998</v>
      </c>
      <c r="P59" s="98">
        <v>134.19999999999999</v>
      </c>
      <c r="Q59" s="86"/>
      <c r="R59" s="96">
        <v>895.508091734</v>
      </c>
      <c r="S59" s="97">
        <v>2.2991194359231089E-3</v>
      </c>
      <c r="T59" s="97">
        <f t="shared" si="0"/>
        <v>1.5548559660266078E-3</v>
      </c>
      <c r="U59" s="97">
        <f>R59/'סכום נכסי הקרן'!$C$42</f>
        <v>1.6417276514761261E-4</v>
      </c>
    </row>
    <row r="60" spans="2:21" s="130" customFormat="1">
      <c r="B60" s="89" t="s">
        <v>472</v>
      </c>
      <c r="C60" s="86" t="s">
        <v>473</v>
      </c>
      <c r="D60" s="99" t="s">
        <v>132</v>
      </c>
      <c r="E60" s="99" t="s">
        <v>357</v>
      </c>
      <c r="F60" s="86" t="s">
        <v>474</v>
      </c>
      <c r="G60" s="99" t="s">
        <v>365</v>
      </c>
      <c r="H60" s="86" t="s">
        <v>433</v>
      </c>
      <c r="I60" s="86" t="s">
        <v>361</v>
      </c>
      <c r="J60" s="86"/>
      <c r="K60" s="96">
        <v>2.2800000000003866</v>
      </c>
      <c r="L60" s="99" t="s">
        <v>176</v>
      </c>
      <c r="M60" s="100">
        <v>3.5499999999999997E-2</v>
      </c>
      <c r="N60" s="100">
        <v>-4.7999999999997229E-3</v>
      </c>
      <c r="O60" s="96">
        <v>1198430.70789</v>
      </c>
      <c r="P60" s="98">
        <v>120.71</v>
      </c>
      <c r="Q60" s="86"/>
      <c r="R60" s="96">
        <v>1446.625658098</v>
      </c>
      <c r="S60" s="97">
        <v>3.3629127507712382E-3</v>
      </c>
      <c r="T60" s="97">
        <f t="shared" si="0"/>
        <v>2.511752329055413E-3</v>
      </c>
      <c r="U60" s="97">
        <f>R60/'סכום נכסי הקרן'!$C$42</f>
        <v>2.6520869729223959E-4</v>
      </c>
    </row>
    <row r="61" spans="2:21" s="130" customFormat="1">
      <c r="B61" s="89" t="s">
        <v>475</v>
      </c>
      <c r="C61" s="86" t="s">
        <v>476</v>
      </c>
      <c r="D61" s="99" t="s">
        <v>132</v>
      </c>
      <c r="E61" s="99" t="s">
        <v>357</v>
      </c>
      <c r="F61" s="86" t="s">
        <v>474</v>
      </c>
      <c r="G61" s="99" t="s">
        <v>365</v>
      </c>
      <c r="H61" s="86" t="s">
        <v>433</v>
      </c>
      <c r="I61" s="86" t="s">
        <v>361</v>
      </c>
      <c r="J61" s="86"/>
      <c r="K61" s="96">
        <v>1.1800000000009916</v>
      </c>
      <c r="L61" s="99" t="s">
        <v>176</v>
      </c>
      <c r="M61" s="100">
        <v>4.6500000000000007E-2</v>
      </c>
      <c r="N61" s="100">
        <v>-1.090000000000496E-2</v>
      </c>
      <c r="O61" s="96">
        <v>618856.214882</v>
      </c>
      <c r="P61" s="98">
        <v>130.41</v>
      </c>
      <c r="Q61" s="86"/>
      <c r="R61" s="96">
        <v>807.0503602399998</v>
      </c>
      <c r="S61" s="97">
        <v>2.8291441910915679E-3</v>
      </c>
      <c r="T61" s="97">
        <f t="shared" si="0"/>
        <v>1.401268262214457E-3</v>
      </c>
      <c r="U61" s="97">
        <f>R61/'סכום נכסי הקרן'!$C$42</f>
        <v>1.4795588166872077E-4</v>
      </c>
    </row>
    <row r="62" spans="2:21" s="130" customFormat="1">
      <c r="B62" s="89" t="s">
        <v>477</v>
      </c>
      <c r="C62" s="86" t="s">
        <v>478</v>
      </c>
      <c r="D62" s="99" t="s">
        <v>132</v>
      </c>
      <c r="E62" s="99" t="s">
        <v>357</v>
      </c>
      <c r="F62" s="86" t="s">
        <v>474</v>
      </c>
      <c r="G62" s="99" t="s">
        <v>365</v>
      </c>
      <c r="H62" s="86" t="s">
        <v>433</v>
      </c>
      <c r="I62" s="86" t="s">
        <v>361</v>
      </c>
      <c r="J62" s="86"/>
      <c r="K62" s="96">
        <v>5.6600000000003678</v>
      </c>
      <c r="L62" s="99" t="s">
        <v>176</v>
      </c>
      <c r="M62" s="100">
        <v>1.4999999999999999E-2</v>
      </c>
      <c r="N62" s="100">
        <v>5.0000000000000001E-3</v>
      </c>
      <c r="O62" s="96">
        <v>2876908.7992710001</v>
      </c>
      <c r="P62" s="98">
        <v>105.93</v>
      </c>
      <c r="Q62" s="86"/>
      <c r="R62" s="96">
        <v>3047.509491068</v>
      </c>
      <c r="S62" s="97">
        <v>5.6280184639424923E-3</v>
      </c>
      <c r="T62" s="97">
        <f t="shared" si="0"/>
        <v>5.2913405891560471E-3</v>
      </c>
      <c r="U62" s="97">
        <f>R62/'סכום נכסי הקרן'!$C$42</f>
        <v>5.5869741946546338E-4</v>
      </c>
    </row>
    <row r="63" spans="2:21" s="130" customFormat="1">
      <c r="B63" s="89" t="s">
        <v>479</v>
      </c>
      <c r="C63" s="86" t="s">
        <v>480</v>
      </c>
      <c r="D63" s="99" t="s">
        <v>132</v>
      </c>
      <c r="E63" s="99" t="s">
        <v>357</v>
      </c>
      <c r="F63" s="86" t="s">
        <v>481</v>
      </c>
      <c r="G63" s="99" t="s">
        <v>482</v>
      </c>
      <c r="H63" s="86" t="s">
        <v>433</v>
      </c>
      <c r="I63" s="86" t="s">
        <v>361</v>
      </c>
      <c r="J63" s="86"/>
      <c r="K63" s="96">
        <v>1.7300000000215112</v>
      </c>
      <c r="L63" s="99" t="s">
        <v>176</v>
      </c>
      <c r="M63" s="100">
        <v>4.6500000000000007E-2</v>
      </c>
      <c r="N63" s="100">
        <v>-6.1000000000295254E-3</v>
      </c>
      <c r="O63" s="96">
        <v>17800.473081</v>
      </c>
      <c r="P63" s="98">
        <v>133.19</v>
      </c>
      <c r="Q63" s="86"/>
      <c r="R63" s="96">
        <v>23.708449812999998</v>
      </c>
      <c r="S63" s="97">
        <v>2.3422231692768911E-4</v>
      </c>
      <c r="T63" s="97">
        <f t="shared" si="0"/>
        <v>4.1164591338986181E-5</v>
      </c>
      <c r="U63" s="97">
        <f>R63/'סכום נכסי הקרן'!$C$42</f>
        <v>4.3464506899394552E-6</v>
      </c>
    </row>
    <row r="64" spans="2:21" s="130" customFormat="1">
      <c r="B64" s="89" t="s">
        <v>483</v>
      </c>
      <c r="C64" s="86" t="s">
        <v>484</v>
      </c>
      <c r="D64" s="99" t="s">
        <v>132</v>
      </c>
      <c r="E64" s="99" t="s">
        <v>357</v>
      </c>
      <c r="F64" s="86" t="s">
        <v>485</v>
      </c>
      <c r="G64" s="99" t="s">
        <v>415</v>
      </c>
      <c r="H64" s="86" t="s">
        <v>433</v>
      </c>
      <c r="I64" s="86" t="s">
        <v>361</v>
      </c>
      <c r="J64" s="86"/>
      <c r="K64" s="96">
        <v>1.8999999999980146</v>
      </c>
      <c r="L64" s="99" t="s">
        <v>176</v>
      </c>
      <c r="M64" s="100">
        <v>3.6400000000000002E-2</v>
      </c>
      <c r="N64" s="100">
        <v>-2.4999999999751844E-3</v>
      </c>
      <c r="O64" s="96">
        <v>171419.918561</v>
      </c>
      <c r="P64" s="98">
        <v>117.54</v>
      </c>
      <c r="Q64" s="86"/>
      <c r="R64" s="96">
        <v>201.486961286</v>
      </c>
      <c r="S64" s="97">
        <v>2.332243789945578E-3</v>
      </c>
      <c r="T64" s="97">
        <f t="shared" si="0"/>
        <v>3.4983849584819415E-4</v>
      </c>
      <c r="U64" s="97">
        <f>R64/'סכום נכסי הקרן'!$C$42</f>
        <v>3.6938439619748541E-5</v>
      </c>
    </row>
    <row r="65" spans="2:21" s="130" customFormat="1">
      <c r="B65" s="89" t="s">
        <v>486</v>
      </c>
      <c r="C65" s="86" t="s">
        <v>487</v>
      </c>
      <c r="D65" s="99" t="s">
        <v>132</v>
      </c>
      <c r="E65" s="99" t="s">
        <v>357</v>
      </c>
      <c r="F65" s="86" t="s">
        <v>488</v>
      </c>
      <c r="G65" s="99" t="s">
        <v>489</v>
      </c>
      <c r="H65" s="86" t="s">
        <v>433</v>
      </c>
      <c r="I65" s="86" t="s">
        <v>172</v>
      </c>
      <c r="J65" s="86"/>
      <c r="K65" s="96">
        <v>7.7400000000003386</v>
      </c>
      <c r="L65" s="99" t="s">
        <v>176</v>
      </c>
      <c r="M65" s="100">
        <v>3.85E-2</v>
      </c>
      <c r="N65" s="100">
        <v>1.1800000000000149E-2</v>
      </c>
      <c r="O65" s="96">
        <v>5393512.2032310003</v>
      </c>
      <c r="P65" s="98">
        <v>122.99</v>
      </c>
      <c r="Q65" s="96">
        <v>161.61091880199999</v>
      </c>
      <c r="R65" s="96">
        <v>6807.4897855049994</v>
      </c>
      <c r="S65" s="97">
        <v>2.002259924062934E-3</v>
      </c>
      <c r="T65" s="97">
        <f t="shared" si="0"/>
        <v>1.1819732512033727E-2</v>
      </c>
      <c r="U65" s="97">
        <f>R65/'סכום נכסי הקרן'!$C$42</f>
        <v>1.2480115278874053E-3</v>
      </c>
    </row>
    <row r="66" spans="2:21" s="130" customFormat="1">
      <c r="B66" s="89" t="s">
        <v>490</v>
      </c>
      <c r="C66" s="86" t="s">
        <v>491</v>
      </c>
      <c r="D66" s="99" t="s">
        <v>132</v>
      </c>
      <c r="E66" s="99" t="s">
        <v>357</v>
      </c>
      <c r="F66" s="86" t="s">
        <v>488</v>
      </c>
      <c r="G66" s="99" t="s">
        <v>489</v>
      </c>
      <c r="H66" s="86" t="s">
        <v>433</v>
      </c>
      <c r="I66" s="86" t="s">
        <v>172</v>
      </c>
      <c r="J66" s="86"/>
      <c r="K66" s="96">
        <v>5.7200000000000513</v>
      </c>
      <c r="L66" s="99" t="s">
        <v>176</v>
      </c>
      <c r="M66" s="100">
        <v>4.4999999999999998E-2</v>
      </c>
      <c r="N66" s="100">
        <v>7.4999999999998592E-3</v>
      </c>
      <c r="O66" s="96">
        <v>14187252.820574</v>
      </c>
      <c r="P66" s="98">
        <v>125.6</v>
      </c>
      <c r="Q66" s="86"/>
      <c r="R66" s="96">
        <v>17819.188925039001</v>
      </c>
      <c r="S66" s="97">
        <v>4.8231616492131184E-3</v>
      </c>
      <c r="T66" s="97">
        <f t="shared" si="0"/>
        <v>3.0939164554285196E-2</v>
      </c>
      <c r="U66" s="97">
        <f>R66/'סכום נכסי הקרן'!$C$42</f>
        <v>3.2667773139232899E-3</v>
      </c>
    </row>
    <row r="67" spans="2:21" s="130" customFormat="1">
      <c r="B67" s="89" t="s">
        <v>492</v>
      </c>
      <c r="C67" s="86" t="s">
        <v>493</v>
      </c>
      <c r="D67" s="99" t="s">
        <v>132</v>
      </c>
      <c r="E67" s="99" t="s">
        <v>357</v>
      </c>
      <c r="F67" s="86" t="s">
        <v>488</v>
      </c>
      <c r="G67" s="99" t="s">
        <v>489</v>
      </c>
      <c r="H67" s="86" t="s">
        <v>433</v>
      </c>
      <c r="I67" s="86" t="s">
        <v>172</v>
      </c>
      <c r="J67" s="86"/>
      <c r="K67" s="96">
        <v>10.329999999999199</v>
      </c>
      <c r="L67" s="99" t="s">
        <v>176</v>
      </c>
      <c r="M67" s="100">
        <v>2.3900000000000001E-2</v>
      </c>
      <c r="N67" s="100">
        <v>1.9599999999998528E-2</v>
      </c>
      <c r="O67" s="96">
        <v>5464571.4239999996</v>
      </c>
      <c r="P67" s="98">
        <v>104.32</v>
      </c>
      <c r="Q67" s="86"/>
      <c r="R67" s="96">
        <v>5700.6408488289999</v>
      </c>
      <c r="S67" s="97">
        <v>4.4097965879296864E-3</v>
      </c>
      <c r="T67" s="97">
        <f t="shared" si="0"/>
        <v>9.897928914091381E-3</v>
      </c>
      <c r="U67" s="97">
        <f>R67/'סכום נכסי הקרן'!$C$42</f>
        <v>1.0450938186984974E-3</v>
      </c>
    </row>
    <row r="68" spans="2:21" s="130" customFormat="1">
      <c r="B68" s="89" t="s">
        <v>494</v>
      </c>
      <c r="C68" s="86" t="s">
        <v>495</v>
      </c>
      <c r="D68" s="99" t="s">
        <v>132</v>
      </c>
      <c r="E68" s="99" t="s">
        <v>357</v>
      </c>
      <c r="F68" s="86" t="s">
        <v>496</v>
      </c>
      <c r="G68" s="99" t="s">
        <v>482</v>
      </c>
      <c r="H68" s="86" t="s">
        <v>433</v>
      </c>
      <c r="I68" s="86" t="s">
        <v>172</v>
      </c>
      <c r="J68" s="86"/>
      <c r="K68" s="96">
        <v>1.1399999999887962</v>
      </c>
      <c r="L68" s="99" t="s">
        <v>176</v>
      </c>
      <c r="M68" s="100">
        <v>4.8899999999999999E-2</v>
      </c>
      <c r="N68" s="100">
        <v>-7.200000000008617E-3</v>
      </c>
      <c r="O68" s="96">
        <v>35247.285928999998</v>
      </c>
      <c r="P68" s="98">
        <v>131.68</v>
      </c>
      <c r="Q68" s="86"/>
      <c r="R68" s="96">
        <v>46.413625068000009</v>
      </c>
      <c r="S68" s="97">
        <v>6.3151550773035388E-4</v>
      </c>
      <c r="T68" s="97">
        <f t="shared" si="0"/>
        <v>8.0587213569632525E-5</v>
      </c>
      <c r="U68" s="97">
        <f>R68/'סכום נכסי הקרן'!$C$42</f>
        <v>8.5089718767181148E-6</v>
      </c>
    </row>
    <row r="69" spans="2:21" s="130" customFormat="1">
      <c r="B69" s="89" t="s">
        <v>497</v>
      </c>
      <c r="C69" s="86" t="s">
        <v>498</v>
      </c>
      <c r="D69" s="99" t="s">
        <v>132</v>
      </c>
      <c r="E69" s="99" t="s">
        <v>357</v>
      </c>
      <c r="F69" s="86" t="s">
        <v>364</v>
      </c>
      <c r="G69" s="99" t="s">
        <v>365</v>
      </c>
      <c r="H69" s="86" t="s">
        <v>433</v>
      </c>
      <c r="I69" s="86" t="s">
        <v>361</v>
      </c>
      <c r="J69" s="86"/>
      <c r="K69" s="96">
        <v>4.1800000000005015</v>
      </c>
      <c r="L69" s="99" t="s">
        <v>176</v>
      </c>
      <c r="M69" s="100">
        <v>1.6399999999999998E-2</v>
      </c>
      <c r="N69" s="100">
        <v>1.2300000000000413E-2</v>
      </c>
      <c r="O69" s="96">
        <f>3093035.1815/50000</f>
        <v>61.860703629999996</v>
      </c>
      <c r="P69" s="98">
        <v>5100544</v>
      </c>
      <c r="Q69" s="86"/>
      <c r="R69" s="96">
        <v>3155.2323667689993</v>
      </c>
      <c r="S69" s="97">
        <f>25195.7900089606%/50000</f>
        <v>5.0391580017921196E-3</v>
      </c>
      <c r="T69" s="97">
        <f t="shared" si="0"/>
        <v>5.4783780458884795E-3</v>
      </c>
      <c r="U69" s="97">
        <f>R69/'סכום נכסי הקרן'!$C$42</f>
        <v>5.7844616605606228E-4</v>
      </c>
    </row>
    <row r="70" spans="2:21" s="130" customFormat="1">
      <c r="B70" s="89" t="s">
        <v>499</v>
      </c>
      <c r="C70" s="86" t="s">
        <v>500</v>
      </c>
      <c r="D70" s="99" t="s">
        <v>132</v>
      </c>
      <c r="E70" s="99" t="s">
        <v>357</v>
      </c>
      <c r="F70" s="86" t="s">
        <v>364</v>
      </c>
      <c r="G70" s="99" t="s">
        <v>365</v>
      </c>
      <c r="H70" s="86" t="s">
        <v>433</v>
      </c>
      <c r="I70" s="86" t="s">
        <v>361</v>
      </c>
      <c r="J70" s="86"/>
      <c r="K70" s="96">
        <v>8.2299999999992473</v>
      </c>
      <c r="L70" s="99" t="s">
        <v>176</v>
      </c>
      <c r="M70" s="100">
        <v>2.7799999999999998E-2</v>
      </c>
      <c r="N70" s="100">
        <v>2.7199999999994985E-2</v>
      </c>
      <c r="O70" s="96">
        <f>1180977.0693/50000</f>
        <v>23.619541386000002</v>
      </c>
      <c r="P70" s="98">
        <v>5060000</v>
      </c>
      <c r="Q70" s="86"/>
      <c r="R70" s="96">
        <v>1195.1488298299998</v>
      </c>
      <c r="S70" s="97">
        <f>28239.5281994261%/50000</f>
        <v>5.6479056398852194E-3</v>
      </c>
      <c r="T70" s="97">
        <f t="shared" si="0"/>
        <v>2.0751172496416429E-3</v>
      </c>
      <c r="U70" s="97">
        <f>R70/'סכום נכסי הקרן'!$C$42</f>
        <v>2.1910565629417754E-4</v>
      </c>
    </row>
    <row r="71" spans="2:21" s="130" customFormat="1">
      <c r="B71" s="89" t="s">
        <v>501</v>
      </c>
      <c r="C71" s="86" t="s">
        <v>502</v>
      </c>
      <c r="D71" s="99" t="s">
        <v>132</v>
      </c>
      <c r="E71" s="99" t="s">
        <v>357</v>
      </c>
      <c r="F71" s="86" t="s">
        <v>364</v>
      </c>
      <c r="G71" s="99" t="s">
        <v>365</v>
      </c>
      <c r="H71" s="86" t="s">
        <v>433</v>
      </c>
      <c r="I71" s="86" t="s">
        <v>361</v>
      </c>
      <c r="J71" s="86"/>
      <c r="K71" s="96">
        <v>5.570000000000646</v>
      </c>
      <c r="L71" s="99" t="s">
        <v>176</v>
      </c>
      <c r="M71" s="100">
        <v>2.4199999999999999E-2</v>
      </c>
      <c r="N71" s="100">
        <v>1.98000000000003E-2</v>
      </c>
      <c r="O71" s="96">
        <f>1295896.163/50000</f>
        <v>25.917923259999998</v>
      </c>
      <c r="P71" s="98">
        <v>5140250</v>
      </c>
      <c r="Q71" s="86"/>
      <c r="R71" s="96">
        <v>1332.245995602</v>
      </c>
      <c r="S71" s="97">
        <f>4496.04886028519%/50000</f>
        <v>8.9920977205703808E-4</v>
      </c>
      <c r="T71" s="97">
        <f t="shared" si="0"/>
        <v>2.3131568029338672E-3</v>
      </c>
      <c r="U71" s="97">
        <f>R71/'סכום נכסי הקרן'!$C$42</f>
        <v>2.4423956742959527E-4</v>
      </c>
    </row>
    <row r="72" spans="2:21" s="130" customFormat="1">
      <c r="B72" s="89" t="s">
        <v>503</v>
      </c>
      <c r="C72" s="86" t="s">
        <v>504</v>
      </c>
      <c r="D72" s="99" t="s">
        <v>132</v>
      </c>
      <c r="E72" s="99" t="s">
        <v>357</v>
      </c>
      <c r="F72" s="86" t="s">
        <v>364</v>
      </c>
      <c r="G72" s="99" t="s">
        <v>365</v>
      </c>
      <c r="H72" s="86" t="s">
        <v>433</v>
      </c>
      <c r="I72" s="86" t="s">
        <v>172</v>
      </c>
      <c r="J72" s="86"/>
      <c r="K72" s="96">
        <v>1.3199999999999998</v>
      </c>
      <c r="L72" s="99" t="s">
        <v>176</v>
      </c>
      <c r="M72" s="100">
        <v>0.05</v>
      </c>
      <c r="N72" s="100">
        <v>-6.899999999999489E-3</v>
      </c>
      <c r="O72" s="96">
        <v>4090332.6012999997</v>
      </c>
      <c r="P72" s="98">
        <v>119.55</v>
      </c>
      <c r="Q72" s="86"/>
      <c r="R72" s="96">
        <v>4889.992770625</v>
      </c>
      <c r="S72" s="97">
        <v>4.0903366916366915E-3</v>
      </c>
      <c r="T72" s="97">
        <f t="shared" si="0"/>
        <v>8.4904139933687089E-3</v>
      </c>
      <c r="U72" s="97">
        <f>R72/'סכום נכסי הקרן'!$C$42</f>
        <v>8.9647837034152105E-4</v>
      </c>
    </row>
    <row r="73" spans="2:21" s="130" customFormat="1">
      <c r="B73" s="89" t="s">
        <v>505</v>
      </c>
      <c r="C73" s="86" t="s">
        <v>506</v>
      </c>
      <c r="D73" s="99" t="s">
        <v>132</v>
      </c>
      <c r="E73" s="99" t="s">
        <v>357</v>
      </c>
      <c r="F73" s="86" t="s">
        <v>507</v>
      </c>
      <c r="G73" s="99" t="s">
        <v>415</v>
      </c>
      <c r="H73" s="86" t="s">
        <v>433</v>
      </c>
      <c r="I73" s="86" t="s">
        <v>361</v>
      </c>
      <c r="J73" s="86"/>
      <c r="K73" s="96">
        <v>1.2199999999997215</v>
      </c>
      <c r="L73" s="99" t="s">
        <v>176</v>
      </c>
      <c r="M73" s="100">
        <v>5.0999999999999997E-2</v>
      </c>
      <c r="N73" s="100">
        <v>-1.1499999999996522E-2</v>
      </c>
      <c r="O73" s="96">
        <v>1421946.091522</v>
      </c>
      <c r="P73" s="98">
        <v>121.27</v>
      </c>
      <c r="Q73" s="86"/>
      <c r="R73" s="96">
        <v>1724.394048484</v>
      </c>
      <c r="S73" s="97">
        <v>3.1217601200043059E-3</v>
      </c>
      <c r="T73" s="97">
        <f t="shared" si="0"/>
        <v>2.9940370152038076E-3</v>
      </c>
      <c r="U73" s="97">
        <f>R73/'סכום נכסי הקרן'!$C$42</f>
        <v>3.161317488438683E-4</v>
      </c>
    </row>
    <row r="74" spans="2:21" s="130" customFormat="1">
      <c r="B74" s="89" t="s">
        <v>508</v>
      </c>
      <c r="C74" s="86" t="s">
        <v>509</v>
      </c>
      <c r="D74" s="99" t="s">
        <v>132</v>
      </c>
      <c r="E74" s="99" t="s">
        <v>357</v>
      </c>
      <c r="F74" s="86" t="s">
        <v>507</v>
      </c>
      <c r="G74" s="99" t="s">
        <v>415</v>
      </c>
      <c r="H74" s="86" t="s">
        <v>433</v>
      </c>
      <c r="I74" s="86" t="s">
        <v>361</v>
      </c>
      <c r="J74" s="86"/>
      <c r="K74" s="96">
        <v>2.5900000000001451</v>
      </c>
      <c r="L74" s="99" t="s">
        <v>176</v>
      </c>
      <c r="M74" s="100">
        <v>2.5499999999999998E-2</v>
      </c>
      <c r="N74" s="100">
        <v>-3.9999999999999992E-3</v>
      </c>
      <c r="O74" s="96">
        <v>5009663.6206909996</v>
      </c>
      <c r="P74" s="98">
        <v>109.84</v>
      </c>
      <c r="Q74" s="86"/>
      <c r="R74" s="96">
        <v>5502.6146213800002</v>
      </c>
      <c r="S74" s="97">
        <v>5.7765682502626372E-3</v>
      </c>
      <c r="T74" s="97">
        <f t="shared" si="0"/>
        <v>9.5540992334654726E-3</v>
      </c>
      <c r="U74" s="97">
        <f>R74/'סכום נכסי הקרן'!$C$42</f>
        <v>1.0087898325791748E-3</v>
      </c>
    </row>
    <row r="75" spans="2:21" s="130" customFormat="1">
      <c r="B75" s="89" t="s">
        <v>510</v>
      </c>
      <c r="C75" s="86" t="s">
        <v>511</v>
      </c>
      <c r="D75" s="99" t="s">
        <v>132</v>
      </c>
      <c r="E75" s="99" t="s">
        <v>357</v>
      </c>
      <c r="F75" s="86" t="s">
        <v>507</v>
      </c>
      <c r="G75" s="99" t="s">
        <v>415</v>
      </c>
      <c r="H75" s="86" t="s">
        <v>433</v>
      </c>
      <c r="I75" s="86" t="s">
        <v>361</v>
      </c>
      <c r="J75" s="86"/>
      <c r="K75" s="96">
        <v>6.8299999999998464</v>
      </c>
      <c r="L75" s="99" t="s">
        <v>176</v>
      </c>
      <c r="M75" s="100">
        <v>2.35E-2</v>
      </c>
      <c r="N75" s="100">
        <v>1.3400000000000809E-2</v>
      </c>
      <c r="O75" s="96">
        <v>4015812.2344880006</v>
      </c>
      <c r="P75" s="98">
        <v>108.37</v>
      </c>
      <c r="Q75" s="96">
        <v>91.035486523000003</v>
      </c>
      <c r="R75" s="96">
        <v>4446.0012107960001</v>
      </c>
      <c r="S75" s="97">
        <v>5.0616077450665563E-3</v>
      </c>
      <c r="T75" s="97">
        <f t="shared" si="0"/>
        <v>7.7195187529596043E-3</v>
      </c>
      <c r="U75" s="97">
        <f>R75/'סכום נכסי הקרן'!$C$42</f>
        <v>8.1508176125205222E-4</v>
      </c>
    </row>
    <row r="76" spans="2:21" s="130" customFormat="1">
      <c r="B76" s="89" t="s">
        <v>512</v>
      </c>
      <c r="C76" s="86" t="s">
        <v>513</v>
      </c>
      <c r="D76" s="99" t="s">
        <v>132</v>
      </c>
      <c r="E76" s="99" t="s">
        <v>357</v>
      </c>
      <c r="F76" s="86" t="s">
        <v>507</v>
      </c>
      <c r="G76" s="99" t="s">
        <v>415</v>
      </c>
      <c r="H76" s="86" t="s">
        <v>433</v>
      </c>
      <c r="I76" s="86" t="s">
        <v>361</v>
      </c>
      <c r="J76" s="86"/>
      <c r="K76" s="96">
        <v>5.5800000000001955</v>
      </c>
      <c r="L76" s="99" t="s">
        <v>176</v>
      </c>
      <c r="M76" s="100">
        <v>1.7600000000000001E-2</v>
      </c>
      <c r="N76" s="100">
        <v>1.0200000000000488E-2</v>
      </c>
      <c r="O76" s="96">
        <v>6144470.2939130012</v>
      </c>
      <c r="P76" s="98">
        <v>106.3</v>
      </c>
      <c r="Q76" s="86"/>
      <c r="R76" s="96">
        <v>6531.5717718839996</v>
      </c>
      <c r="S76" s="97">
        <v>4.7048876979669469E-3</v>
      </c>
      <c r="T76" s="97">
        <f t="shared" ref="T76:T139" si="1">R76/$R$11</f>
        <v>1.134066060461845E-2</v>
      </c>
      <c r="U76" s="97">
        <f>R76/'סכום נכסי הקרן'!$C$42</f>
        <v>1.1974277043928752E-3</v>
      </c>
    </row>
    <row r="77" spans="2:21" s="130" customFormat="1">
      <c r="B77" s="89" t="s">
        <v>514</v>
      </c>
      <c r="C77" s="86" t="s">
        <v>515</v>
      </c>
      <c r="D77" s="99" t="s">
        <v>132</v>
      </c>
      <c r="E77" s="99" t="s">
        <v>357</v>
      </c>
      <c r="F77" s="86" t="s">
        <v>507</v>
      </c>
      <c r="G77" s="99" t="s">
        <v>415</v>
      </c>
      <c r="H77" s="86" t="s">
        <v>433</v>
      </c>
      <c r="I77" s="86" t="s">
        <v>361</v>
      </c>
      <c r="J77" s="86"/>
      <c r="K77" s="96">
        <v>6.0900000000003649</v>
      </c>
      <c r="L77" s="99" t="s">
        <v>176</v>
      </c>
      <c r="M77" s="100">
        <v>2.1499999999999998E-2</v>
      </c>
      <c r="N77" s="100">
        <v>1.0800000000000497E-2</v>
      </c>
      <c r="O77" s="96">
        <v>4417458.4742780002</v>
      </c>
      <c r="P77" s="98">
        <v>109.58</v>
      </c>
      <c r="Q77" s="86"/>
      <c r="R77" s="96">
        <v>4840.6509275470007</v>
      </c>
      <c r="S77" s="97">
        <v>5.5749049404816417E-3</v>
      </c>
      <c r="T77" s="97">
        <f t="shared" si="1"/>
        <v>8.4047425630458163E-3</v>
      </c>
      <c r="U77" s="97">
        <f>R77/'סכום נכסי הקרן'!$C$42</f>
        <v>8.8743257065487693E-4</v>
      </c>
    </row>
    <row r="78" spans="2:21" s="130" customFormat="1">
      <c r="B78" s="89" t="s">
        <v>516</v>
      </c>
      <c r="C78" s="86" t="s">
        <v>517</v>
      </c>
      <c r="D78" s="99" t="s">
        <v>132</v>
      </c>
      <c r="E78" s="99" t="s">
        <v>357</v>
      </c>
      <c r="F78" s="86" t="s">
        <v>518</v>
      </c>
      <c r="G78" s="99" t="s">
        <v>482</v>
      </c>
      <c r="H78" s="86" t="s">
        <v>433</v>
      </c>
      <c r="I78" s="86" t="s">
        <v>172</v>
      </c>
      <c r="J78" s="86"/>
      <c r="K78" s="96">
        <v>0.27999999999781167</v>
      </c>
      <c r="L78" s="99" t="s">
        <v>176</v>
      </c>
      <c r="M78" s="100">
        <v>4.2800000000000005E-2</v>
      </c>
      <c r="N78" s="100">
        <v>-8.2000000000287225E-3</v>
      </c>
      <c r="O78" s="96">
        <v>116111.45058999998</v>
      </c>
      <c r="P78" s="98">
        <v>125.94</v>
      </c>
      <c r="Q78" s="86"/>
      <c r="R78" s="96">
        <v>146.23076666899999</v>
      </c>
      <c r="S78" s="97">
        <v>1.6232925944781951E-3</v>
      </c>
      <c r="T78" s="97">
        <f t="shared" si="1"/>
        <v>2.5389807425601281E-4</v>
      </c>
      <c r="U78" s="97">
        <f>R78/'סכום נכסי הקרן'!$C$42</f>
        <v>2.6808366708579225E-5</v>
      </c>
    </row>
    <row r="79" spans="2:21" s="130" customFormat="1">
      <c r="B79" s="89" t="s">
        <v>519</v>
      </c>
      <c r="C79" s="86" t="s">
        <v>520</v>
      </c>
      <c r="D79" s="99" t="s">
        <v>132</v>
      </c>
      <c r="E79" s="99" t="s">
        <v>357</v>
      </c>
      <c r="F79" s="86" t="s">
        <v>469</v>
      </c>
      <c r="G79" s="99" t="s">
        <v>365</v>
      </c>
      <c r="H79" s="86" t="s">
        <v>433</v>
      </c>
      <c r="I79" s="86" t="s">
        <v>172</v>
      </c>
      <c r="J79" s="86"/>
      <c r="K79" s="96">
        <v>0.67000000000066429</v>
      </c>
      <c r="L79" s="99" t="s">
        <v>176</v>
      </c>
      <c r="M79" s="100">
        <v>5.2499999999999998E-2</v>
      </c>
      <c r="N79" s="100">
        <v>-1.2599999999982427E-2</v>
      </c>
      <c r="O79" s="96">
        <v>355750.539407</v>
      </c>
      <c r="P79" s="98">
        <v>131.16999999999999</v>
      </c>
      <c r="Q79" s="86"/>
      <c r="R79" s="96">
        <v>466.63800160700004</v>
      </c>
      <c r="S79" s="97">
        <v>2.9645878283916668E-3</v>
      </c>
      <c r="T79" s="97">
        <f t="shared" si="1"/>
        <v>8.1021588466996812E-4</v>
      </c>
      <c r="U79" s="97">
        <f>R79/'סכום נכסי הקרן'!$C$42</f>
        <v>8.5548362716004545E-5</v>
      </c>
    </row>
    <row r="80" spans="2:21" s="130" customFormat="1">
      <c r="B80" s="89" t="s">
        <v>521</v>
      </c>
      <c r="C80" s="86" t="s">
        <v>522</v>
      </c>
      <c r="D80" s="99" t="s">
        <v>132</v>
      </c>
      <c r="E80" s="99" t="s">
        <v>357</v>
      </c>
      <c r="F80" s="86" t="s">
        <v>385</v>
      </c>
      <c r="G80" s="99" t="s">
        <v>365</v>
      </c>
      <c r="H80" s="86" t="s">
        <v>433</v>
      </c>
      <c r="I80" s="86" t="s">
        <v>361</v>
      </c>
      <c r="J80" s="86"/>
      <c r="K80" s="96">
        <v>1.2099999999999635</v>
      </c>
      <c r="L80" s="99" t="s">
        <v>176</v>
      </c>
      <c r="M80" s="100">
        <v>6.5000000000000002E-2</v>
      </c>
      <c r="N80" s="100">
        <v>-8.3999999999995294E-3</v>
      </c>
      <c r="O80" s="96">
        <v>8269450.7848199997</v>
      </c>
      <c r="P80" s="98">
        <v>121.44</v>
      </c>
      <c r="Q80" s="96">
        <v>149.39045586200001</v>
      </c>
      <c r="R80" s="96">
        <v>10191.812087197</v>
      </c>
      <c r="S80" s="97">
        <v>5.2504449427428568E-3</v>
      </c>
      <c r="T80" s="97">
        <f t="shared" si="1"/>
        <v>1.7695875642749024E-2</v>
      </c>
      <c r="U80" s="97">
        <f>R80/'סכום נכסי הקרן'!$C$42</f>
        <v>1.8684565641166782E-3</v>
      </c>
    </row>
    <row r="81" spans="2:21" s="130" customFormat="1">
      <c r="B81" s="89" t="s">
        <v>523</v>
      </c>
      <c r="C81" s="86" t="s">
        <v>524</v>
      </c>
      <c r="D81" s="99" t="s">
        <v>132</v>
      </c>
      <c r="E81" s="99" t="s">
        <v>357</v>
      </c>
      <c r="F81" s="86" t="s">
        <v>525</v>
      </c>
      <c r="G81" s="99" t="s">
        <v>415</v>
      </c>
      <c r="H81" s="86" t="s">
        <v>433</v>
      </c>
      <c r="I81" s="86" t="s">
        <v>361</v>
      </c>
      <c r="J81" s="86"/>
      <c r="K81" s="96">
        <v>7.8299999999977148</v>
      </c>
      <c r="L81" s="99" t="s">
        <v>176</v>
      </c>
      <c r="M81" s="100">
        <v>3.5000000000000003E-2</v>
      </c>
      <c r="N81" s="100">
        <v>1.4799999999999163E-2</v>
      </c>
      <c r="O81" s="96">
        <v>803155.67035599996</v>
      </c>
      <c r="P81" s="98">
        <v>118.74</v>
      </c>
      <c r="Q81" s="86"/>
      <c r="R81" s="96">
        <v>953.66711824599986</v>
      </c>
      <c r="S81" s="97">
        <v>2.9652354592473599E-3</v>
      </c>
      <c r="T81" s="97">
        <f t="shared" si="1"/>
        <v>1.6558365268782493E-3</v>
      </c>
      <c r="U81" s="97">
        <f>R81/'סכום נכסי הקרן'!$C$42</f>
        <v>1.7483501185303323E-4</v>
      </c>
    </row>
    <row r="82" spans="2:21" s="130" customFormat="1">
      <c r="B82" s="89" t="s">
        <v>526</v>
      </c>
      <c r="C82" s="86" t="s">
        <v>527</v>
      </c>
      <c r="D82" s="99" t="s">
        <v>132</v>
      </c>
      <c r="E82" s="99" t="s">
        <v>357</v>
      </c>
      <c r="F82" s="86" t="s">
        <v>525</v>
      </c>
      <c r="G82" s="99" t="s">
        <v>415</v>
      </c>
      <c r="H82" s="86" t="s">
        <v>433</v>
      </c>
      <c r="I82" s="86" t="s">
        <v>361</v>
      </c>
      <c r="J82" s="86"/>
      <c r="K82" s="96">
        <v>3.6799999999991235</v>
      </c>
      <c r="L82" s="99" t="s">
        <v>176</v>
      </c>
      <c r="M82" s="100">
        <v>0.04</v>
      </c>
      <c r="N82" s="100">
        <v>1.4000000000014179E-3</v>
      </c>
      <c r="O82" s="96">
        <v>1351502.049873</v>
      </c>
      <c r="P82" s="98">
        <v>114.8</v>
      </c>
      <c r="Q82" s="86"/>
      <c r="R82" s="96">
        <v>1551.5243833270001</v>
      </c>
      <c r="S82" s="97">
        <v>1.9763503474398169E-3</v>
      </c>
      <c r="T82" s="97">
        <f t="shared" si="1"/>
        <v>2.693886259788609E-3</v>
      </c>
      <c r="U82" s="97">
        <f>R82/'סכום נכסי הקרן'!$C$42</f>
        <v>2.8443969468943563E-4</v>
      </c>
    </row>
    <row r="83" spans="2:21" s="130" customFormat="1">
      <c r="B83" s="89" t="s">
        <v>528</v>
      </c>
      <c r="C83" s="86" t="s">
        <v>529</v>
      </c>
      <c r="D83" s="99" t="s">
        <v>132</v>
      </c>
      <c r="E83" s="99" t="s">
        <v>357</v>
      </c>
      <c r="F83" s="86" t="s">
        <v>525</v>
      </c>
      <c r="G83" s="99" t="s">
        <v>415</v>
      </c>
      <c r="H83" s="86" t="s">
        <v>433</v>
      </c>
      <c r="I83" s="86" t="s">
        <v>361</v>
      </c>
      <c r="J83" s="86"/>
      <c r="K83" s="96">
        <v>6.4300000000004038</v>
      </c>
      <c r="L83" s="99" t="s">
        <v>176</v>
      </c>
      <c r="M83" s="100">
        <v>0.04</v>
      </c>
      <c r="N83" s="100">
        <v>1.100000000000094E-2</v>
      </c>
      <c r="O83" s="96">
        <v>4401810.1577610001</v>
      </c>
      <c r="P83" s="98">
        <v>120.78</v>
      </c>
      <c r="Q83" s="86"/>
      <c r="R83" s="96">
        <v>5316.5062655950005</v>
      </c>
      <c r="S83" s="97">
        <v>4.3746784979595815E-3</v>
      </c>
      <c r="T83" s="97">
        <f t="shared" si="1"/>
        <v>9.2309623573269325E-3</v>
      </c>
      <c r="U83" s="97">
        <f>R83/'סכום נכסי הקרן'!$C$42</f>
        <v>9.7467074011275544E-4</v>
      </c>
    </row>
    <row r="84" spans="2:21" s="130" customFormat="1">
      <c r="B84" s="89" t="s">
        <v>530</v>
      </c>
      <c r="C84" s="86" t="s">
        <v>531</v>
      </c>
      <c r="D84" s="99" t="s">
        <v>132</v>
      </c>
      <c r="E84" s="99" t="s">
        <v>357</v>
      </c>
      <c r="F84" s="86" t="s">
        <v>532</v>
      </c>
      <c r="G84" s="99" t="s">
        <v>533</v>
      </c>
      <c r="H84" s="86" t="s">
        <v>534</v>
      </c>
      <c r="I84" s="86" t="s">
        <v>361</v>
      </c>
      <c r="J84" s="86"/>
      <c r="K84" s="96">
        <v>7.9200000000000044</v>
      </c>
      <c r="L84" s="99" t="s">
        <v>176</v>
      </c>
      <c r="M84" s="100">
        <v>5.1500000000000004E-2</v>
      </c>
      <c r="N84" s="100">
        <v>2.2299999999999844E-2</v>
      </c>
      <c r="O84" s="96">
        <v>9979094.3101020008</v>
      </c>
      <c r="P84" s="98">
        <v>152.5</v>
      </c>
      <c r="Q84" s="86"/>
      <c r="R84" s="96">
        <v>15218.118296888</v>
      </c>
      <c r="S84" s="97">
        <v>2.8102034597651043E-3</v>
      </c>
      <c r="T84" s="97">
        <f t="shared" si="1"/>
        <v>2.642296841762486E-2</v>
      </c>
      <c r="U84" s="97">
        <f>R84/'סכום נכסי הקרן'!$C$42</f>
        <v>2.7899251656183809E-3</v>
      </c>
    </row>
    <row r="85" spans="2:21" s="130" customFormat="1">
      <c r="B85" s="89" t="s">
        <v>535</v>
      </c>
      <c r="C85" s="86" t="s">
        <v>536</v>
      </c>
      <c r="D85" s="99" t="s">
        <v>132</v>
      </c>
      <c r="E85" s="99" t="s">
        <v>357</v>
      </c>
      <c r="F85" s="86" t="s">
        <v>455</v>
      </c>
      <c r="G85" s="99" t="s">
        <v>415</v>
      </c>
      <c r="H85" s="86" t="s">
        <v>534</v>
      </c>
      <c r="I85" s="86" t="s">
        <v>172</v>
      </c>
      <c r="J85" s="86"/>
      <c r="K85" s="96">
        <v>2.5200000000001133</v>
      </c>
      <c r="L85" s="99" t="s">
        <v>176</v>
      </c>
      <c r="M85" s="100">
        <v>2.8500000000000001E-2</v>
      </c>
      <c r="N85" s="100">
        <v>-4.9999999999751415E-4</v>
      </c>
      <c r="O85" s="96">
        <v>1290753.6764489999</v>
      </c>
      <c r="P85" s="98">
        <v>109.08</v>
      </c>
      <c r="Q85" s="86"/>
      <c r="R85" s="96">
        <v>1407.9541023669999</v>
      </c>
      <c r="S85" s="97">
        <v>2.8140561648364953E-3</v>
      </c>
      <c r="T85" s="97">
        <f t="shared" si="1"/>
        <v>2.4446075430965874E-3</v>
      </c>
      <c r="U85" s="97">
        <f>R85/'סכום נכסי הקרן'!$C$42</f>
        <v>2.5811907264727975E-4</v>
      </c>
    </row>
    <row r="86" spans="2:21" s="130" customFormat="1">
      <c r="B86" s="89" t="s">
        <v>537</v>
      </c>
      <c r="C86" s="86" t="s">
        <v>538</v>
      </c>
      <c r="D86" s="99" t="s">
        <v>132</v>
      </c>
      <c r="E86" s="99" t="s">
        <v>357</v>
      </c>
      <c r="F86" s="86" t="s">
        <v>455</v>
      </c>
      <c r="G86" s="99" t="s">
        <v>415</v>
      </c>
      <c r="H86" s="86" t="s">
        <v>534</v>
      </c>
      <c r="I86" s="86" t="s">
        <v>172</v>
      </c>
      <c r="J86" s="86"/>
      <c r="K86" s="96">
        <v>0.76999999999979307</v>
      </c>
      <c r="L86" s="99" t="s">
        <v>176</v>
      </c>
      <c r="M86" s="100">
        <v>3.7699999999999997E-2</v>
      </c>
      <c r="N86" s="100">
        <v>-1.5099999999997732E-2</v>
      </c>
      <c r="O86" s="96">
        <v>886137.09135999996</v>
      </c>
      <c r="P86" s="98">
        <v>114.49</v>
      </c>
      <c r="Q86" s="86"/>
      <c r="R86" s="96">
        <v>1014.5383814730001</v>
      </c>
      <c r="S86" s="97">
        <v>2.5957653001575779E-3</v>
      </c>
      <c r="T86" s="97">
        <f t="shared" si="1"/>
        <v>1.76152629971415E-3</v>
      </c>
      <c r="U86" s="97">
        <f>R86/'סכום נכסי הקרן'!$C$42</f>
        <v>1.859944906944296E-4</v>
      </c>
    </row>
    <row r="87" spans="2:21" s="130" customFormat="1">
      <c r="B87" s="89" t="s">
        <v>539</v>
      </c>
      <c r="C87" s="86" t="s">
        <v>540</v>
      </c>
      <c r="D87" s="99" t="s">
        <v>132</v>
      </c>
      <c r="E87" s="99" t="s">
        <v>357</v>
      </c>
      <c r="F87" s="86" t="s">
        <v>455</v>
      </c>
      <c r="G87" s="99" t="s">
        <v>415</v>
      </c>
      <c r="H87" s="86" t="s">
        <v>534</v>
      </c>
      <c r="I87" s="86" t="s">
        <v>172</v>
      </c>
      <c r="J87" s="86"/>
      <c r="K87" s="96">
        <v>4.3900000000009181</v>
      </c>
      <c r="L87" s="99" t="s">
        <v>176</v>
      </c>
      <c r="M87" s="100">
        <v>2.5000000000000001E-2</v>
      </c>
      <c r="N87" s="100">
        <v>9.6999999999999205E-3</v>
      </c>
      <c r="O87" s="96">
        <v>1138694.887083</v>
      </c>
      <c r="P87" s="98">
        <v>108.13</v>
      </c>
      <c r="Q87" s="86"/>
      <c r="R87" s="96">
        <v>1231.270751433</v>
      </c>
      <c r="S87" s="97">
        <v>2.432861043916326E-3</v>
      </c>
      <c r="T87" s="97">
        <f t="shared" si="1"/>
        <v>2.1378351478127441E-3</v>
      </c>
      <c r="U87" s="97">
        <f>R87/'סכום נכסי הקרן'!$C$42</f>
        <v>2.25727858602285E-4</v>
      </c>
    </row>
    <row r="88" spans="2:21" s="130" customFormat="1">
      <c r="B88" s="89" t="s">
        <v>541</v>
      </c>
      <c r="C88" s="86" t="s">
        <v>542</v>
      </c>
      <c r="D88" s="99" t="s">
        <v>132</v>
      </c>
      <c r="E88" s="99" t="s">
        <v>357</v>
      </c>
      <c r="F88" s="86" t="s">
        <v>455</v>
      </c>
      <c r="G88" s="99" t="s">
        <v>415</v>
      </c>
      <c r="H88" s="86" t="s">
        <v>534</v>
      </c>
      <c r="I88" s="86" t="s">
        <v>172</v>
      </c>
      <c r="J88" s="86"/>
      <c r="K88" s="96">
        <v>5.2599999999998301</v>
      </c>
      <c r="L88" s="99" t="s">
        <v>176</v>
      </c>
      <c r="M88" s="100">
        <v>1.34E-2</v>
      </c>
      <c r="N88" s="100">
        <v>8.8000000000034058E-3</v>
      </c>
      <c r="O88" s="96">
        <v>1128507.1751840001</v>
      </c>
      <c r="P88" s="98">
        <v>104.1</v>
      </c>
      <c r="Q88" s="86"/>
      <c r="R88" s="96">
        <v>1174.7758819200001</v>
      </c>
      <c r="S88" s="97">
        <v>3.2962155106151486E-3</v>
      </c>
      <c r="T88" s="97">
        <f t="shared" si="1"/>
        <v>2.0397440353783578E-3</v>
      </c>
      <c r="U88" s="97">
        <f>R88/'סכום נכסי הקרן'!$C$42</f>
        <v>2.1537070043675302E-4</v>
      </c>
    </row>
    <row r="89" spans="2:21" s="130" customFormat="1">
      <c r="B89" s="89" t="s">
        <v>543</v>
      </c>
      <c r="C89" s="86" t="s">
        <v>544</v>
      </c>
      <c r="D89" s="99" t="s">
        <v>132</v>
      </c>
      <c r="E89" s="99" t="s">
        <v>357</v>
      </c>
      <c r="F89" s="86" t="s">
        <v>455</v>
      </c>
      <c r="G89" s="99" t="s">
        <v>415</v>
      </c>
      <c r="H89" s="86" t="s">
        <v>534</v>
      </c>
      <c r="I89" s="86" t="s">
        <v>172</v>
      </c>
      <c r="J89" s="86"/>
      <c r="K89" s="96">
        <v>5.4599999999990789</v>
      </c>
      <c r="L89" s="99" t="s">
        <v>176</v>
      </c>
      <c r="M89" s="100">
        <v>1.95E-2</v>
      </c>
      <c r="N89" s="100">
        <v>1.4999999999997521E-2</v>
      </c>
      <c r="O89" s="96">
        <v>1941124.7239010001</v>
      </c>
      <c r="P89" s="98">
        <v>103.97</v>
      </c>
      <c r="Q89" s="86"/>
      <c r="R89" s="96">
        <v>2018.1874468410001</v>
      </c>
      <c r="S89" s="97">
        <v>2.8425015087295068E-3</v>
      </c>
      <c r="T89" s="97">
        <f t="shared" si="1"/>
        <v>3.5041456590353616E-3</v>
      </c>
      <c r="U89" s="97">
        <f>R89/'סכום נכסי הקרן'!$C$42</f>
        <v>3.6999265198432789E-4</v>
      </c>
    </row>
    <row r="90" spans="2:21" s="130" customFormat="1">
      <c r="B90" s="89" t="s">
        <v>545</v>
      </c>
      <c r="C90" s="86" t="s">
        <v>546</v>
      </c>
      <c r="D90" s="99" t="s">
        <v>132</v>
      </c>
      <c r="E90" s="99" t="s">
        <v>357</v>
      </c>
      <c r="F90" s="86" t="s">
        <v>455</v>
      </c>
      <c r="G90" s="99" t="s">
        <v>415</v>
      </c>
      <c r="H90" s="86" t="s">
        <v>534</v>
      </c>
      <c r="I90" s="86" t="s">
        <v>172</v>
      </c>
      <c r="J90" s="86"/>
      <c r="K90" s="96">
        <v>6.5299999999998848</v>
      </c>
      <c r="L90" s="99" t="s">
        <v>176</v>
      </c>
      <c r="M90" s="100">
        <v>3.3500000000000002E-2</v>
      </c>
      <c r="N90" s="100">
        <v>2.1099999999999616E-2</v>
      </c>
      <c r="O90" s="96">
        <v>1207795.4181349999</v>
      </c>
      <c r="P90" s="98">
        <v>108.34</v>
      </c>
      <c r="Q90" s="86"/>
      <c r="R90" s="96">
        <v>1308.525609755</v>
      </c>
      <c r="S90" s="97">
        <v>4.4733163634629626E-3</v>
      </c>
      <c r="T90" s="97">
        <f t="shared" si="1"/>
        <v>2.2719714872554285E-3</v>
      </c>
      <c r="U90" s="97">
        <f>R90/'סכום נכסי הקרן'!$C$42</f>
        <v>2.3989092851631674E-4</v>
      </c>
    </row>
    <row r="91" spans="2:21" s="130" customFormat="1">
      <c r="B91" s="89" t="s">
        <v>547</v>
      </c>
      <c r="C91" s="86" t="s">
        <v>548</v>
      </c>
      <c r="D91" s="99" t="s">
        <v>132</v>
      </c>
      <c r="E91" s="99" t="s">
        <v>357</v>
      </c>
      <c r="F91" s="86" t="s">
        <v>549</v>
      </c>
      <c r="G91" s="99" t="s">
        <v>415</v>
      </c>
      <c r="H91" s="86" t="s">
        <v>534</v>
      </c>
      <c r="I91" s="86" t="s">
        <v>172</v>
      </c>
      <c r="J91" s="86"/>
      <c r="K91" s="96">
        <v>0.5</v>
      </c>
      <c r="L91" s="99" t="s">
        <v>176</v>
      </c>
      <c r="M91" s="100">
        <v>6.5000000000000002E-2</v>
      </c>
      <c r="N91" s="100">
        <v>-2.9299999999934864E-2</v>
      </c>
      <c r="O91" s="96">
        <v>129458.96500599998</v>
      </c>
      <c r="P91" s="98">
        <v>118.6</v>
      </c>
      <c r="Q91" s="86"/>
      <c r="R91" s="96">
        <v>153.53833180000001</v>
      </c>
      <c r="S91" s="97">
        <v>7.0262827358071435E-4</v>
      </c>
      <c r="T91" s="97">
        <f t="shared" si="1"/>
        <v>2.6658607936277002E-4</v>
      </c>
      <c r="U91" s="97">
        <f>R91/'סכום נכסי הקרן'!$C$42</f>
        <v>2.814805664005659E-5</v>
      </c>
    </row>
    <row r="92" spans="2:21" s="130" customFormat="1">
      <c r="B92" s="89" t="s">
        <v>550</v>
      </c>
      <c r="C92" s="86" t="s">
        <v>551</v>
      </c>
      <c r="D92" s="99" t="s">
        <v>132</v>
      </c>
      <c r="E92" s="99" t="s">
        <v>357</v>
      </c>
      <c r="F92" s="86" t="s">
        <v>549</v>
      </c>
      <c r="G92" s="99" t="s">
        <v>415</v>
      </c>
      <c r="H92" s="86" t="s">
        <v>534</v>
      </c>
      <c r="I92" s="86" t="s">
        <v>172</v>
      </c>
      <c r="J92" s="86"/>
      <c r="K92" s="96">
        <v>6.0099999999993035</v>
      </c>
      <c r="L92" s="99" t="s">
        <v>176</v>
      </c>
      <c r="M92" s="100">
        <v>0.04</v>
      </c>
      <c r="N92" s="100">
        <v>2.3000000000000749E-2</v>
      </c>
      <c r="O92" s="96">
        <v>1199534.877725</v>
      </c>
      <c r="P92" s="98">
        <v>111.44</v>
      </c>
      <c r="Q92" s="86"/>
      <c r="R92" s="96">
        <v>1336.7616810930001</v>
      </c>
      <c r="S92" s="97">
        <v>4.0554955445785572E-4</v>
      </c>
      <c r="T92" s="97">
        <f t="shared" si="1"/>
        <v>2.3209973133560408E-3</v>
      </c>
      <c r="U92" s="97">
        <f>R92/'סכום נכסי הקרן'!$C$42</f>
        <v>2.4506742435287442E-4</v>
      </c>
    </row>
    <row r="93" spans="2:21" s="130" customFormat="1">
      <c r="B93" s="89" t="s">
        <v>552</v>
      </c>
      <c r="C93" s="86" t="s">
        <v>553</v>
      </c>
      <c r="D93" s="99" t="s">
        <v>132</v>
      </c>
      <c r="E93" s="99" t="s">
        <v>357</v>
      </c>
      <c r="F93" s="86" t="s">
        <v>549</v>
      </c>
      <c r="G93" s="99" t="s">
        <v>415</v>
      </c>
      <c r="H93" s="86" t="s">
        <v>534</v>
      </c>
      <c r="I93" s="86" t="s">
        <v>172</v>
      </c>
      <c r="J93" s="86"/>
      <c r="K93" s="96">
        <v>6.2900000000003775</v>
      </c>
      <c r="L93" s="99" t="s">
        <v>176</v>
      </c>
      <c r="M93" s="100">
        <v>2.7799999999999998E-2</v>
      </c>
      <c r="N93" s="100">
        <v>2.4600000000000063E-2</v>
      </c>
      <c r="O93" s="96">
        <v>3133434.5670239995</v>
      </c>
      <c r="P93" s="98">
        <v>104.14</v>
      </c>
      <c r="Q93" s="86"/>
      <c r="R93" s="96">
        <v>3263.1588254129997</v>
      </c>
      <c r="S93" s="97">
        <v>1.7397241517863981E-3</v>
      </c>
      <c r="T93" s="97">
        <f t="shared" si="1"/>
        <v>5.6657689803353275E-3</v>
      </c>
      <c r="U93" s="97">
        <f>R93/'סכום נכסי הקרן'!$C$42</f>
        <v>5.9823223534089247E-4</v>
      </c>
    </row>
    <row r="94" spans="2:21" s="130" customFormat="1">
      <c r="B94" s="89" t="s">
        <v>554</v>
      </c>
      <c r="C94" s="86" t="s">
        <v>555</v>
      </c>
      <c r="D94" s="99" t="s">
        <v>132</v>
      </c>
      <c r="E94" s="99" t="s">
        <v>357</v>
      </c>
      <c r="F94" s="86" t="s">
        <v>549</v>
      </c>
      <c r="G94" s="99" t="s">
        <v>415</v>
      </c>
      <c r="H94" s="86" t="s">
        <v>534</v>
      </c>
      <c r="I94" s="86" t="s">
        <v>172</v>
      </c>
      <c r="J94" s="86"/>
      <c r="K94" s="96">
        <v>1.5599999999990388</v>
      </c>
      <c r="L94" s="99" t="s">
        <v>176</v>
      </c>
      <c r="M94" s="100">
        <v>5.0999999999999997E-2</v>
      </c>
      <c r="N94" s="100">
        <v>-1.0000000000021839E-4</v>
      </c>
      <c r="O94" s="96">
        <v>356974.72560900002</v>
      </c>
      <c r="P94" s="98">
        <v>128.27000000000001</v>
      </c>
      <c r="Q94" s="86"/>
      <c r="R94" s="96">
        <v>457.89147979900002</v>
      </c>
      <c r="S94" s="97">
        <v>3.0115818606081405E-4</v>
      </c>
      <c r="T94" s="97">
        <f t="shared" si="1"/>
        <v>7.9502944275985942E-4</v>
      </c>
      <c r="U94" s="97">
        <f>R94/'סכום נכסי הקרן'!$C$42</f>
        <v>8.3944870035259692E-5</v>
      </c>
    </row>
    <row r="95" spans="2:21" s="130" customFormat="1">
      <c r="B95" s="89" t="s">
        <v>556</v>
      </c>
      <c r="C95" s="86" t="s">
        <v>557</v>
      </c>
      <c r="D95" s="99" t="s">
        <v>132</v>
      </c>
      <c r="E95" s="99" t="s">
        <v>357</v>
      </c>
      <c r="F95" s="86" t="s">
        <v>469</v>
      </c>
      <c r="G95" s="99" t="s">
        <v>365</v>
      </c>
      <c r="H95" s="86" t="s">
        <v>534</v>
      </c>
      <c r="I95" s="86" t="s">
        <v>361</v>
      </c>
      <c r="J95" s="86"/>
      <c r="K95" s="96">
        <v>1.0200000000000338</v>
      </c>
      <c r="L95" s="99" t="s">
        <v>176</v>
      </c>
      <c r="M95" s="100">
        <v>6.4000000000000001E-2</v>
      </c>
      <c r="N95" s="100">
        <v>-9.2999999999999455E-3</v>
      </c>
      <c r="O95" s="96">
        <v>7232346.1902610008</v>
      </c>
      <c r="P95" s="98">
        <v>123.5</v>
      </c>
      <c r="Q95" s="86"/>
      <c r="R95" s="96">
        <v>8931.9478883849988</v>
      </c>
      <c r="S95" s="97">
        <v>5.7767243102117014E-3</v>
      </c>
      <c r="T95" s="97">
        <f t="shared" si="1"/>
        <v>1.5508394162695527E-2</v>
      </c>
      <c r="U95" s="97">
        <f>R95/'סכום נכסי הקרן'!$C$42</f>
        <v>1.6374866922208855E-3</v>
      </c>
    </row>
    <row r="96" spans="2:21" s="130" customFormat="1">
      <c r="B96" s="89" t="s">
        <v>558</v>
      </c>
      <c r="C96" s="86" t="s">
        <v>559</v>
      </c>
      <c r="D96" s="99" t="s">
        <v>132</v>
      </c>
      <c r="E96" s="99" t="s">
        <v>357</v>
      </c>
      <c r="F96" s="86" t="s">
        <v>481</v>
      </c>
      <c r="G96" s="99" t="s">
        <v>482</v>
      </c>
      <c r="H96" s="86" t="s">
        <v>534</v>
      </c>
      <c r="I96" s="86" t="s">
        <v>361</v>
      </c>
      <c r="J96" s="86"/>
      <c r="K96" s="96">
        <v>3.8700000000005144</v>
      </c>
      <c r="L96" s="99" t="s">
        <v>176</v>
      </c>
      <c r="M96" s="100">
        <v>3.85E-2</v>
      </c>
      <c r="N96" s="100">
        <v>-1.4999999999968441E-3</v>
      </c>
      <c r="O96" s="96">
        <v>910073.29794199998</v>
      </c>
      <c r="P96" s="98">
        <v>121.86</v>
      </c>
      <c r="Q96" s="86"/>
      <c r="R96" s="96">
        <v>1109.0153168889999</v>
      </c>
      <c r="S96" s="97">
        <v>3.7991448602544939E-3</v>
      </c>
      <c r="T96" s="97">
        <f t="shared" si="1"/>
        <v>1.9255650482630712E-3</v>
      </c>
      <c r="U96" s="97">
        <f>R96/'סכום נכסי הקרן'!$C$42</f>
        <v>2.033148698993607E-4</v>
      </c>
    </row>
    <row r="97" spans="2:21" s="130" customFormat="1">
      <c r="B97" s="89" t="s">
        <v>560</v>
      </c>
      <c r="C97" s="86" t="s">
        <v>561</v>
      </c>
      <c r="D97" s="99" t="s">
        <v>132</v>
      </c>
      <c r="E97" s="99" t="s">
        <v>357</v>
      </c>
      <c r="F97" s="86" t="s">
        <v>481</v>
      </c>
      <c r="G97" s="99" t="s">
        <v>482</v>
      </c>
      <c r="H97" s="86" t="s">
        <v>534</v>
      </c>
      <c r="I97" s="86" t="s">
        <v>361</v>
      </c>
      <c r="J97" s="86"/>
      <c r="K97" s="96">
        <v>1.1399999999997721</v>
      </c>
      <c r="L97" s="99" t="s">
        <v>176</v>
      </c>
      <c r="M97" s="100">
        <v>3.9E-2</v>
      </c>
      <c r="N97" s="100">
        <v>-9.6999999999903171E-3</v>
      </c>
      <c r="O97" s="96">
        <v>605734.11849100003</v>
      </c>
      <c r="P97" s="98">
        <v>115.93</v>
      </c>
      <c r="Q97" s="86"/>
      <c r="R97" s="96">
        <v>702.22753304399987</v>
      </c>
      <c r="S97" s="97">
        <v>3.043393006122116E-3</v>
      </c>
      <c r="T97" s="97">
        <f t="shared" si="1"/>
        <v>1.2192661119872212E-3</v>
      </c>
      <c r="U97" s="97">
        <f>R97/'סכום נכסי הקרן'!$C$42</f>
        <v>1.2873879859576356E-4</v>
      </c>
    </row>
    <row r="98" spans="2:21" s="130" customFormat="1">
      <c r="B98" s="89" t="s">
        <v>562</v>
      </c>
      <c r="C98" s="86" t="s">
        <v>563</v>
      </c>
      <c r="D98" s="99" t="s">
        <v>132</v>
      </c>
      <c r="E98" s="99" t="s">
        <v>357</v>
      </c>
      <c r="F98" s="86" t="s">
        <v>481</v>
      </c>
      <c r="G98" s="99" t="s">
        <v>482</v>
      </c>
      <c r="H98" s="86" t="s">
        <v>534</v>
      </c>
      <c r="I98" s="86" t="s">
        <v>361</v>
      </c>
      <c r="J98" s="86"/>
      <c r="K98" s="96">
        <v>2.0800000000007186</v>
      </c>
      <c r="L98" s="99" t="s">
        <v>176</v>
      </c>
      <c r="M98" s="100">
        <v>3.9E-2</v>
      </c>
      <c r="N98" s="100">
        <v>-2.800000000003763E-3</v>
      </c>
      <c r="O98" s="96">
        <v>977764.82997399999</v>
      </c>
      <c r="P98" s="98">
        <v>119.58</v>
      </c>
      <c r="Q98" s="86"/>
      <c r="R98" s="96">
        <v>1169.2111304520001</v>
      </c>
      <c r="S98" s="97">
        <v>2.4503388319848632E-3</v>
      </c>
      <c r="T98" s="97">
        <f t="shared" si="1"/>
        <v>2.0300820489604337E-3</v>
      </c>
      <c r="U98" s="97">
        <f>R98/'סכום נכסי הקרן'!$C$42</f>
        <v>2.143505191069654E-4</v>
      </c>
    </row>
    <row r="99" spans="2:21" s="130" customFormat="1">
      <c r="B99" s="89" t="s">
        <v>564</v>
      </c>
      <c r="C99" s="86" t="s">
        <v>565</v>
      </c>
      <c r="D99" s="99" t="s">
        <v>132</v>
      </c>
      <c r="E99" s="99" t="s">
        <v>357</v>
      </c>
      <c r="F99" s="86" t="s">
        <v>481</v>
      </c>
      <c r="G99" s="99" t="s">
        <v>482</v>
      </c>
      <c r="H99" s="86" t="s">
        <v>534</v>
      </c>
      <c r="I99" s="86" t="s">
        <v>361</v>
      </c>
      <c r="J99" s="86"/>
      <c r="K99" s="96">
        <v>4.7299999999990376</v>
      </c>
      <c r="L99" s="99" t="s">
        <v>176</v>
      </c>
      <c r="M99" s="100">
        <v>3.85E-2</v>
      </c>
      <c r="N99" s="100">
        <v>3.3000000000009714E-3</v>
      </c>
      <c r="O99" s="96">
        <v>918839.53504700004</v>
      </c>
      <c r="P99" s="98">
        <v>123.19</v>
      </c>
      <c r="Q99" s="86"/>
      <c r="R99" s="96">
        <v>1131.9184181329999</v>
      </c>
      <c r="S99" s="97">
        <v>3.6753581401880002E-3</v>
      </c>
      <c r="T99" s="97">
        <f t="shared" si="1"/>
        <v>1.9653313261319737E-3</v>
      </c>
      <c r="U99" s="97">
        <f>R99/'סכום נכסי הקרן'!$C$42</f>
        <v>2.075136766956259E-4</v>
      </c>
    </row>
    <row r="100" spans="2:21" s="130" customFormat="1">
      <c r="B100" s="89" t="s">
        <v>566</v>
      </c>
      <c r="C100" s="86" t="s">
        <v>567</v>
      </c>
      <c r="D100" s="99" t="s">
        <v>132</v>
      </c>
      <c r="E100" s="99" t="s">
        <v>357</v>
      </c>
      <c r="F100" s="86" t="s">
        <v>568</v>
      </c>
      <c r="G100" s="99" t="s">
        <v>415</v>
      </c>
      <c r="H100" s="86" t="s">
        <v>534</v>
      </c>
      <c r="I100" s="86" t="s">
        <v>172</v>
      </c>
      <c r="J100" s="86"/>
      <c r="K100" s="96">
        <v>5.8299999999986252</v>
      </c>
      <c r="L100" s="99" t="s">
        <v>176</v>
      </c>
      <c r="M100" s="100">
        <v>1.5800000000000002E-2</v>
      </c>
      <c r="N100" s="100">
        <v>9.3999999999985536E-3</v>
      </c>
      <c r="O100" s="96">
        <v>1965822.5816599997</v>
      </c>
      <c r="P100" s="98">
        <v>105.41</v>
      </c>
      <c r="Q100" s="86"/>
      <c r="R100" s="96">
        <v>2072.1734795950001</v>
      </c>
      <c r="S100" s="97">
        <v>4.1019242424735619E-3</v>
      </c>
      <c r="T100" s="97">
        <f t="shared" si="1"/>
        <v>3.5978807194825854E-3</v>
      </c>
      <c r="U100" s="97">
        <f>R100/'סכום נכסי הקרן'!$C$42</f>
        <v>3.7988986716125834E-4</v>
      </c>
    </row>
    <row r="101" spans="2:21" s="130" customFormat="1">
      <c r="B101" s="89" t="s">
        <v>569</v>
      </c>
      <c r="C101" s="86" t="s">
        <v>570</v>
      </c>
      <c r="D101" s="99" t="s">
        <v>132</v>
      </c>
      <c r="E101" s="99" t="s">
        <v>357</v>
      </c>
      <c r="F101" s="86" t="s">
        <v>568</v>
      </c>
      <c r="G101" s="99" t="s">
        <v>415</v>
      </c>
      <c r="H101" s="86" t="s">
        <v>534</v>
      </c>
      <c r="I101" s="86" t="s">
        <v>172</v>
      </c>
      <c r="J101" s="86"/>
      <c r="K101" s="96">
        <v>7.0699999999989949</v>
      </c>
      <c r="L101" s="99" t="s">
        <v>176</v>
      </c>
      <c r="M101" s="100">
        <v>2.4E-2</v>
      </c>
      <c r="N101" s="100">
        <v>1.9899999999996289E-2</v>
      </c>
      <c r="O101" s="96">
        <v>2659312.671687</v>
      </c>
      <c r="P101" s="98">
        <v>104.33</v>
      </c>
      <c r="Q101" s="86"/>
      <c r="R101" s="96">
        <v>2774.4608362969998</v>
      </c>
      <c r="S101" s="97">
        <v>4.8859277660755996E-3</v>
      </c>
      <c r="T101" s="97">
        <f t="shared" si="1"/>
        <v>4.8172507023029228E-3</v>
      </c>
      <c r="U101" s="97">
        <f>R101/'סכום נכסי הקרן'!$C$42</f>
        <v>5.0863963317925487E-4</v>
      </c>
    </row>
    <row r="102" spans="2:21" s="130" customFormat="1">
      <c r="B102" s="89" t="s">
        <v>571</v>
      </c>
      <c r="C102" s="86" t="s">
        <v>572</v>
      </c>
      <c r="D102" s="99" t="s">
        <v>132</v>
      </c>
      <c r="E102" s="99" t="s">
        <v>357</v>
      </c>
      <c r="F102" s="86" t="s">
        <v>568</v>
      </c>
      <c r="G102" s="99" t="s">
        <v>415</v>
      </c>
      <c r="H102" s="86" t="s">
        <v>534</v>
      </c>
      <c r="I102" s="86" t="s">
        <v>172</v>
      </c>
      <c r="J102" s="86"/>
      <c r="K102" s="96">
        <v>3.059999999989826</v>
      </c>
      <c r="L102" s="99" t="s">
        <v>176</v>
      </c>
      <c r="M102" s="100">
        <v>3.4799999999999998E-2</v>
      </c>
      <c r="N102" s="100">
        <v>2.7999999999929834E-3</v>
      </c>
      <c r="O102" s="96">
        <v>51605.668594000002</v>
      </c>
      <c r="P102" s="98">
        <v>110.47</v>
      </c>
      <c r="Q102" s="86"/>
      <c r="R102" s="96">
        <v>57.008782242999999</v>
      </c>
      <c r="S102" s="97">
        <v>1.1096818128777856E-4</v>
      </c>
      <c r="T102" s="97">
        <f t="shared" si="1"/>
        <v>9.8983410652161782E-5</v>
      </c>
      <c r="U102" s="97">
        <f>R102/'סכום נכסי הקרן'!$C$42</f>
        <v>1.0451373365492149E-5</v>
      </c>
    </row>
    <row r="103" spans="2:21" s="130" customFormat="1">
      <c r="B103" s="89" t="s">
        <v>573</v>
      </c>
      <c r="C103" s="86" t="s">
        <v>574</v>
      </c>
      <c r="D103" s="99" t="s">
        <v>132</v>
      </c>
      <c r="E103" s="99" t="s">
        <v>357</v>
      </c>
      <c r="F103" s="86" t="s">
        <v>496</v>
      </c>
      <c r="G103" s="99" t="s">
        <v>482</v>
      </c>
      <c r="H103" s="86" t="s">
        <v>534</v>
      </c>
      <c r="I103" s="86" t="s">
        <v>172</v>
      </c>
      <c r="J103" s="86"/>
      <c r="K103" s="96">
        <v>2.25</v>
      </c>
      <c r="L103" s="99" t="s">
        <v>176</v>
      </c>
      <c r="M103" s="100">
        <v>3.7499999999999999E-2</v>
      </c>
      <c r="N103" s="100">
        <v>-3.9000000000009982E-3</v>
      </c>
      <c r="O103" s="96">
        <v>3035048.006085</v>
      </c>
      <c r="P103" s="98">
        <v>118.72</v>
      </c>
      <c r="Q103" s="86"/>
      <c r="R103" s="96">
        <v>3603.2088067760001</v>
      </c>
      <c r="S103" s="97">
        <v>3.9177009080744998E-3</v>
      </c>
      <c r="T103" s="97">
        <f t="shared" si="1"/>
        <v>6.2561921681880519E-3</v>
      </c>
      <c r="U103" s="97">
        <f>R103/'סכום נכסי הקרן'!$C$42</f>
        <v>6.6057331996544175E-4</v>
      </c>
    </row>
    <row r="104" spans="2:21" s="130" customFormat="1">
      <c r="B104" s="89" t="s">
        <v>575</v>
      </c>
      <c r="C104" s="86" t="s">
        <v>576</v>
      </c>
      <c r="D104" s="99" t="s">
        <v>132</v>
      </c>
      <c r="E104" s="99" t="s">
        <v>357</v>
      </c>
      <c r="F104" s="86" t="s">
        <v>496</v>
      </c>
      <c r="G104" s="99" t="s">
        <v>482</v>
      </c>
      <c r="H104" s="86" t="s">
        <v>534</v>
      </c>
      <c r="I104" s="86" t="s">
        <v>172</v>
      </c>
      <c r="J104" s="86"/>
      <c r="K104" s="96">
        <v>5.9099999999997337</v>
      </c>
      <c r="L104" s="99" t="s">
        <v>176</v>
      </c>
      <c r="M104" s="100">
        <v>2.4799999999999999E-2</v>
      </c>
      <c r="N104" s="100">
        <v>9.5999999999981794E-3</v>
      </c>
      <c r="O104" s="96">
        <v>1599944.780824</v>
      </c>
      <c r="P104" s="98">
        <v>109.92</v>
      </c>
      <c r="Q104" s="86"/>
      <c r="R104" s="96">
        <v>1758.6593827169997</v>
      </c>
      <c r="S104" s="97">
        <v>3.7780327653312898E-3</v>
      </c>
      <c r="T104" s="97">
        <f t="shared" si="1"/>
        <v>3.0535313512705118E-3</v>
      </c>
      <c r="U104" s="97">
        <f>R104/'סכום נכסי הקרן'!$C$42</f>
        <v>3.2241358450974824E-4</v>
      </c>
    </row>
    <row r="105" spans="2:21" s="130" customFormat="1">
      <c r="B105" s="89" t="s">
        <v>577</v>
      </c>
      <c r="C105" s="86" t="s">
        <v>578</v>
      </c>
      <c r="D105" s="99" t="s">
        <v>132</v>
      </c>
      <c r="E105" s="99" t="s">
        <v>357</v>
      </c>
      <c r="F105" s="86" t="s">
        <v>579</v>
      </c>
      <c r="G105" s="99" t="s">
        <v>415</v>
      </c>
      <c r="H105" s="86" t="s">
        <v>534</v>
      </c>
      <c r="I105" s="86" t="s">
        <v>361</v>
      </c>
      <c r="J105" s="86"/>
      <c r="K105" s="96">
        <v>4.4599999999999165</v>
      </c>
      <c r="L105" s="99" t="s">
        <v>176</v>
      </c>
      <c r="M105" s="100">
        <v>2.8500000000000001E-2</v>
      </c>
      <c r="N105" s="100">
        <v>6.1000000000003699E-3</v>
      </c>
      <c r="O105" s="96">
        <v>4037238.0311449999</v>
      </c>
      <c r="P105" s="98">
        <v>113.92</v>
      </c>
      <c r="Q105" s="86"/>
      <c r="R105" s="96">
        <v>4599.2217754030007</v>
      </c>
      <c r="S105" s="97">
        <v>5.9110366488213766E-3</v>
      </c>
      <c r="T105" s="97">
        <f t="shared" si="1"/>
        <v>7.9855530983733419E-3</v>
      </c>
      <c r="U105" s="97">
        <f>R105/'סכום נכסי הקרן'!$C$42</f>
        <v>8.4317156189282815E-4</v>
      </c>
    </row>
    <row r="106" spans="2:21" s="130" customFormat="1">
      <c r="B106" s="89" t="s">
        <v>580</v>
      </c>
      <c r="C106" s="86" t="s">
        <v>581</v>
      </c>
      <c r="D106" s="99" t="s">
        <v>132</v>
      </c>
      <c r="E106" s="99" t="s">
        <v>357</v>
      </c>
      <c r="F106" s="86" t="s">
        <v>582</v>
      </c>
      <c r="G106" s="99" t="s">
        <v>415</v>
      </c>
      <c r="H106" s="86" t="s">
        <v>534</v>
      </c>
      <c r="I106" s="86" t="s">
        <v>361</v>
      </c>
      <c r="J106" s="86"/>
      <c r="K106" s="96">
        <v>6.5100000000002876</v>
      </c>
      <c r="L106" s="99" t="s">
        <v>176</v>
      </c>
      <c r="M106" s="100">
        <v>1.3999999999999999E-2</v>
      </c>
      <c r="N106" s="100">
        <v>1.3500000000000628E-2</v>
      </c>
      <c r="O106" s="96">
        <v>1576318.68</v>
      </c>
      <c r="P106" s="98">
        <v>100.83</v>
      </c>
      <c r="Q106" s="86"/>
      <c r="R106" s="96">
        <v>1589.4021221540002</v>
      </c>
      <c r="S106" s="97">
        <v>6.2157676656151416E-3</v>
      </c>
      <c r="T106" s="97">
        <f t="shared" si="1"/>
        <v>2.7596527545175617E-3</v>
      </c>
      <c r="U106" s="97">
        <f>R106/'סכום נכסי הקרן'!$C$42</f>
        <v>2.9138378953142265E-4</v>
      </c>
    </row>
    <row r="107" spans="2:21" s="130" customFormat="1">
      <c r="B107" s="89" t="s">
        <v>583</v>
      </c>
      <c r="C107" s="86" t="s">
        <v>584</v>
      </c>
      <c r="D107" s="99" t="s">
        <v>132</v>
      </c>
      <c r="E107" s="99" t="s">
        <v>357</v>
      </c>
      <c r="F107" s="86" t="s">
        <v>370</v>
      </c>
      <c r="G107" s="99" t="s">
        <v>365</v>
      </c>
      <c r="H107" s="86" t="s">
        <v>534</v>
      </c>
      <c r="I107" s="86" t="s">
        <v>172</v>
      </c>
      <c r="J107" s="86"/>
      <c r="K107" s="96">
        <v>4.390000000000021</v>
      </c>
      <c r="L107" s="99" t="s">
        <v>176</v>
      </c>
      <c r="M107" s="100">
        <v>1.8200000000000001E-2</v>
      </c>
      <c r="N107" s="100">
        <v>1.5099999999997633E-2</v>
      </c>
      <c r="O107" s="96">
        <f>2282488.80785/50000</f>
        <v>45.649776156999998</v>
      </c>
      <c r="P107" s="98">
        <v>5091667</v>
      </c>
      <c r="Q107" s="86"/>
      <c r="R107" s="96">
        <v>2324.3346752050002</v>
      </c>
      <c r="S107" s="97">
        <f>16061.4228966997%/50000</f>
        <v>3.2122845793399399E-3</v>
      </c>
      <c r="T107" s="97">
        <f t="shared" si="1"/>
        <v>4.0357040546524841E-3</v>
      </c>
      <c r="U107" s="97">
        <f>R107/'סכום נכסי הקרן'!$C$42</f>
        <v>4.2611837266371728E-4</v>
      </c>
    </row>
    <row r="108" spans="2:21" s="130" customFormat="1">
      <c r="B108" s="89" t="s">
        <v>585</v>
      </c>
      <c r="C108" s="86" t="s">
        <v>586</v>
      </c>
      <c r="D108" s="99" t="s">
        <v>132</v>
      </c>
      <c r="E108" s="99" t="s">
        <v>357</v>
      </c>
      <c r="F108" s="86" t="s">
        <v>370</v>
      </c>
      <c r="G108" s="99" t="s">
        <v>365</v>
      </c>
      <c r="H108" s="86" t="s">
        <v>534</v>
      </c>
      <c r="I108" s="86" t="s">
        <v>172</v>
      </c>
      <c r="J108" s="86"/>
      <c r="K108" s="96">
        <v>3.6499999999995136</v>
      </c>
      <c r="L108" s="99" t="s">
        <v>176</v>
      </c>
      <c r="M108" s="100">
        <v>1.06E-2</v>
      </c>
      <c r="N108" s="100">
        <v>1.3299999999997638E-2</v>
      </c>
      <c r="O108" s="96">
        <f>2871754.79895/50000</f>
        <v>57.435095979000003</v>
      </c>
      <c r="P108" s="98">
        <v>5010002</v>
      </c>
      <c r="Q108" s="86"/>
      <c r="R108" s="96">
        <v>2877.4995887959999</v>
      </c>
      <c r="S108" s="97">
        <f>21148.4998818028%/50000</f>
        <v>4.2296999763605601E-3</v>
      </c>
      <c r="T108" s="97">
        <f t="shared" si="1"/>
        <v>4.9961551929868526E-3</v>
      </c>
      <c r="U108" s="97">
        <f>R108/'סכום נכסי הקרן'!$C$42</f>
        <v>5.2752964329894688E-4</v>
      </c>
    </row>
    <row r="109" spans="2:21" s="130" customFormat="1">
      <c r="B109" s="89" t="s">
        <v>587</v>
      </c>
      <c r="C109" s="86" t="s">
        <v>588</v>
      </c>
      <c r="D109" s="99" t="s">
        <v>132</v>
      </c>
      <c r="E109" s="99" t="s">
        <v>357</v>
      </c>
      <c r="F109" s="86" t="s">
        <v>507</v>
      </c>
      <c r="G109" s="99" t="s">
        <v>415</v>
      </c>
      <c r="H109" s="86" t="s">
        <v>534</v>
      </c>
      <c r="I109" s="86" t="s">
        <v>361</v>
      </c>
      <c r="J109" s="86"/>
      <c r="K109" s="96">
        <v>2.4600000000001692</v>
      </c>
      <c r="L109" s="99" t="s">
        <v>176</v>
      </c>
      <c r="M109" s="100">
        <v>4.9000000000000002E-2</v>
      </c>
      <c r="N109" s="100">
        <v>-1.000000000010885E-4</v>
      </c>
      <c r="O109" s="96">
        <v>2097545.6880609998</v>
      </c>
      <c r="P109" s="98">
        <v>115.73</v>
      </c>
      <c r="Q109" s="96">
        <v>52.967715912000003</v>
      </c>
      <c r="R109" s="96">
        <v>2480.4573159730003</v>
      </c>
      <c r="S109" s="97">
        <v>3.1541410589802673E-3</v>
      </c>
      <c r="T109" s="97">
        <f t="shared" si="1"/>
        <v>4.306777227157171E-3</v>
      </c>
      <c r="U109" s="97">
        <f>R109/'סכום נכסי הקרן'!$C$42</f>
        <v>4.5474020855064905E-4</v>
      </c>
    </row>
    <row r="110" spans="2:21" s="130" customFormat="1">
      <c r="B110" s="89" t="s">
        <v>589</v>
      </c>
      <c r="C110" s="86" t="s">
        <v>590</v>
      </c>
      <c r="D110" s="99" t="s">
        <v>132</v>
      </c>
      <c r="E110" s="99" t="s">
        <v>357</v>
      </c>
      <c r="F110" s="86" t="s">
        <v>507</v>
      </c>
      <c r="G110" s="99" t="s">
        <v>415</v>
      </c>
      <c r="H110" s="86" t="s">
        <v>534</v>
      </c>
      <c r="I110" s="86" t="s">
        <v>361</v>
      </c>
      <c r="J110" s="86"/>
      <c r="K110" s="96">
        <v>2.0899999999991894</v>
      </c>
      <c r="L110" s="99" t="s">
        <v>176</v>
      </c>
      <c r="M110" s="100">
        <v>5.8499999999999996E-2</v>
      </c>
      <c r="N110" s="100">
        <v>-1.800000000000444E-3</v>
      </c>
      <c r="O110" s="96">
        <v>1445271.5631520001</v>
      </c>
      <c r="P110" s="98">
        <v>124.66</v>
      </c>
      <c r="Q110" s="86"/>
      <c r="R110" s="96">
        <v>1801.6755796940001</v>
      </c>
      <c r="S110" s="97">
        <v>1.3632359420967172E-3</v>
      </c>
      <c r="T110" s="97">
        <f t="shared" si="1"/>
        <v>3.1282196663430816E-3</v>
      </c>
      <c r="U110" s="97">
        <f>R110/'סכום נכסי הקרן'!$C$42</f>
        <v>3.3029970867661532E-4</v>
      </c>
    </row>
    <row r="111" spans="2:21" s="130" customFormat="1">
      <c r="B111" s="89" t="s">
        <v>591</v>
      </c>
      <c r="C111" s="86" t="s">
        <v>592</v>
      </c>
      <c r="D111" s="99" t="s">
        <v>132</v>
      </c>
      <c r="E111" s="99" t="s">
        <v>357</v>
      </c>
      <c r="F111" s="86" t="s">
        <v>507</v>
      </c>
      <c r="G111" s="99" t="s">
        <v>415</v>
      </c>
      <c r="H111" s="86" t="s">
        <v>534</v>
      </c>
      <c r="I111" s="86" t="s">
        <v>361</v>
      </c>
      <c r="J111" s="86"/>
      <c r="K111" s="96">
        <v>7.0000000000008082</v>
      </c>
      <c r="L111" s="99" t="s">
        <v>176</v>
      </c>
      <c r="M111" s="100">
        <v>2.2499999999999999E-2</v>
      </c>
      <c r="N111" s="100">
        <v>1.990000000000396E-2</v>
      </c>
      <c r="O111" s="96">
        <v>1193462.793081</v>
      </c>
      <c r="P111" s="98">
        <v>103.76</v>
      </c>
      <c r="Q111" s="86"/>
      <c r="R111" s="96">
        <v>1238.3370126489999</v>
      </c>
      <c r="S111" s="97">
        <v>6.443748455758967E-3</v>
      </c>
      <c r="T111" s="97">
        <f t="shared" si="1"/>
        <v>2.1501041809020216E-3</v>
      </c>
      <c r="U111" s="97">
        <f>R111/'סכום נכסי הקרן'!$C$42</f>
        <v>2.2702331048462336E-4</v>
      </c>
    </row>
    <row r="112" spans="2:21" s="130" customFormat="1">
      <c r="B112" s="89" t="s">
        <v>593</v>
      </c>
      <c r="C112" s="86" t="s">
        <v>594</v>
      </c>
      <c r="D112" s="99" t="s">
        <v>132</v>
      </c>
      <c r="E112" s="99" t="s">
        <v>357</v>
      </c>
      <c r="F112" s="86" t="s">
        <v>518</v>
      </c>
      <c r="G112" s="99" t="s">
        <v>482</v>
      </c>
      <c r="H112" s="86" t="s">
        <v>534</v>
      </c>
      <c r="I112" s="86" t="s">
        <v>172</v>
      </c>
      <c r="J112" s="86"/>
      <c r="K112" s="96">
        <v>1.7200000000003248</v>
      </c>
      <c r="L112" s="99" t="s">
        <v>176</v>
      </c>
      <c r="M112" s="100">
        <v>4.0500000000000001E-2</v>
      </c>
      <c r="N112" s="100">
        <v>-1.0700000000003247E-2</v>
      </c>
      <c r="O112" s="96">
        <v>455754.62745099998</v>
      </c>
      <c r="P112" s="98">
        <v>135.16</v>
      </c>
      <c r="Q112" s="86"/>
      <c r="R112" s="96">
        <v>615.99797604000003</v>
      </c>
      <c r="S112" s="97">
        <v>3.1333075804373589E-3</v>
      </c>
      <c r="T112" s="97">
        <f t="shared" si="1"/>
        <v>1.0695471508822601E-3</v>
      </c>
      <c r="U112" s="97">
        <f>R112/'סכום נכסי הקרן'!$C$42</f>
        <v>1.129304045215251E-4</v>
      </c>
    </row>
    <row r="113" spans="2:21" s="130" customFormat="1">
      <c r="B113" s="89" t="s">
        <v>595</v>
      </c>
      <c r="C113" s="86" t="s">
        <v>596</v>
      </c>
      <c r="D113" s="99" t="s">
        <v>132</v>
      </c>
      <c r="E113" s="99" t="s">
        <v>357</v>
      </c>
      <c r="F113" s="86" t="s">
        <v>597</v>
      </c>
      <c r="G113" s="99" t="s">
        <v>415</v>
      </c>
      <c r="H113" s="86" t="s">
        <v>534</v>
      </c>
      <c r="I113" s="86" t="s">
        <v>172</v>
      </c>
      <c r="J113" s="86"/>
      <c r="K113" s="96">
        <v>6.5199999999991745</v>
      </c>
      <c r="L113" s="99" t="s">
        <v>176</v>
      </c>
      <c r="M113" s="100">
        <v>1.9599999999999999E-2</v>
      </c>
      <c r="N113" s="100">
        <v>1.4399999999998135E-2</v>
      </c>
      <c r="O113" s="96">
        <v>1430532.0482119999</v>
      </c>
      <c r="P113" s="98">
        <v>105</v>
      </c>
      <c r="Q113" s="86"/>
      <c r="R113" s="96">
        <v>1502.0586973870002</v>
      </c>
      <c r="S113" s="97">
        <v>2.2210037007287459E-3</v>
      </c>
      <c r="T113" s="97">
        <f t="shared" si="1"/>
        <v>2.6079998031419914E-3</v>
      </c>
      <c r="U113" s="97">
        <f>R113/'סכום נכסי הקרן'!$C$42</f>
        <v>2.7537119099231284E-4</v>
      </c>
    </row>
    <row r="114" spans="2:21" s="130" customFormat="1">
      <c r="B114" s="89" t="s">
        <v>598</v>
      </c>
      <c r="C114" s="86" t="s">
        <v>599</v>
      </c>
      <c r="D114" s="99" t="s">
        <v>132</v>
      </c>
      <c r="E114" s="99" t="s">
        <v>357</v>
      </c>
      <c r="F114" s="86" t="s">
        <v>597</v>
      </c>
      <c r="G114" s="99" t="s">
        <v>415</v>
      </c>
      <c r="H114" s="86" t="s">
        <v>534</v>
      </c>
      <c r="I114" s="86" t="s">
        <v>172</v>
      </c>
      <c r="J114" s="86"/>
      <c r="K114" s="96">
        <v>3.75</v>
      </c>
      <c r="L114" s="99" t="s">
        <v>176</v>
      </c>
      <c r="M114" s="100">
        <v>2.75E-2</v>
      </c>
      <c r="N114" s="100">
        <v>4.5999999999999999E-3</v>
      </c>
      <c r="O114" s="96">
        <v>559576.73479599995</v>
      </c>
      <c r="P114" s="98">
        <v>110.41</v>
      </c>
      <c r="Q114" s="86"/>
      <c r="R114" s="96">
        <v>617.8286918</v>
      </c>
      <c r="S114" s="97">
        <v>1.2322754108495771E-3</v>
      </c>
      <c r="T114" s="97">
        <f t="shared" si="1"/>
        <v>1.0727257925358751E-3</v>
      </c>
      <c r="U114" s="97">
        <f>R114/'סכום נכסי הקרן'!$C$42</f>
        <v>1.1326602814267691E-4</v>
      </c>
    </row>
    <row r="115" spans="2:21" s="130" customFormat="1">
      <c r="B115" s="89" t="s">
        <v>600</v>
      </c>
      <c r="C115" s="86" t="s">
        <v>601</v>
      </c>
      <c r="D115" s="99" t="s">
        <v>132</v>
      </c>
      <c r="E115" s="99" t="s">
        <v>357</v>
      </c>
      <c r="F115" s="86" t="s">
        <v>385</v>
      </c>
      <c r="G115" s="99" t="s">
        <v>365</v>
      </c>
      <c r="H115" s="86" t="s">
        <v>534</v>
      </c>
      <c r="I115" s="86" t="s">
        <v>172</v>
      </c>
      <c r="J115" s="86"/>
      <c r="K115" s="96">
        <v>3.9499999999996476</v>
      </c>
      <c r="L115" s="99" t="s">
        <v>176</v>
      </c>
      <c r="M115" s="100">
        <v>1.4199999999999999E-2</v>
      </c>
      <c r="N115" s="100">
        <v>1.5699999999999645E-2</v>
      </c>
      <c r="O115" s="96">
        <f>4483067.19785/50000</f>
        <v>89.661343957</v>
      </c>
      <c r="P115" s="98">
        <v>5070000</v>
      </c>
      <c r="Q115" s="86"/>
      <c r="R115" s="96">
        <v>4545.8304806880005</v>
      </c>
      <c r="S115" s="97">
        <f>21153.5280415703%/50000</f>
        <v>4.2307056083140593E-3</v>
      </c>
      <c r="T115" s="97">
        <f t="shared" si="1"/>
        <v>7.8928506717981031E-3</v>
      </c>
      <c r="U115" s="97">
        <f>R115/'סכום נכסי הקרן'!$C$42</f>
        <v>8.333833795535709E-4</v>
      </c>
    </row>
    <row r="116" spans="2:21" s="130" customFormat="1">
      <c r="B116" s="89" t="s">
        <v>602</v>
      </c>
      <c r="C116" s="86" t="s">
        <v>603</v>
      </c>
      <c r="D116" s="99" t="s">
        <v>132</v>
      </c>
      <c r="E116" s="99" t="s">
        <v>357</v>
      </c>
      <c r="F116" s="86" t="s">
        <v>385</v>
      </c>
      <c r="G116" s="99" t="s">
        <v>365</v>
      </c>
      <c r="H116" s="86" t="s">
        <v>534</v>
      </c>
      <c r="I116" s="86" t="s">
        <v>172</v>
      </c>
      <c r="J116" s="86"/>
      <c r="K116" s="96">
        <v>4.5999999999998842</v>
      </c>
      <c r="L116" s="99" t="s">
        <v>176</v>
      </c>
      <c r="M116" s="100">
        <v>1.5900000000000001E-2</v>
      </c>
      <c r="N116" s="100">
        <v>1.6800000000000818E-2</v>
      </c>
      <c r="O116" s="96">
        <f>3448795.35455/50000</f>
        <v>68.975907090999996</v>
      </c>
      <c r="P116" s="98">
        <v>5000000</v>
      </c>
      <c r="Q116" s="86"/>
      <c r="R116" s="96">
        <v>3448.7954222789999</v>
      </c>
      <c r="S116" s="97">
        <f>23038.0451205745%/50000</f>
        <v>4.6076090241148997E-3</v>
      </c>
      <c r="T116" s="97">
        <f t="shared" si="1"/>
        <v>5.9880867492245827E-3</v>
      </c>
      <c r="U116" s="97">
        <f>R116/'סכום נכסי הקרן'!$C$42</f>
        <v>6.3226484063100372E-4</v>
      </c>
    </row>
    <row r="117" spans="2:21" s="130" customFormat="1">
      <c r="B117" s="89" t="s">
        <v>604</v>
      </c>
      <c r="C117" s="86" t="s">
        <v>605</v>
      </c>
      <c r="D117" s="99" t="s">
        <v>132</v>
      </c>
      <c r="E117" s="99" t="s">
        <v>357</v>
      </c>
      <c r="F117" s="86" t="s">
        <v>606</v>
      </c>
      <c r="G117" s="99" t="s">
        <v>607</v>
      </c>
      <c r="H117" s="86" t="s">
        <v>534</v>
      </c>
      <c r="I117" s="86" t="s">
        <v>361</v>
      </c>
      <c r="J117" s="86"/>
      <c r="K117" s="96">
        <v>4.9500000000010944</v>
      </c>
      <c r="L117" s="99" t="s">
        <v>176</v>
      </c>
      <c r="M117" s="100">
        <v>1.9400000000000001E-2</v>
      </c>
      <c r="N117" s="100">
        <v>6.9000000000021891E-3</v>
      </c>
      <c r="O117" s="96">
        <v>2117755.4707160001</v>
      </c>
      <c r="P117" s="98">
        <v>107.79</v>
      </c>
      <c r="Q117" s="86"/>
      <c r="R117" s="96">
        <v>2282.7285138500001</v>
      </c>
      <c r="S117" s="97">
        <v>3.5165917696675024E-3</v>
      </c>
      <c r="T117" s="97">
        <f t="shared" si="1"/>
        <v>3.9634639612313033E-3</v>
      </c>
      <c r="U117" s="97">
        <f>R117/'סכום נכסי הקרן'!$C$42</f>
        <v>4.1849074917278738E-4</v>
      </c>
    </row>
    <row r="118" spans="2:21" s="130" customFormat="1">
      <c r="B118" s="89" t="s">
        <v>608</v>
      </c>
      <c r="C118" s="86" t="s">
        <v>609</v>
      </c>
      <c r="D118" s="99" t="s">
        <v>132</v>
      </c>
      <c r="E118" s="99" t="s">
        <v>357</v>
      </c>
      <c r="F118" s="86" t="s">
        <v>606</v>
      </c>
      <c r="G118" s="99" t="s">
        <v>607</v>
      </c>
      <c r="H118" s="86" t="s">
        <v>534</v>
      </c>
      <c r="I118" s="86" t="s">
        <v>361</v>
      </c>
      <c r="J118" s="86"/>
      <c r="K118" s="96">
        <v>6.4000000000001425</v>
      </c>
      <c r="L118" s="99" t="s">
        <v>176</v>
      </c>
      <c r="M118" s="100">
        <v>1.23E-2</v>
      </c>
      <c r="N118" s="100">
        <v>1.1300000000000403E-2</v>
      </c>
      <c r="O118" s="96">
        <v>4135269.0271339999</v>
      </c>
      <c r="P118" s="98">
        <v>101.66</v>
      </c>
      <c r="Q118" s="86"/>
      <c r="R118" s="96">
        <v>4203.914634191</v>
      </c>
      <c r="S118" s="97">
        <v>3.9027398822119308E-3</v>
      </c>
      <c r="T118" s="97">
        <f t="shared" si="1"/>
        <v>7.2991878130119949E-3</v>
      </c>
      <c r="U118" s="97">
        <f>R118/'סכום נכסי הקרן'!$C$42</f>
        <v>7.7070022740191731E-4</v>
      </c>
    </row>
    <row r="119" spans="2:21" s="130" customFormat="1">
      <c r="B119" s="89" t="s">
        <v>610</v>
      </c>
      <c r="C119" s="86" t="s">
        <v>611</v>
      </c>
      <c r="D119" s="99" t="s">
        <v>132</v>
      </c>
      <c r="E119" s="99" t="s">
        <v>357</v>
      </c>
      <c r="F119" s="86" t="s">
        <v>612</v>
      </c>
      <c r="G119" s="99" t="s">
        <v>482</v>
      </c>
      <c r="H119" s="86" t="s">
        <v>534</v>
      </c>
      <c r="I119" s="86" t="s">
        <v>172</v>
      </c>
      <c r="J119" s="86"/>
      <c r="K119" s="96">
        <v>0.50000000000020306</v>
      </c>
      <c r="L119" s="99" t="s">
        <v>176</v>
      </c>
      <c r="M119" s="100">
        <v>3.6000000000000004E-2</v>
      </c>
      <c r="N119" s="100">
        <v>-1.7800000000000246E-2</v>
      </c>
      <c r="O119" s="96">
        <v>2247770.101981</v>
      </c>
      <c r="P119" s="98">
        <v>109.5</v>
      </c>
      <c r="Q119" s="86"/>
      <c r="R119" s="96">
        <v>2461.308256023</v>
      </c>
      <c r="S119" s="97">
        <v>5.4331759822799433E-3</v>
      </c>
      <c r="T119" s="97">
        <f t="shared" si="1"/>
        <v>4.2735290294224001E-3</v>
      </c>
      <c r="U119" s="97">
        <f>R119/'סכום נכסי הקרן'!$C$42</f>
        <v>4.5122962707071896E-4</v>
      </c>
    </row>
    <row r="120" spans="2:21" s="130" customFormat="1">
      <c r="B120" s="89" t="s">
        <v>613</v>
      </c>
      <c r="C120" s="86" t="s">
        <v>614</v>
      </c>
      <c r="D120" s="99" t="s">
        <v>132</v>
      </c>
      <c r="E120" s="99" t="s">
        <v>357</v>
      </c>
      <c r="F120" s="86" t="s">
        <v>612</v>
      </c>
      <c r="G120" s="99" t="s">
        <v>482</v>
      </c>
      <c r="H120" s="86" t="s">
        <v>534</v>
      </c>
      <c r="I120" s="86" t="s">
        <v>172</v>
      </c>
      <c r="J120" s="86"/>
      <c r="K120" s="96">
        <v>6.9899999999989504</v>
      </c>
      <c r="L120" s="99" t="s">
        <v>176</v>
      </c>
      <c r="M120" s="100">
        <v>2.2499999999999999E-2</v>
      </c>
      <c r="N120" s="100">
        <v>1.1199999999998728E-2</v>
      </c>
      <c r="O120" s="96">
        <v>852798.91467099998</v>
      </c>
      <c r="P120" s="98">
        <v>110.58</v>
      </c>
      <c r="Q120" s="86"/>
      <c r="R120" s="96">
        <v>943.02503380099995</v>
      </c>
      <c r="S120" s="97">
        <v>2.0844910325304084E-3</v>
      </c>
      <c r="T120" s="97">
        <f t="shared" si="1"/>
        <v>1.637358850748906E-3</v>
      </c>
      <c r="U120" s="97">
        <f>R120/'סכום נכסי הקרן'!$C$42</f>
        <v>1.728840072262777E-4</v>
      </c>
    </row>
    <row r="121" spans="2:21" s="130" customFormat="1">
      <c r="B121" s="89" t="s">
        <v>615</v>
      </c>
      <c r="C121" s="86" t="s">
        <v>616</v>
      </c>
      <c r="D121" s="99" t="s">
        <v>132</v>
      </c>
      <c r="E121" s="99" t="s">
        <v>357</v>
      </c>
      <c r="F121" s="86" t="s">
        <v>617</v>
      </c>
      <c r="G121" s="99" t="s">
        <v>411</v>
      </c>
      <c r="H121" s="86" t="s">
        <v>534</v>
      </c>
      <c r="I121" s="86" t="s">
        <v>361</v>
      </c>
      <c r="J121" s="86"/>
      <c r="K121" s="96">
        <v>3.6100000000006829</v>
      </c>
      <c r="L121" s="99" t="s">
        <v>176</v>
      </c>
      <c r="M121" s="100">
        <v>1.8000000000000002E-2</v>
      </c>
      <c r="N121" s="100">
        <v>8.3000000000032718E-3</v>
      </c>
      <c r="O121" s="96">
        <v>1672979.187748</v>
      </c>
      <c r="P121" s="98">
        <v>104.1</v>
      </c>
      <c r="Q121" s="86"/>
      <c r="R121" s="96">
        <v>1741.571320821</v>
      </c>
      <c r="S121" s="97">
        <v>2.0726368058006286E-3</v>
      </c>
      <c r="T121" s="97">
        <f t="shared" si="1"/>
        <v>3.0238616305476316E-3</v>
      </c>
      <c r="U121" s="97">
        <f>R121/'סכום נכסי הקרן'!$C$42</f>
        <v>3.1928084411535641E-4</v>
      </c>
    </row>
    <row r="122" spans="2:21" s="130" customFormat="1">
      <c r="B122" s="89" t="s">
        <v>618</v>
      </c>
      <c r="C122" s="86" t="s">
        <v>619</v>
      </c>
      <c r="D122" s="99" t="s">
        <v>132</v>
      </c>
      <c r="E122" s="99" t="s">
        <v>357</v>
      </c>
      <c r="F122" s="86" t="s">
        <v>620</v>
      </c>
      <c r="G122" s="99" t="s">
        <v>365</v>
      </c>
      <c r="H122" s="86" t="s">
        <v>621</v>
      </c>
      <c r="I122" s="86" t="s">
        <v>172</v>
      </c>
      <c r="J122" s="86"/>
      <c r="K122" s="96">
        <v>1.2400000000014784</v>
      </c>
      <c r="L122" s="99" t="s">
        <v>176</v>
      </c>
      <c r="M122" s="100">
        <v>4.1500000000000002E-2</v>
      </c>
      <c r="N122" s="100">
        <v>-7.5999999999852175E-3</v>
      </c>
      <c r="O122" s="96">
        <v>143241.882377</v>
      </c>
      <c r="P122" s="98">
        <v>113.34</v>
      </c>
      <c r="Q122" s="86"/>
      <c r="R122" s="96">
        <v>162.350352249</v>
      </c>
      <c r="S122" s="97">
        <v>4.7605271731667191E-4</v>
      </c>
      <c r="T122" s="97">
        <f t="shared" si="1"/>
        <v>2.8188624548560826E-4</v>
      </c>
      <c r="U122" s="97">
        <f>R122/'סכום נכסי הקרן'!$C$42</f>
        <v>2.976355713302071E-5</v>
      </c>
    </row>
    <row r="123" spans="2:21" s="130" customFormat="1">
      <c r="B123" s="89" t="s">
        <v>622</v>
      </c>
      <c r="C123" s="86" t="s">
        <v>623</v>
      </c>
      <c r="D123" s="99" t="s">
        <v>132</v>
      </c>
      <c r="E123" s="99" t="s">
        <v>357</v>
      </c>
      <c r="F123" s="86" t="s">
        <v>624</v>
      </c>
      <c r="G123" s="99" t="s">
        <v>411</v>
      </c>
      <c r="H123" s="86" t="s">
        <v>621</v>
      </c>
      <c r="I123" s="86" t="s">
        <v>361</v>
      </c>
      <c r="J123" s="86"/>
      <c r="K123" s="96">
        <v>2.0099999999991125</v>
      </c>
      <c r="L123" s="99" t="s">
        <v>176</v>
      </c>
      <c r="M123" s="100">
        <v>2.8500000000000001E-2</v>
      </c>
      <c r="N123" s="100">
        <v>1.879999999999727E-2</v>
      </c>
      <c r="O123" s="96">
        <v>702240.43521200004</v>
      </c>
      <c r="P123" s="98">
        <v>104.29</v>
      </c>
      <c r="Q123" s="86"/>
      <c r="R123" s="96">
        <v>732.36653366500002</v>
      </c>
      <c r="S123" s="97">
        <v>2.4079564670242116E-3</v>
      </c>
      <c r="T123" s="97">
        <f t="shared" si="1"/>
        <v>1.271595962893316E-3</v>
      </c>
      <c r="U123" s="97">
        <f>R123/'סכום נכסי הקרן'!$C$42</f>
        <v>1.3426415689951068E-4</v>
      </c>
    </row>
    <row r="124" spans="2:21" s="130" customFormat="1">
      <c r="B124" s="89" t="s">
        <v>625</v>
      </c>
      <c r="C124" s="86" t="s">
        <v>626</v>
      </c>
      <c r="D124" s="99" t="s">
        <v>132</v>
      </c>
      <c r="E124" s="99" t="s">
        <v>357</v>
      </c>
      <c r="F124" s="86" t="s">
        <v>396</v>
      </c>
      <c r="G124" s="99" t="s">
        <v>365</v>
      </c>
      <c r="H124" s="86" t="s">
        <v>621</v>
      </c>
      <c r="I124" s="86" t="s">
        <v>172</v>
      </c>
      <c r="J124" s="86"/>
      <c r="K124" s="96">
        <v>2.1599999999999349</v>
      </c>
      <c r="L124" s="99" t="s">
        <v>176</v>
      </c>
      <c r="M124" s="100">
        <v>2.7999999999999997E-2</v>
      </c>
      <c r="N124" s="100">
        <v>8.899999999999143E-3</v>
      </c>
      <c r="O124" s="96">
        <f>4013610.47465/50000</f>
        <v>80.272209493000005</v>
      </c>
      <c r="P124" s="98">
        <v>5387000</v>
      </c>
      <c r="Q124" s="86"/>
      <c r="R124" s="96">
        <v>4324.2639278329998</v>
      </c>
      <c r="S124" s="97">
        <f>22692.4321515803%/50000</f>
        <v>4.5384864303160593E-3</v>
      </c>
      <c r="T124" s="97">
        <f t="shared" si="1"/>
        <v>7.5081483114749561E-3</v>
      </c>
      <c r="U124" s="97">
        <f>R124/'סכום נכסי הקרן'!$C$42</f>
        <v>7.9276376485417081E-4</v>
      </c>
    </row>
    <row r="125" spans="2:21" s="130" customFormat="1">
      <c r="B125" s="89" t="s">
        <v>627</v>
      </c>
      <c r="C125" s="86" t="s">
        <v>628</v>
      </c>
      <c r="D125" s="99" t="s">
        <v>132</v>
      </c>
      <c r="E125" s="99" t="s">
        <v>357</v>
      </c>
      <c r="F125" s="86" t="s">
        <v>396</v>
      </c>
      <c r="G125" s="99" t="s">
        <v>365</v>
      </c>
      <c r="H125" s="86" t="s">
        <v>621</v>
      </c>
      <c r="I125" s="86" t="s">
        <v>172</v>
      </c>
      <c r="J125" s="86"/>
      <c r="K125" s="96">
        <v>3.4200000000032866</v>
      </c>
      <c r="L125" s="99" t="s">
        <v>176</v>
      </c>
      <c r="M125" s="100">
        <v>1.49E-2</v>
      </c>
      <c r="N125" s="100">
        <v>1.8000000000036522E-2</v>
      </c>
      <c r="O125" s="96">
        <f>217612.7519/50000</f>
        <v>4.352255038</v>
      </c>
      <c r="P125" s="98">
        <v>5033372</v>
      </c>
      <c r="Q125" s="86"/>
      <c r="R125" s="96">
        <v>219.06518498399998</v>
      </c>
      <c r="S125" s="97">
        <f>3598.09444279101%/50000</f>
        <v>7.1961888855820195E-4</v>
      </c>
      <c r="T125" s="97">
        <f t="shared" si="1"/>
        <v>3.8035927644333381E-4</v>
      </c>
      <c r="U125" s="97">
        <f>R125/'סכום נכסי הקרן'!$C$42</f>
        <v>4.0161040975919378E-5</v>
      </c>
    </row>
    <row r="126" spans="2:21" s="130" customFormat="1">
      <c r="B126" s="89" t="s">
        <v>629</v>
      </c>
      <c r="C126" s="86" t="s">
        <v>630</v>
      </c>
      <c r="D126" s="99" t="s">
        <v>132</v>
      </c>
      <c r="E126" s="99" t="s">
        <v>357</v>
      </c>
      <c r="F126" s="86" t="s">
        <v>396</v>
      </c>
      <c r="G126" s="99" t="s">
        <v>365</v>
      </c>
      <c r="H126" s="86" t="s">
        <v>621</v>
      </c>
      <c r="I126" s="86" t="s">
        <v>172</v>
      </c>
      <c r="J126" s="86"/>
      <c r="K126" s="96">
        <v>4.9699999999991169</v>
      </c>
      <c r="L126" s="99" t="s">
        <v>176</v>
      </c>
      <c r="M126" s="100">
        <v>2.2000000000000002E-2</v>
      </c>
      <c r="N126" s="100">
        <v>1.9899999999993513E-2</v>
      </c>
      <c r="O126" s="96">
        <f>916907.6625/50000</f>
        <v>18.338153250000001</v>
      </c>
      <c r="P126" s="98">
        <v>5130000</v>
      </c>
      <c r="Q126" s="86"/>
      <c r="R126" s="96">
        <v>940.74731453900006</v>
      </c>
      <c r="S126" s="97">
        <f>18214.2960369487%/50000</f>
        <v>3.6428592073897404E-3</v>
      </c>
      <c r="T126" s="97">
        <f t="shared" si="1"/>
        <v>1.6334040842692456E-3</v>
      </c>
      <c r="U126" s="97">
        <f>R126/'סכום נכסי הקרן'!$C$42</f>
        <v>1.7246643481914464E-4</v>
      </c>
    </row>
    <row r="127" spans="2:21" s="130" customFormat="1">
      <c r="B127" s="89" t="s">
        <v>631</v>
      </c>
      <c r="C127" s="86" t="s">
        <v>632</v>
      </c>
      <c r="D127" s="99" t="s">
        <v>132</v>
      </c>
      <c r="E127" s="99" t="s">
        <v>357</v>
      </c>
      <c r="F127" s="86" t="s">
        <v>633</v>
      </c>
      <c r="G127" s="99" t="s">
        <v>415</v>
      </c>
      <c r="H127" s="86" t="s">
        <v>621</v>
      </c>
      <c r="I127" s="86" t="s">
        <v>172</v>
      </c>
      <c r="J127" s="86"/>
      <c r="K127" s="96">
        <v>5.2199999999963884</v>
      </c>
      <c r="L127" s="99" t="s">
        <v>176</v>
      </c>
      <c r="M127" s="100">
        <v>2.5000000000000001E-2</v>
      </c>
      <c r="N127" s="100">
        <v>1.5499999999996157E-2</v>
      </c>
      <c r="O127" s="96">
        <v>486553.74961399997</v>
      </c>
      <c r="P127" s="98">
        <v>106.97</v>
      </c>
      <c r="Q127" s="86"/>
      <c r="R127" s="96">
        <v>520.46656040400001</v>
      </c>
      <c r="S127" s="97">
        <v>2.0349728462309073E-3</v>
      </c>
      <c r="T127" s="97">
        <f t="shared" si="1"/>
        <v>9.0367752567654686E-4</v>
      </c>
      <c r="U127" s="97">
        <f>R127/'סכום נכסי הקרן'!$C$42</f>
        <v>9.5416708321349798E-5</v>
      </c>
    </row>
    <row r="128" spans="2:21" s="130" customFormat="1">
      <c r="B128" s="89" t="s">
        <v>634</v>
      </c>
      <c r="C128" s="86" t="s">
        <v>635</v>
      </c>
      <c r="D128" s="99" t="s">
        <v>132</v>
      </c>
      <c r="E128" s="99" t="s">
        <v>357</v>
      </c>
      <c r="F128" s="86" t="s">
        <v>633</v>
      </c>
      <c r="G128" s="99" t="s">
        <v>415</v>
      </c>
      <c r="H128" s="86" t="s">
        <v>621</v>
      </c>
      <c r="I128" s="86" t="s">
        <v>172</v>
      </c>
      <c r="J128" s="86"/>
      <c r="K128" s="96">
        <v>7.1900000000012492</v>
      </c>
      <c r="L128" s="99" t="s">
        <v>176</v>
      </c>
      <c r="M128" s="100">
        <v>1.9E-2</v>
      </c>
      <c r="N128" s="100">
        <v>2.5200000000002342E-2</v>
      </c>
      <c r="O128" s="96">
        <v>1588177.8755650001</v>
      </c>
      <c r="P128" s="98">
        <v>96.78</v>
      </c>
      <c r="Q128" s="86"/>
      <c r="R128" s="96">
        <v>1537.0385821320001</v>
      </c>
      <c r="S128" s="97">
        <v>6.4104982981185608E-3</v>
      </c>
      <c r="T128" s="97">
        <f t="shared" si="1"/>
        <v>2.6687348015062961E-3</v>
      </c>
      <c r="U128" s="97">
        <f>R128/'סכום נכסי הקרן'!$C$42</f>
        <v>2.8178402461842957E-4</v>
      </c>
    </row>
    <row r="129" spans="2:21" s="130" customFormat="1">
      <c r="B129" s="89" t="s">
        <v>636</v>
      </c>
      <c r="C129" s="86" t="s">
        <v>637</v>
      </c>
      <c r="D129" s="99" t="s">
        <v>132</v>
      </c>
      <c r="E129" s="99" t="s">
        <v>357</v>
      </c>
      <c r="F129" s="86" t="s">
        <v>638</v>
      </c>
      <c r="G129" s="99" t="s">
        <v>415</v>
      </c>
      <c r="H129" s="86" t="s">
        <v>621</v>
      </c>
      <c r="I129" s="86" t="s">
        <v>172</v>
      </c>
      <c r="J129" s="86"/>
      <c r="K129" s="96">
        <v>1.2399999999995661</v>
      </c>
      <c r="L129" s="99" t="s">
        <v>176</v>
      </c>
      <c r="M129" s="100">
        <v>4.5999999999999999E-2</v>
      </c>
      <c r="N129" s="100">
        <v>-4.9999999999932182E-3</v>
      </c>
      <c r="O129" s="96">
        <v>556842.38069100003</v>
      </c>
      <c r="P129" s="98">
        <v>132.4</v>
      </c>
      <c r="Q129" s="86"/>
      <c r="R129" s="96">
        <v>737.25931624299994</v>
      </c>
      <c r="S129" s="97">
        <v>1.9328444417525063E-3</v>
      </c>
      <c r="T129" s="97">
        <f t="shared" si="1"/>
        <v>1.2800912207833297E-3</v>
      </c>
      <c r="U129" s="97">
        <f>R129/'סכום נכסי הקרן'!$C$42</f>
        <v>1.3516114672295374E-4</v>
      </c>
    </row>
    <row r="130" spans="2:21" s="130" customFormat="1">
      <c r="B130" s="89" t="s">
        <v>639</v>
      </c>
      <c r="C130" s="86" t="s">
        <v>640</v>
      </c>
      <c r="D130" s="99" t="s">
        <v>132</v>
      </c>
      <c r="E130" s="99" t="s">
        <v>357</v>
      </c>
      <c r="F130" s="86" t="s">
        <v>641</v>
      </c>
      <c r="G130" s="99" t="s">
        <v>365</v>
      </c>
      <c r="H130" s="86" t="s">
        <v>621</v>
      </c>
      <c r="I130" s="86" t="s">
        <v>361</v>
      </c>
      <c r="J130" s="86"/>
      <c r="K130" s="96">
        <v>1.7500000000002114</v>
      </c>
      <c r="L130" s="99" t="s">
        <v>176</v>
      </c>
      <c r="M130" s="100">
        <v>0.02</v>
      </c>
      <c r="N130" s="100">
        <v>-5.9000000000004223E-3</v>
      </c>
      <c r="O130" s="96">
        <v>1105088.2031489999</v>
      </c>
      <c r="P130" s="98">
        <v>106.98</v>
      </c>
      <c r="Q130" s="86"/>
      <c r="R130" s="96">
        <v>1182.2233698049999</v>
      </c>
      <c r="S130" s="97">
        <v>2.5896284476193956E-3</v>
      </c>
      <c r="T130" s="97">
        <f t="shared" si="1"/>
        <v>2.0526749860607582E-3</v>
      </c>
      <c r="U130" s="97">
        <f>R130/'סכום נכסי הקרן'!$C$42</f>
        <v>2.1673604229214183E-4</v>
      </c>
    </row>
    <row r="131" spans="2:21" s="130" customFormat="1">
      <c r="B131" s="89" t="s">
        <v>642</v>
      </c>
      <c r="C131" s="86" t="s">
        <v>643</v>
      </c>
      <c r="D131" s="99" t="s">
        <v>132</v>
      </c>
      <c r="E131" s="99" t="s">
        <v>357</v>
      </c>
      <c r="F131" s="86" t="s">
        <v>579</v>
      </c>
      <c r="G131" s="99" t="s">
        <v>415</v>
      </c>
      <c r="H131" s="86" t="s">
        <v>621</v>
      </c>
      <c r="I131" s="86" t="s">
        <v>361</v>
      </c>
      <c r="J131" s="86"/>
      <c r="K131" s="96">
        <v>6.6999999999983153</v>
      </c>
      <c r="L131" s="99" t="s">
        <v>176</v>
      </c>
      <c r="M131" s="100">
        <v>2.81E-2</v>
      </c>
      <c r="N131" s="100">
        <v>2.0200000000006733E-2</v>
      </c>
      <c r="O131" s="96">
        <v>221204.56391699999</v>
      </c>
      <c r="P131" s="98">
        <v>107.41</v>
      </c>
      <c r="Q131" s="86"/>
      <c r="R131" s="96">
        <v>237.595831742</v>
      </c>
      <c r="S131" s="97">
        <v>4.2253236052995006E-4</v>
      </c>
      <c r="T131" s="97">
        <f t="shared" si="1"/>
        <v>4.1253373352748748E-4</v>
      </c>
      <c r="U131" s="97">
        <f>R131/'סכום נכסי הקרן'!$C$42</f>
        <v>4.3558249271763751E-5</v>
      </c>
    </row>
    <row r="132" spans="2:21" s="130" customFormat="1">
      <c r="B132" s="89" t="s">
        <v>644</v>
      </c>
      <c r="C132" s="86" t="s">
        <v>645</v>
      </c>
      <c r="D132" s="99" t="s">
        <v>132</v>
      </c>
      <c r="E132" s="99" t="s">
        <v>357</v>
      </c>
      <c r="F132" s="86" t="s">
        <v>579</v>
      </c>
      <c r="G132" s="99" t="s">
        <v>415</v>
      </c>
      <c r="H132" s="86" t="s">
        <v>621</v>
      </c>
      <c r="I132" s="86" t="s">
        <v>361</v>
      </c>
      <c r="J132" s="86"/>
      <c r="K132" s="96">
        <v>4.7900000000017222</v>
      </c>
      <c r="L132" s="99" t="s">
        <v>176</v>
      </c>
      <c r="M132" s="100">
        <v>3.7000000000000005E-2</v>
      </c>
      <c r="N132" s="100">
        <v>1.340000000000665E-2</v>
      </c>
      <c r="O132" s="96">
        <v>880676.52194600005</v>
      </c>
      <c r="P132" s="98">
        <v>112.72</v>
      </c>
      <c r="Q132" s="86"/>
      <c r="R132" s="96">
        <v>992.698593351</v>
      </c>
      <c r="S132" s="97">
        <v>1.3014750129768588E-3</v>
      </c>
      <c r="T132" s="97">
        <f t="shared" si="1"/>
        <v>1.7236062349244557E-3</v>
      </c>
      <c r="U132" s="97">
        <f>R132/'סכום נכסי הקרן'!$C$42</f>
        <v>1.8199062022209917E-4</v>
      </c>
    </row>
    <row r="133" spans="2:21" s="130" customFormat="1">
      <c r="B133" s="89" t="s">
        <v>646</v>
      </c>
      <c r="C133" s="86" t="s">
        <v>647</v>
      </c>
      <c r="D133" s="99" t="s">
        <v>132</v>
      </c>
      <c r="E133" s="99" t="s">
        <v>357</v>
      </c>
      <c r="F133" s="86" t="s">
        <v>370</v>
      </c>
      <c r="G133" s="99" t="s">
        <v>365</v>
      </c>
      <c r="H133" s="86" t="s">
        <v>621</v>
      </c>
      <c r="I133" s="86" t="s">
        <v>361</v>
      </c>
      <c r="J133" s="86"/>
      <c r="K133" s="96">
        <v>2.6200000000000743</v>
      </c>
      <c r="L133" s="99" t="s">
        <v>176</v>
      </c>
      <c r="M133" s="100">
        <v>4.4999999999999998E-2</v>
      </c>
      <c r="N133" s="100">
        <v>-4.000000000004614E-4</v>
      </c>
      <c r="O133" s="96">
        <v>5695617.432364</v>
      </c>
      <c r="P133" s="98">
        <v>135.65</v>
      </c>
      <c r="Q133" s="96">
        <v>77.259436741000002</v>
      </c>
      <c r="R133" s="96">
        <v>7803.3643757910004</v>
      </c>
      <c r="S133" s="97">
        <v>3.3464570887469913E-3</v>
      </c>
      <c r="T133" s="97">
        <f t="shared" si="1"/>
        <v>1.3548853178182257E-2</v>
      </c>
      <c r="U133" s="97">
        <f>R133/'סכום נכסי הקרן'!$C$42</f>
        <v>1.430584401026851E-3</v>
      </c>
    </row>
    <row r="134" spans="2:21" s="130" customFormat="1">
      <c r="B134" s="89" t="s">
        <v>648</v>
      </c>
      <c r="C134" s="86" t="s">
        <v>649</v>
      </c>
      <c r="D134" s="99" t="s">
        <v>132</v>
      </c>
      <c r="E134" s="99" t="s">
        <v>357</v>
      </c>
      <c r="F134" s="86" t="s">
        <v>650</v>
      </c>
      <c r="G134" s="99" t="s">
        <v>415</v>
      </c>
      <c r="H134" s="86" t="s">
        <v>621</v>
      </c>
      <c r="I134" s="86" t="s">
        <v>172</v>
      </c>
      <c r="J134" s="86"/>
      <c r="K134" s="96">
        <v>2.6300000133346382</v>
      </c>
      <c r="L134" s="99" t="s">
        <v>176</v>
      </c>
      <c r="M134" s="100">
        <v>4.9500000000000002E-2</v>
      </c>
      <c r="N134" s="100">
        <v>1.5999999809505156E-3</v>
      </c>
      <c r="O134" s="96">
        <v>72.139173999999997</v>
      </c>
      <c r="P134" s="98">
        <v>116.43</v>
      </c>
      <c r="Q134" s="86"/>
      <c r="R134" s="96">
        <v>8.3991776000000018E-2</v>
      </c>
      <c r="S134" s="97">
        <v>1.1666865539890619E-7</v>
      </c>
      <c r="T134" s="97">
        <f t="shared" si="1"/>
        <v>1.4583353876556841E-7</v>
      </c>
      <c r="U134" s="97">
        <f>R134/'סכום נכסי הקרן'!$C$42</f>
        <v>1.5398143515240056E-8</v>
      </c>
    </row>
    <row r="135" spans="2:21" s="130" customFormat="1">
      <c r="B135" s="89" t="s">
        <v>651</v>
      </c>
      <c r="C135" s="86" t="s">
        <v>652</v>
      </c>
      <c r="D135" s="99" t="s">
        <v>132</v>
      </c>
      <c r="E135" s="99" t="s">
        <v>357</v>
      </c>
      <c r="F135" s="86" t="s">
        <v>653</v>
      </c>
      <c r="G135" s="99" t="s">
        <v>450</v>
      </c>
      <c r="H135" s="86" t="s">
        <v>621</v>
      </c>
      <c r="I135" s="86" t="s">
        <v>361</v>
      </c>
      <c r="J135" s="86"/>
      <c r="K135" s="96">
        <v>0.74999999999999989</v>
      </c>
      <c r="L135" s="99" t="s">
        <v>176</v>
      </c>
      <c r="M135" s="100">
        <v>4.5999999999999999E-2</v>
      </c>
      <c r="N135" s="100">
        <v>-3.6999999999960198E-3</v>
      </c>
      <c r="O135" s="96">
        <v>92773.676055999997</v>
      </c>
      <c r="P135" s="98">
        <v>108.32</v>
      </c>
      <c r="Q135" s="86"/>
      <c r="R135" s="96">
        <v>100.492443092</v>
      </c>
      <c r="S135" s="97">
        <v>4.3263111582414894E-4</v>
      </c>
      <c r="T135" s="97">
        <f t="shared" si="1"/>
        <v>1.7448337555457639E-4</v>
      </c>
      <c r="U135" s="97">
        <f>R135/'סכום נכסי הקרן'!$C$42</f>
        <v>1.8423197301218037E-5</v>
      </c>
    </row>
    <row r="136" spans="2:21" s="130" customFormat="1">
      <c r="B136" s="89" t="s">
        <v>654</v>
      </c>
      <c r="C136" s="86" t="s">
        <v>655</v>
      </c>
      <c r="D136" s="99" t="s">
        <v>132</v>
      </c>
      <c r="E136" s="99" t="s">
        <v>357</v>
      </c>
      <c r="F136" s="86" t="s">
        <v>653</v>
      </c>
      <c r="G136" s="99" t="s">
        <v>450</v>
      </c>
      <c r="H136" s="86" t="s">
        <v>621</v>
      </c>
      <c r="I136" s="86" t="s">
        <v>361</v>
      </c>
      <c r="J136" s="86"/>
      <c r="K136" s="96">
        <v>2.8399999999994789</v>
      </c>
      <c r="L136" s="99" t="s">
        <v>176</v>
      </c>
      <c r="M136" s="100">
        <v>1.9799999999999998E-2</v>
      </c>
      <c r="N136" s="100">
        <v>1.7799999999998792E-2</v>
      </c>
      <c r="O136" s="96">
        <v>3110906.1199500002</v>
      </c>
      <c r="P136" s="98">
        <v>101.15</v>
      </c>
      <c r="Q136" s="86"/>
      <c r="R136" s="96">
        <v>3146.681392771</v>
      </c>
      <c r="S136" s="97">
        <v>3.72265418566927E-3</v>
      </c>
      <c r="T136" s="97">
        <f t="shared" si="1"/>
        <v>5.4635311304235589E-3</v>
      </c>
      <c r="U136" s="97">
        <f>R136/'סכום נכסי הקרן'!$C$42</f>
        <v>5.7687852299519551E-4</v>
      </c>
    </row>
    <row r="137" spans="2:21" s="130" customFormat="1">
      <c r="B137" s="89" t="s">
        <v>656</v>
      </c>
      <c r="C137" s="86" t="s">
        <v>657</v>
      </c>
      <c r="D137" s="99" t="s">
        <v>132</v>
      </c>
      <c r="E137" s="99" t="s">
        <v>357</v>
      </c>
      <c r="F137" s="86" t="s">
        <v>658</v>
      </c>
      <c r="G137" s="99" t="s">
        <v>415</v>
      </c>
      <c r="H137" s="86" t="s">
        <v>621</v>
      </c>
      <c r="I137" s="86" t="s">
        <v>172</v>
      </c>
      <c r="J137" s="86"/>
      <c r="K137" s="96">
        <v>0.75000000000046541</v>
      </c>
      <c r="L137" s="99" t="s">
        <v>176</v>
      </c>
      <c r="M137" s="100">
        <v>4.4999999999999998E-2</v>
      </c>
      <c r="N137" s="100">
        <v>-1.3400000000002608E-2</v>
      </c>
      <c r="O137" s="96">
        <v>943055.16434400005</v>
      </c>
      <c r="P137" s="98">
        <v>113.9</v>
      </c>
      <c r="Q137" s="86"/>
      <c r="R137" s="96">
        <v>1074.139865358</v>
      </c>
      <c r="S137" s="97">
        <v>2.7138278110618707E-3</v>
      </c>
      <c r="T137" s="97">
        <f t="shared" si="1"/>
        <v>1.8650113755700115E-3</v>
      </c>
      <c r="U137" s="97">
        <f>R137/'סכום נכסי הקרן'!$C$42</f>
        <v>1.9692118192884872E-4</v>
      </c>
    </row>
    <row r="138" spans="2:21" s="130" customFormat="1">
      <c r="B138" s="89" t="s">
        <v>659</v>
      </c>
      <c r="C138" s="86" t="s">
        <v>660</v>
      </c>
      <c r="D138" s="99" t="s">
        <v>132</v>
      </c>
      <c r="E138" s="99" t="s">
        <v>357</v>
      </c>
      <c r="F138" s="86" t="s">
        <v>658</v>
      </c>
      <c r="G138" s="99" t="s">
        <v>415</v>
      </c>
      <c r="H138" s="86" t="s">
        <v>621</v>
      </c>
      <c r="I138" s="86" t="s">
        <v>172</v>
      </c>
      <c r="J138" s="86"/>
      <c r="K138" s="96">
        <v>2.9299999998687882</v>
      </c>
      <c r="L138" s="99" t="s">
        <v>176</v>
      </c>
      <c r="M138" s="100">
        <v>3.3000000000000002E-2</v>
      </c>
      <c r="N138" s="100">
        <v>3.8999999985238677E-3</v>
      </c>
      <c r="O138" s="96">
        <v>2223.1586860000002</v>
      </c>
      <c r="P138" s="98">
        <v>109.7</v>
      </c>
      <c r="Q138" s="86"/>
      <c r="R138" s="96">
        <v>2.4388051239999999</v>
      </c>
      <c r="S138" s="97">
        <v>3.7051368038276351E-6</v>
      </c>
      <c r="T138" s="97">
        <f t="shared" si="1"/>
        <v>4.234457211531291E-6</v>
      </c>
      <c r="U138" s="97">
        <f>R138/'סכום נכסי הקרן'!$C$42</f>
        <v>4.4710414630421451E-7</v>
      </c>
    </row>
    <row r="139" spans="2:21" s="130" customFormat="1">
      <c r="B139" s="89" t="s">
        <v>661</v>
      </c>
      <c r="C139" s="86" t="s">
        <v>662</v>
      </c>
      <c r="D139" s="99" t="s">
        <v>132</v>
      </c>
      <c r="E139" s="99" t="s">
        <v>357</v>
      </c>
      <c r="F139" s="86" t="s">
        <v>658</v>
      </c>
      <c r="G139" s="99" t="s">
        <v>415</v>
      </c>
      <c r="H139" s="86" t="s">
        <v>621</v>
      </c>
      <c r="I139" s="86" t="s">
        <v>172</v>
      </c>
      <c r="J139" s="86"/>
      <c r="K139" s="96">
        <v>5.0500000000007548</v>
      </c>
      <c r="L139" s="99" t="s">
        <v>176</v>
      </c>
      <c r="M139" s="100">
        <v>1.6E-2</v>
      </c>
      <c r="N139" s="100">
        <v>9.0000000000150931E-3</v>
      </c>
      <c r="O139" s="96">
        <v>313738.75539200002</v>
      </c>
      <c r="P139" s="98">
        <v>105.6</v>
      </c>
      <c r="Q139" s="86"/>
      <c r="R139" s="96">
        <v>331.30814409499999</v>
      </c>
      <c r="S139" s="97">
        <v>1.9485647506120064E-3</v>
      </c>
      <c r="T139" s="97">
        <f t="shared" si="1"/>
        <v>5.752448796323427E-4</v>
      </c>
      <c r="U139" s="97">
        <f>R139/'סכום נכסי הקרן'!$C$42</f>
        <v>6.0738450756686473E-5</v>
      </c>
    </row>
    <row r="140" spans="2:21" s="130" customFormat="1">
      <c r="B140" s="89" t="s">
        <v>663</v>
      </c>
      <c r="C140" s="86" t="s">
        <v>664</v>
      </c>
      <c r="D140" s="99" t="s">
        <v>132</v>
      </c>
      <c r="E140" s="99" t="s">
        <v>357</v>
      </c>
      <c r="F140" s="86" t="s">
        <v>620</v>
      </c>
      <c r="G140" s="99" t="s">
        <v>365</v>
      </c>
      <c r="H140" s="86" t="s">
        <v>665</v>
      </c>
      <c r="I140" s="86" t="s">
        <v>172</v>
      </c>
      <c r="J140" s="86"/>
      <c r="K140" s="96">
        <v>1.4</v>
      </c>
      <c r="L140" s="99" t="s">
        <v>176</v>
      </c>
      <c r="M140" s="100">
        <v>5.2999999999999999E-2</v>
      </c>
      <c r="N140" s="100">
        <v>-5.200000000005164E-3</v>
      </c>
      <c r="O140" s="96">
        <v>979876.77301400003</v>
      </c>
      <c r="P140" s="98">
        <v>118.57</v>
      </c>
      <c r="Q140" s="86"/>
      <c r="R140" s="96">
        <v>1161.8399190450002</v>
      </c>
      <c r="S140" s="97">
        <v>3.7686698499803852E-3</v>
      </c>
      <c r="T140" s="97">
        <f t="shared" ref="T140:T161" si="2">R140/$R$11</f>
        <v>2.0172835358718199E-3</v>
      </c>
      <c r="U140" s="97">
        <f>R140/'סכום נכסי הקרן'!$C$42</f>
        <v>2.1299916095582737E-4</v>
      </c>
    </row>
    <row r="141" spans="2:21" s="130" customFormat="1">
      <c r="B141" s="89" t="s">
        <v>666</v>
      </c>
      <c r="C141" s="86" t="s">
        <v>667</v>
      </c>
      <c r="D141" s="99" t="s">
        <v>132</v>
      </c>
      <c r="E141" s="99" t="s">
        <v>357</v>
      </c>
      <c r="F141" s="86" t="s">
        <v>668</v>
      </c>
      <c r="G141" s="99" t="s">
        <v>415</v>
      </c>
      <c r="H141" s="86" t="s">
        <v>665</v>
      </c>
      <c r="I141" s="86" t="s">
        <v>172</v>
      </c>
      <c r="J141" s="86"/>
      <c r="K141" s="96">
        <v>1.6899999999920359</v>
      </c>
      <c r="L141" s="99" t="s">
        <v>176</v>
      </c>
      <c r="M141" s="100">
        <v>5.3499999999999999E-2</v>
      </c>
      <c r="N141" s="100">
        <v>6.5000000000568882E-3</v>
      </c>
      <c r="O141" s="96">
        <v>15772.482351000002</v>
      </c>
      <c r="P141" s="98">
        <v>111.45</v>
      </c>
      <c r="Q141" s="86"/>
      <c r="R141" s="96">
        <v>17.578432306</v>
      </c>
      <c r="S141" s="97">
        <v>8.9512687226657206E-5</v>
      </c>
      <c r="T141" s="97">
        <f t="shared" si="2"/>
        <v>3.0521142797777849E-5</v>
      </c>
      <c r="U141" s="97">
        <f>R141/'סכום נכסי הקרן'!$C$42</f>
        <v>3.2226396001046598E-6</v>
      </c>
    </row>
    <row r="142" spans="2:21" s="130" customFormat="1">
      <c r="B142" s="89" t="s">
        <v>669</v>
      </c>
      <c r="C142" s="86" t="s">
        <v>670</v>
      </c>
      <c r="D142" s="99" t="s">
        <v>132</v>
      </c>
      <c r="E142" s="99" t="s">
        <v>357</v>
      </c>
      <c r="F142" s="86" t="s">
        <v>671</v>
      </c>
      <c r="G142" s="99" t="s">
        <v>415</v>
      </c>
      <c r="H142" s="86" t="s">
        <v>665</v>
      </c>
      <c r="I142" s="86" t="s">
        <v>361</v>
      </c>
      <c r="J142" s="86"/>
      <c r="K142" s="96">
        <v>0.66000000001239145</v>
      </c>
      <c r="L142" s="99" t="s">
        <v>176</v>
      </c>
      <c r="M142" s="100">
        <v>4.8499999999999995E-2</v>
      </c>
      <c r="N142" s="100">
        <v>-6.8000000001166259E-3</v>
      </c>
      <c r="O142" s="96">
        <v>43026.750693000009</v>
      </c>
      <c r="P142" s="98">
        <v>127.54</v>
      </c>
      <c r="Q142" s="86"/>
      <c r="R142" s="96">
        <v>54.876317051999997</v>
      </c>
      <c r="S142" s="97">
        <v>3.163472217359468E-4</v>
      </c>
      <c r="T142" s="97">
        <f t="shared" si="2"/>
        <v>9.528084642613656E-5</v>
      </c>
      <c r="U142" s="97">
        <f>R142/'סכום נכסי הקרן'!$C$42</f>
        <v>1.006043026825044E-5</v>
      </c>
    </row>
    <row r="143" spans="2:21" s="130" customFormat="1">
      <c r="B143" s="89" t="s">
        <v>672</v>
      </c>
      <c r="C143" s="86" t="s">
        <v>673</v>
      </c>
      <c r="D143" s="99" t="s">
        <v>132</v>
      </c>
      <c r="E143" s="99" t="s">
        <v>357</v>
      </c>
      <c r="F143" s="86" t="s">
        <v>674</v>
      </c>
      <c r="G143" s="99" t="s">
        <v>415</v>
      </c>
      <c r="H143" s="86" t="s">
        <v>665</v>
      </c>
      <c r="I143" s="86" t="s">
        <v>361</v>
      </c>
      <c r="J143" s="86"/>
      <c r="K143" s="96">
        <v>1.229999999962796</v>
      </c>
      <c r="L143" s="99" t="s">
        <v>176</v>
      </c>
      <c r="M143" s="100">
        <v>4.2500000000000003E-2</v>
      </c>
      <c r="N143" s="100">
        <v>-2.9999999998966552E-3</v>
      </c>
      <c r="O143" s="96">
        <v>16844.555076000001</v>
      </c>
      <c r="P143" s="98">
        <v>114.89</v>
      </c>
      <c r="Q143" s="86"/>
      <c r="R143" s="96">
        <v>19.352708763999999</v>
      </c>
      <c r="S143" s="97">
        <v>1.3130114693587409E-4</v>
      </c>
      <c r="T143" s="97">
        <f t="shared" si="2"/>
        <v>3.3601789819916994E-5</v>
      </c>
      <c r="U143" s="97">
        <f>R143/'סכום נכסי הקרן'!$C$42</f>
        <v>3.5479162502375938E-6</v>
      </c>
    </row>
    <row r="144" spans="2:21" s="130" customFormat="1">
      <c r="B144" s="89" t="s">
        <v>675</v>
      </c>
      <c r="C144" s="86" t="s">
        <v>676</v>
      </c>
      <c r="D144" s="99" t="s">
        <v>132</v>
      </c>
      <c r="E144" s="99" t="s">
        <v>357</v>
      </c>
      <c r="F144" s="86" t="s">
        <v>469</v>
      </c>
      <c r="G144" s="99" t="s">
        <v>365</v>
      </c>
      <c r="H144" s="86" t="s">
        <v>665</v>
      </c>
      <c r="I144" s="86" t="s">
        <v>361</v>
      </c>
      <c r="J144" s="86"/>
      <c r="K144" s="96">
        <v>2.5999999999998118</v>
      </c>
      <c r="L144" s="99" t="s">
        <v>176</v>
      </c>
      <c r="M144" s="100">
        <v>5.0999999999999997E-2</v>
      </c>
      <c r="N144" s="100">
        <v>4.0000000000059118E-4</v>
      </c>
      <c r="O144" s="96">
        <v>5349399.0650159996</v>
      </c>
      <c r="P144" s="98">
        <v>137.6</v>
      </c>
      <c r="Q144" s="96">
        <v>82.398019564999998</v>
      </c>
      <c r="R144" s="96">
        <v>7443.1714018889998</v>
      </c>
      <c r="S144" s="97">
        <v>4.6628324722893409E-3</v>
      </c>
      <c r="T144" s="97">
        <f t="shared" si="2"/>
        <v>1.2923456043793495E-2</v>
      </c>
      <c r="U144" s="97">
        <f>R144/'סכום נכסי הקרן'!$C$42</f>
        <v>1.3645505180747376E-3</v>
      </c>
    </row>
    <row r="145" spans="2:21" s="130" customFormat="1">
      <c r="B145" s="89" t="s">
        <v>677</v>
      </c>
      <c r="C145" s="86" t="s">
        <v>678</v>
      </c>
      <c r="D145" s="99" t="s">
        <v>132</v>
      </c>
      <c r="E145" s="99" t="s">
        <v>357</v>
      </c>
      <c r="F145" s="86" t="s">
        <v>679</v>
      </c>
      <c r="G145" s="99" t="s">
        <v>415</v>
      </c>
      <c r="H145" s="86" t="s">
        <v>665</v>
      </c>
      <c r="I145" s="86" t="s">
        <v>361</v>
      </c>
      <c r="J145" s="86"/>
      <c r="K145" s="96">
        <v>1.2300000000019342</v>
      </c>
      <c r="L145" s="99" t="s">
        <v>176</v>
      </c>
      <c r="M145" s="100">
        <v>5.4000000000000006E-2</v>
      </c>
      <c r="N145" s="100">
        <v>-5.8000000000085969E-3</v>
      </c>
      <c r="O145" s="96">
        <v>354776.90388200001</v>
      </c>
      <c r="P145" s="98">
        <v>131.15</v>
      </c>
      <c r="Q145" s="86"/>
      <c r="R145" s="96">
        <v>465.28991287000002</v>
      </c>
      <c r="S145" s="97">
        <v>3.4818683434203845E-3</v>
      </c>
      <c r="T145" s="97">
        <f t="shared" si="2"/>
        <v>8.07875220375803E-4</v>
      </c>
      <c r="U145" s="97">
        <f>R145/'סכום נכסי הקרן'!$C$42</f>
        <v>8.5301218711767679E-5</v>
      </c>
    </row>
    <row r="146" spans="2:21" s="130" customFormat="1">
      <c r="B146" s="89" t="s">
        <v>680</v>
      </c>
      <c r="C146" s="86" t="s">
        <v>681</v>
      </c>
      <c r="D146" s="99" t="s">
        <v>132</v>
      </c>
      <c r="E146" s="99" t="s">
        <v>357</v>
      </c>
      <c r="F146" s="86" t="s">
        <v>682</v>
      </c>
      <c r="G146" s="99" t="s">
        <v>415</v>
      </c>
      <c r="H146" s="86" t="s">
        <v>665</v>
      </c>
      <c r="I146" s="86" t="s">
        <v>172</v>
      </c>
      <c r="J146" s="86"/>
      <c r="K146" s="96">
        <v>6.6699999999997921</v>
      </c>
      <c r="L146" s="99" t="s">
        <v>176</v>
      </c>
      <c r="M146" s="100">
        <v>2.6000000000000002E-2</v>
      </c>
      <c r="N146" s="100">
        <v>1.7599999999999543E-2</v>
      </c>
      <c r="O146" s="96">
        <v>3262900.8516660007</v>
      </c>
      <c r="P146" s="98">
        <v>106.93</v>
      </c>
      <c r="Q146" s="86"/>
      <c r="R146" s="96">
        <v>3489.0199009160001</v>
      </c>
      <c r="S146" s="97">
        <v>5.3244902199148193E-3</v>
      </c>
      <c r="T146" s="97">
        <f t="shared" si="2"/>
        <v>6.057927849675104E-3</v>
      </c>
      <c r="U146" s="97">
        <f>R146/'סכום נכסי הקרן'!$C$42</f>
        <v>6.3963916136066941E-4</v>
      </c>
    </row>
    <row r="147" spans="2:21" s="130" customFormat="1">
      <c r="B147" s="89" t="s">
        <v>683</v>
      </c>
      <c r="C147" s="86" t="s">
        <v>684</v>
      </c>
      <c r="D147" s="99" t="s">
        <v>132</v>
      </c>
      <c r="E147" s="99" t="s">
        <v>357</v>
      </c>
      <c r="F147" s="86" t="s">
        <v>682</v>
      </c>
      <c r="G147" s="99" t="s">
        <v>415</v>
      </c>
      <c r="H147" s="86" t="s">
        <v>665</v>
      </c>
      <c r="I147" s="86" t="s">
        <v>172</v>
      </c>
      <c r="J147" s="86"/>
      <c r="K147" s="96">
        <v>3.4699999999784183</v>
      </c>
      <c r="L147" s="99" t="s">
        <v>176</v>
      </c>
      <c r="M147" s="100">
        <v>4.4000000000000004E-2</v>
      </c>
      <c r="N147" s="100">
        <v>7.3999999998880959E-3</v>
      </c>
      <c r="O147" s="96">
        <v>54689.809128000001</v>
      </c>
      <c r="P147" s="98">
        <v>114.38</v>
      </c>
      <c r="Q147" s="86"/>
      <c r="R147" s="96">
        <v>62.554206205</v>
      </c>
      <c r="S147" s="97">
        <v>4.006462017816328E-4</v>
      </c>
      <c r="T147" s="97">
        <f t="shared" si="2"/>
        <v>1.0861183903941053E-4</v>
      </c>
      <c r="U147" s="97">
        <f>R147/'סכום נכסי הקרן'!$C$42</f>
        <v>1.1468011399431652E-5</v>
      </c>
    </row>
    <row r="148" spans="2:21" s="130" customFormat="1">
      <c r="B148" s="89" t="s">
        <v>685</v>
      </c>
      <c r="C148" s="86" t="s">
        <v>686</v>
      </c>
      <c r="D148" s="99" t="s">
        <v>132</v>
      </c>
      <c r="E148" s="99" t="s">
        <v>357</v>
      </c>
      <c r="F148" s="86" t="s">
        <v>582</v>
      </c>
      <c r="G148" s="99" t="s">
        <v>415</v>
      </c>
      <c r="H148" s="86" t="s">
        <v>665</v>
      </c>
      <c r="I148" s="86" t="s">
        <v>361</v>
      </c>
      <c r="J148" s="86"/>
      <c r="K148" s="96">
        <v>4.4300000000135329</v>
      </c>
      <c r="L148" s="99" t="s">
        <v>176</v>
      </c>
      <c r="M148" s="100">
        <v>2.0499999999999997E-2</v>
      </c>
      <c r="N148" s="100">
        <v>1.2300000000038664E-2</v>
      </c>
      <c r="O148" s="96">
        <v>117595.212566</v>
      </c>
      <c r="P148" s="98">
        <v>105.57</v>
      </c>
      <c r="Q148" s="86"/>
      <c r="R148" s="96">
        <v>124.145270924</v>
      </c>
      <c r="S148" s="97">
        <v>2.5199280112544223E-4</v>
      </c>
      <c r="T148" s="97">
        <f t="shared" si="2"/>
        <v>2.1555139136309183E-4</v>
      </c>
      <c r="U148" s="97">
        <f>R148/'סכום נכסי הקרן'!$C$42</f>
        <v>2.2759450858928262E-5</v>
      </c>
    </row>
    <row r="149" spans="2:21" s="130" customFormat="1">
      <c r="B149" s="89" t="s">
        <v>687</v>
      </c>
      <c r="C149" s="86" t="s">
        <v>688</v>
      </c>
      <c r="D149" s="99" t="s">
        <v>132</v>
      </c>
      <c r="E149" s="99" t="s">
        <v>357</v>
      </c>
      <c r="F149" s="86" t="s">
        <v>582</v>
      </c>
      <c r="G149" s="99" t="s">
        <v>415</v>
      </c>
      <c r="H149" s="86" t="s">
        <v>665</v>
      </c>
      <c r="I149" s="86" t="s">
        <v>361</v>
      </c>
      <c r="J149" s="86"/>
      <c r="K149" s="96">
        <v>5.6699999999996118</v>
      </c>
      <c r="L149" s="99" t="s">
        <v>176</v>
      </c>
      <c r="M149" s="100">
        <v>2.0499999999999997E-2</v>
      </c>
      <c r="N149" s="100">
        <v>1.6100000000000073E-2</v>
      </c>
      <c r="O149" s="96">
        <v>1313598.8999999999</v>
      </c>
      <c r="P149" s="98">
        <v>104.07</v>
      </c>
      <c r="Q149" s="86"/>
      <c r="R149" s="96">
        <v>1367.0623799590001</v>
      </c>
      <c r="S149" s="97">
        <v>2.6179355440451679E-3</v>
      </c>
      <c r="T149" s="97">
        <f t="shared" si="2"/>
        <v>2.3736079182645332E-3</v>
      </c>
      <c r="U149" s="97">
        <f>R149/'סכום נכסי הקרן'!$C$42</f>
        <v>2.5062242666346653E-4</v>
      </c>
    </row>
    <row r="150" spans="2:21" s="130" customFormat="1">
      <c r="B150" s="89" t="s">
        <v>689</v>
      </c>
      <c r="C150" s="86" t="s">
        <v>690</v>
      </c>
      <c r="D150" s="99" t="s">
        <v>132</v>
      </c>
      <c r="E150" s="99" t="s">
        <v>357</v>
      </c>
      <c r="F150" s="86" t="s">
        <v>691</v>
      </c>
      <c r="G150" s="99" t="s">
        <v>415</v>
      </c>
      <c r="H150" s="86" t="s">
        <v>665</v>
      </c>
      <c r="I150" s="86" t="s">
        <v>172</v>
      </c>
      <c r="J150" s="86"/>
      <c r="K150" s="96">
        <v>3.8700000056376402</v>
      </c>
      <c r="L150" s="99" t="s">
        <v>176</v>
      </c>
      <c r="M150" s="100">
        <v>4.3400000000000001E-2</v>
      </c>
      <c r="N150" s="100">
        <v>1.7700000056376401E-2</v>
      </c>
      <c r="O150" s="96">
        <v>60.271070000000002</v>
      </c>
      <c r="P150" s="98">
        <v>110.2</v>
      </c>
      <c r="Q150" s="96">
        <v>4.2402979999999991E-3</v>
      </c>
      <c r="R150" s="96">
        <v>7.0951679999999989E-2</v>
      </c>
      <c r="S150" s="97">
        <v>4.1054173347638578E-8</v>
      </c>
      <c r="T150" s="97">
        <f t="shared" si="2"/>
        <v>1.2319223462737828E-7</v>
      </c>
      <c r="U150" s="97">
        <f>R150/'סכום נכסי הקרן'!$C$42</f>
        <v>1.3007513393780209E-8</v>
      </c>
    </row>
    <row r="151" spans="2:21" s="130" customFormat="1">
      <c r="B151" s="89" t="s">
        <v>692</v>
      </c>
      <c r="C151" s="86" t="s">
        <v>693</v>
      </c>
      <c r="D151" s="99" t="s">
        <v>132</v>
      </c>
      <c r="E151" s="99" t="s">
        <v>357</v>
      </c>
      <c r="F151" s="86" t="s">
        <v>694</v>
      </c>
      <c r="G151" s="99" t="s">
        <v>415</v>
      </c>
      <c r="H151" s="86" t="s">
        <v>695</v>
      </c>
      <c r="I151" s="86" t="s">
        <v>172</v>
      </c>
      <c r="J151" s="86"/>
      <c r="K151" s="96">
        <v>3.8999531533641747</v>
      </c>
      <c r="L151" s="99" t="s">
        <v>176</v>
      </c>
      <c r="M151" s="100">
        <v>4.6500000000000007E-2</v>
      </c>
      <c r="N151" s="100">
        <v>1.8699713064355566E-2</v>
      </c>
      <c r="O151" s="96">
        <v>3.0213E-2</v>
      </c>
      <c r="P151" s="98">
        <v>113.01</v>
      </c>
      <c r="Q151" s="86"/>
      <c r="R151" s="96">
        <v>3.4153999999999999E-5</v>
      </c>
      <c r="S151" s="97">
        <v>4.2160302083943839E-11</v>
      </c>
      <c r="T151" s="97">
        <f t="shared" si="2"/>
        <v>5.9301028269710863E-11</v>
      </c>
      <c r="U151" s="97">
        <f>R151/'סכום נכסי הקרן'!$C$42</f>
        <v>6.261424852113006E-12</v>
      </c>
    </row>
    <row r="152" spans="2:21" s="130" customFormat="1">
      <c r="B152" s="89" t="s">
        <v>696</v>
      </c>
      <c r="C152" s="86" t="s">
        <v>697</v>
      </c>
      <c r="D152" s="99" t="s">
        <v>132</v>
      </c>
      <c r="E152" s="99" t="s">
        <v>357</v>
      </c>
      <c r="F152" s="86" t="s">
        <v>694</v>
      </c>
      <c r="G152" s="99" t="s">
        <v>415</v>
      </c>
      <c r="H152" s="86" t="s">
        <v>695</v>
      </c>
      <c r="I152" s="86" t="s">
        <v>172</v>
      </c>
      <c r="J152" s="86"/>
      <c r="K152" s="96">
        <v>0.74000000000110044</v>
      </c>
      <c r="L152" s="99" t="s">
        <v>176</v>
      </c>
      <c r="M152" s="100">
        <v>5.5999999999999994E-2</v>
      </c>
      <c r="N152" s="100">
        <v>-6.3000000000128396E-3</v>
      </c>
      <c r="O152" s="96">
        <v>242600.832972</v>
      </c>
      <c r="P152" s="98">
        <v>112.36</v>
      </c>
      <c r="Q152" s="86"/>
      <c r="R152" s="96">
        <v>272.586286755</v>
      </c>
      <c r="S152" s="97">
        <v>3.8320722968977067E-3</v>
      </c>
      <c r="T152" s="97">
        <f t="shared" si="2"/>
        <v>4.7328708487420995E-4</v>
      </c>
      <c r="U152" s="97">
        <f>R152/'סכום נכסי הקרן'!$C$42</f>
        <v>4.9973020736457206E-5</v>
      </c>
    </row>
    <row r="153" spans="2:21" s="130" customFormat="1">
      <c r="B153" s="89" t="s">
        <v>698</v>
      </c>
      <c r="C153" s="86" t="s">
        <v>699</v>
      </c>
      <c r="D153" s="99" t="s">
        <v>132</v>
      </c>
      <c r="E153" s="99" t="s">
        <v>357</v>
      </c>
      <c r="F153" s="86" t="s">
        <v>700</v>
      </c>
      <c r="G153" s="99" t="s">
        <v>411</v>
      </c>
      <c r="H153" s="86" t="s">
        <v>695</v>
      </c>
      <c r="I153" s="86" t="s">
        <v>172</v>
      </c>
      <c r="J153" s="86"/>
      <c r="K153" s="96">
        <v>3.9999999997848951E-2</v>
      </c>
      <c r="L153" s="99" t="s">
        <v>176</v>
      </c>
      <c r="M153" s="100">
        <v>4.2000000000000003E-2</v>
      </c>
      <c r="N153" s="100">
        <v>2.0599999999878112E-2</v>
      </c>
      <c r="O153" s="96">
        <v>54372.956987999991</v>
      </c>
      <c r="P153" s="98">
        <v>102.6</v>
      </c>
      <c r="Q153" s="86"/>
      <c r="R153" s="96">
        <v>55.786656327999999</v>
      </c>
      <c r="S153" s="97">
        <v>1.2125451251100334E-3</v>
      </c>
      <c r="T153" s="97">
        <f t="shared" si="2"/>
        <v>9.6861453533389128E-5</v>
      </c>
      <c r="U153" s="97">
        <f>R153/'סכום נכסי הקרן'!$C$42</f>
        <v>1.022732202226464E-5</v>
      </c>
    </row>
    <row r="154" spans="2:21" s="130" customFormat="1">
      <c r="B154" s="89" t="s">
        <v>701</v>
      </c>
      <c r="C154" s="86" t="s">
        <v>702</v>
      </c>
      <c r="D154" s="99" t="s">
        <v>132</v>
      </c>
      <c r="E154" s="99" t="s">
        <v>357</v>
      </c>
      <c r="F154" s="86" t="s">
        <v>703</v>
      </c>
      <c r="G154" s="99" t="s">
        <v>415</v>
      </c>
      <c r="H154" s="86" t="s">
        <v>695</v>
      </c>
      <c r="I154" s="86" t="s">
        <v>172</v>
      </c>
      <c r="J154" s="86"/>
      <c r="K154" s="96">
        <v>1.2899999999993257</v>
      </c>
      <c r="L154" s="99" t="s">
        <v>176</v>
      </c>
      <c r="M154" s="100">
        <v>4.8000000000000001E-2</v>
      </c>
      <c r="N154" s="100">
        <v>-6.9999999999837206E-4</v>
      </c>
      <c r="O154" s="96">
        <v>399778.85097599996</v>
      </c>
      <c r="P154" s="98">
        <v>107.56</v>
      </c>
      <c r="Q154" s="86"/>
      <c r="R154" s="96">
        <v>430.00214550099997</v>
      </c>
      <c r="S154" s="97">
        <v>2.8531339814672077E-3</v>
      </c>
      <c r="T154" s="97">
        <f t="shared" si="2"/>
        <v>7.4660565047699021E-4</v>
      </c>
      <c r="U154" s="97">
        <f>R154/'סכום נכסי הקרן'!$C$42</f>
        <v>7.8831941216310651E-5</v>
      </c>
    </row>
    <row r="155" spans="2:21" s="130" customFormat="1">
      <c r="B155" s="89" t="s">
        <v>704</v>
      </c>
      <c r="C155" s="86" t="s">
        <v>705</v>
      </c>
      <c r="D155" s="99" t="s">
        <v>132</v>
      </c>
      <c r="E155" s="99" t="s">
        <v>357</v>
      </c>
      <c r="F155" s="86" t="s">
        <v>706</v>
      </c>
      <c r="G155" s="99" t="s">
        <v>533</v>
      </c>
      <c r="H155" s="86" t="s">
        <v>695</v>
      </c>
      <c r="I155" s="86" t="s">
        <v>361</v>
      </c>
      <c r="J155" s="86"/>
      <c r="K155" s="96">
        <v>0.74000000000085997</v>
      </c>
      <c r="L155" s="99" t="s">
        <v>176</v>
      </c>
      <c r="M155" s="100">
        <v>4.8000000000000001E-2</v>
      </c>
      <c r="N155" s="100">
        <v>-6.8000000000064502E-3</v>
      </c>
      <c r="O155" s="96">
        <v>748478.91367200005</v>
      </c>
      <c r="P155" s="98">
        <v>124.29</v>
      </c>
      <c r="Q155" s="86"/>
      <c r="R155" s="96">
        <v>930.28451057999996</v>
      </c>
      <c r="S155" s="97">
        <v>2.4390056699338967E-3</v>
      </c>
      <c r="T155" s="97">
        <f t="shared" si="2"/>
        <v>1.6152376898980708E-3</v>
      </c>
      <c r="U155" s="97">
        <f>R155/'סכום נכסי הקרן'!$C$42</f>
        <v>1.7054829753707901E-4</v>
      </c>
    </row>
    <row r="156" spans="2:21" s="130" customFormat="1">
      <c r="B156" s="89" t="s">
        <v>707</v>
      </c>
      <c r="C156" s="86" t="s">
        <v>708</v>
      </c>
      <c r="D156" s="99" t="s">
        <v>132</v>
      </c>
      <c r="E156" s="99" t="s">
        <v>357</v>
      </c>
      <c r="F156" s="86" t="s">
        <v>709</v>
      </c>
      <c r="G156" s="99" t="s">
        <v>415</v>
      </c>
      <c r="H156" s="86" t="s">
        <v>695</v>
      </c>
      <c r="I156" s="86" t="s">
        <v>361</v>
      </c>
      <c r="J156" s="86"/>
      <c r="K156" s="96">
        <v>1.0899999999986973</v>
      </c>
      <c r="L156" s="99" t="s">
        <v>176</v>
      </c>
      <c r="M156" s="100">
        <v>5.4000000000000006E-2</v>
      </c>
      <c r="N156" s="100">
        <v>4.1700000000022219E-2</v>
      </c>
      <c r="O156" s="96">
        <v>252648.03051000004</v>
      </c>
      <c r="P156" s="98">
        <v>103.31</v>
      </c>
      <c r="Q156" s="86"/>
      <c r="R156" s="96">
        <v>261.01067722599998</v>
      </c>
      <c r="S156" s="97">
        <v>5.1040006163636372E-3</v>
      </c>
      <c r="T156" s="97">
        <f t="shared" si="2"/>
        <v>4.5318854450065592E-4</v>
      </c>
      <c r="U156" s="97">
        <f>R156/'סכום נכסי הקרן'!$C$42</f>
        <v>4.7850873720493136E-5</v>
      </c>
    </row>
    <row r="157" spans="2:21" s="130" customFormat="1">
      <c r="B157" s="89" t="s">
        <v>710</v>
      </c>
      <c r="C157" s="86" t="s">
        <v>711</v>
      </c>
      <c r="D157" s="99" t="s">
        <v>132</v>
      </c>
      <c r="E157" s="99" t="s">
        <v>357</v>
      </c>
      <c r="F157" s="86" t="s">
        <v>709</v>
      </c>
      <c r="G157" s="99" t="s">
        <v>415</v>
      </c>
      <c r="H157" s="86" t="s">
        <v>695</v>
      </c>
      <c r="I157" s="86" t="s">
        <v>361</v>
      </c>
      <c r="J157" s="86"/>
      <c r="K157" s="96">
        <v>0.17999999999801558</v>
      </c>
      <c r="L157" s="99" t="s">
        <v>176</v>
      </c>
      <c r="M157" s="100">
        <v>6.4000000000000001E-2</v>
      </c>
      <c r="N157" s="100">
        <v>1.2399999999952871E-2</v>
      </c>
      <c r="O157" s="96">
        <v>143198.57949800001</v>
      </c>
      <c r="P157" s="98">
        <v>112.61</v>
      </c>
      <c r="Q157" s="86"/>
      <c r="R157" s="96">
        <v>161.25591817399999</v>
      </c>
      <c r="S157" s="97">
        <v>4.1730850681921507E-3</v>
      </c>
      <c r="T157" s="97">
        <f t="shared" si="2"/>
        <v>2.7998599760773422E-4</v>
      </c>
      <c r="U157" s="97">
        <f>R157/'סכום נכסי הקרן'!$C$42</f>
        <v>2.9562915430256629E-5</v>
      </c>
    </row>
    <row r="158" spans="2:21" s="130" customFormat="1">
      <c r="B158" s="89" t="s">
        <v>712</v>
      </c>
      <c r="C158" s="86" t="s">
        <v>713</v>
      </c>
      <c r="D158" s="99" t="s">
        <v>132</v>
      </c>
      <c r="E158" s="99" t="s">
        <v>357</v>
      </c>
      <c r="F158" s="86" t="s">
        <v>709</v>
      </c>
      <c r="G158" s="99" t="s">
        <v>415</v>
      </c>
      <c r="H158" s="86" t="s">
        <v>695</v>
      </c>
      <c r="I158" s="86" t="s">
        <v>361</v>
      </c>
      <c r="J158" s="86"/>
      <c r="K158" s="96">
        <v>1.9400000000000788</v>
      </c>
      <c r="L158" s="99" t="s">
        <v>176</v>
      </c>
      <c r="M158" s="100">
        <v>2.5000000000000001E-2</v>
      </c>
      <c r="N158" s="100">
        <v>5.3699999999988562E-2</v>
      </c>
      <c r="O158" s="96">
        <v>791997.480522</v>
      </c>
      <c r="P158" s="98">
        <v>96</v>
      </c>
      <c r="Q158" s="86"/>
      <c r="R158" s="96">
        <v>760.31758005100005</v>
      </c>
      <c r="S158" s="97">
        <v>1.6266957906154883E-3</v>
      </c>
      <c r="T158" s="97">
        <f t="shared" si="2"/>
        <v>1.3201269048592407E-3</v>
      </c>
      <c r="U158" s="97">
        <f>R158/'סכום נכסי הקרן'!$C$42</f>
        <v>1.3938839934501821E-4</v>
      </c>
    </row>
    <row r="159" spans="2:21" s="130" customFormat="1">
      <c r="B159" s="89" t="s">
        <v>714</v>
      </c>
      <c r="C159" s="86" t="s">
        <v>715</v>
      </c>
      <c r="D159" s="99" t="s">
        <v>132</v>
      </c>
      <c r="E159" s="99" t="s">
        <v>357</v>
      </c>
      <c r="F159" s="86" t="s">
        <v>641</v>
      </c>
      <c r="G159" s="99" t="s">
        <v>365</v>
      </c>
      <c r="H159" s="86" t="s">
        <v>695</v>
      </c>
      <c r="I159" s="86" t="s">
        <v>361</v>
      </c>
      <c r="J159" s="86"/>
      <c r="K159" s="96">
        <v>1.2399999999984048</v>
      </c>
      <c r="L159" s="99" t="s">
        <v>176</v>
      </c>
      <c r="M159" s="100">
        <v>2.4E-2</v>
      </c>
      <c r="N159" s="100">
        <v>-3.1999999999870387E-3</v>
      </c>
      <c r="O159" s="96">
        <v>378870.03603000002</v>
      </c>
      <c r="P159" s="98">
        <v>105.89</v>
      </c>
      <c r="Q159" s="86"/>
      <c r="R159" s="96">
        <v>401.18548801099996</v>
      </c>
      <c r="S159" s="97">
        <v>2.902084518923639E-3</v>
      </c>
      <c r="T159" s="97">
        <f t="shared" si="2"/>
        <v>6.9657176219295122E-4</v>
      </c>
      <c r="U159" s="97">
        <f>R159/'סכום נכסי הקרן'!$C$42</f>
        <v>7.3549006995934875E-5</v>
      </c>
    </row>
    <row r="160" spans="2:21" s="130" customFormat="1">
      <c r="B160" s="89" t="s">
        <v>716</v>
      </c>
      <c r="C160" s="86" t="s">
        <v>717</v>
      </c>
      <c r="D160" s="99" t="s">
        <v>132</v>
      </c>
      <c r="E160" s="99" t="s">
        <v>357</v>
      </c>
      <c r="F160" s="86" t="s">
        <v>718</v>
      </c>
      <c r="G160" s="99" t="s">
        <v>607</v>
      </c>
      <c r="H160" s="86" t="s">
        <v>719</v>
      </c>
      <c r="I160" s="86" t="s">
        <v>361</v>
      </c>
      <c r="J160" s="86"/>
      <c r="K160" s="96">
        <v>1.4600000000670217</v>
      </c>
      <c r="L160" s="99" t="s">
        <v>176</v>
      </c>
      <c r="M160" s="100">
        <v>0.05</v>
      </c>
      <c r="N160" s="100">
        <v>1.2499999991622301E-2</v>
      </c>
      <c r="O160" s="96">
        <v>282.98861099999999</v>
      </c>
      <c r="P160" s="98">
        <v>105.45</v>
      </c>
      <c r="Q160" s="86"/>
      <c r="R160" s="96">
        <v>0.29841131300000001</v>
      </c>
      <c r="S160" s="97">
        <v>2.7508139626438039E-6</v>
      </c>
      <c r="T160" s="97">
        <f t="shared" si="2"/>
        <v>5.1812665304838483E-7</v>
      </c>
      <c r="U160" s="97">
        <f>R160/'סכום נכסי הקרן'!$C$42</f>
        <v>5.4707501650461825E-8</v>
      </c>
    </row>
    <row r="161" spans="2:21" s="130" customFormat="1">
      <c r="B161" s="89" t="s">
        <v>720</v>
      </c>
      <c r="C161" s="86" t="s">
        <v>721</v>
      </c>
      <c r="D161" s="99" t="s">
        <v>132</v>
      </c>
      <c r="E161" s="99" t="s">
        <v>357</v>
      </c>
      <c r="F161" s="86" t="s">
        <v>722</v>
      </c>
      <c r="G161" s="99" t="s">
        <v>607</v>
      </c>
      <c r="H161" s="86" t="s">
        <v>723</v>
      </c>
      <c r="I161" s="86" t="s">
        <v>361</v>
      </c>
      <c r="J161" s="86"/>
      <c r="K161" s="96">
        <v>0.83999999999863217</v>
      </c>
      <c r="L161" s="99" t="s">
        <v>176</v>
      </c>
      <c r="M161" s="100">
        <v>4.9000000000000002E-2</v>
      </c>
      <c r="N161" s="100">
        <v>0</v>
      </c>
      <c r="O161" s="96">
        <v>1034958.766083</v>
      </c>
      <c r="P161" s="98">
        <v>48.03</v>
      </c>
      <c r="Q161" s="86"/>
      <c r="R161" s="96">
        <v>497.09063265199995</v>
      </c>
      <c r="S161" s="97">
        <v>1.3577370541137351E-3</v>
      </c>
      <c r="T161" s="97">
        <f t="shared" si="2"/>
        <v>8.6309028692114261E-4</v>
      </c>
      <c r="U161" s="97">
        <f>R161/'סכום נכסי הקרן'!$C$42</f>
        <v>9.1131218628559164E-5</v>
      </c>
    </row>
    <row r="162" spans="2:21" s="130" customFormat="1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86"/>
      <c r="T162" s="97"/>
      <c r="U162" s="86"/>
    </row>
    <row r="163" spans="2:21" s="130" customFormat="1">
      <c r="B163" s="104" t="s">
        <v>50</v>
      </c>
      <c r="C163" s="84"/>
      <c r="D163" s="84"/>
      <c r="E163" s="84"/>
      <c r="F163" s="84"/>
      <c r="G163" s="84"/>
      <c r="H163" s="84"/>
      <c r="I163" s="84"/>
      <c r="J163" s="84"/>
      <c r="K163" s="93">
        <v>3.9164963689208405</v>
      </c>
      <c r="L163" s="84"/>
      <c r="M163" s="84"/>
      <c r="N163" s="106">
        <v>2.4032915013397403E-2</v>
      </c>
      <c r="O163" s="93"/>
      <c r="P163" s="95"/>
      <c r="Q163" s="93">
        <v>111.09481425099999</v>
      </c>
      <c r="R163" s="93">
        <v>110479.04174544901</v>
      </c>
      <c r="S163" s="84"/>
      <c r="T163" s="94">
        <f t="shared" ref="T163:T226" si="3">R163/$R$11</f>
        <v>0.19182294248865253</v>
      </c>
      <c r="U163" s="94">
        <f>R163/'סכום נכסי הקרן'!$C$42</f>
        <v>2.0254032254570026E-2</v>
      </c>
    </row>
    <row r="164" spans="2:21" s="130" customFormat="1">
      <c r="B164" s="89" t="s">
        <v>724</v>
      </c>
      <c r="C164" s="86" t="s">
        <v>725</v>
      </c>
      <c r="D164" s="99" t="s">
        <v>132</v>
      </c>
      <c r="E164" s="99" t="s">
        <v>357</v>
      </c>
      <c r="F164" s="86" t="s">
        <v>370</v>
      </c>
      <c r="G164" s="99" t="s">
        <v>365</v>
      </c>
      <c r="H164" s="86" t="s">
        <v>360</v>
      </c>
      <c r="I164" s="86" t="s">
        <v>172</v>
      </c>
      <c r="J164" s="86"/>
      <c r="K164" s="96">
        <v>5.62999999999903</v>
      </c>
      <c r="L164" s="99" t="s">
        <v>176</v>
      </c>
      <c r="M164" s="100">
        <v>2.98E-2</v>
      </c>
      <c r="N164" s="100">
        <v>2.0099999999995823E-2</v>
      </c>
      <c r="O164" s="96">
        <v>1973182.0132830001</v>
      </c>
      <c r="P164" s="98">
        <v>107.99</v>
      </c>
      <c r="Q164" s="86"/>
      <c r="R164" s="96">
        <v>2130.8391902890003</v>
      </c>
      <c r="S164" s="97">
        <v>7.7619821214848603E-4</v>
      </c>
      <c r="T164" s="97">
        <f t="shared" si="3"/>
        <v>3.6997410277430404E-3</v>
      </c>
      <c r="U164" s="97">
        <f>R164/'סכום נכסי הקרן'!$C$42</f>
        <v>3.9064500386285357E-4</v>
      </c>
    </row>
    <row r="165" spans="2:21" s="130" customFormat="1">
      <c r="B165" s="89" t="s">
        <v>726</v>
      </c>
      <c r="C165" s="86" t="s">
        <v>727</v>
      </c>
      <c r="D165" s="99" t="s">
        <v>132</v>
      </c>
      <c r="E165" s="99" t="s">
        <v>357</v>
      </c>
      <c r="F165" s="86" t="s">
        <v>370</v>
      </c>
      <c r="G165" s="99" t="s">
        <v>365</v>
      </c>
      <c r="H165" s="86" t="s">
        <v>360</v>
      </c>
      <c r="I165" s="86" t="s">
        <v>172</v>
      </c>
      <c r="J165" s="86"/>
      <c r="K165" s="96">
        <v>3.0500000000006771</v>
      </c>
      <c r="L165" s="99" t="s">
        <v>176</v>
      </c>
      <c r="M165" s="100">
        <v>2.4700000000000003E-2</v>
      </c>
      <c r="N165" s="100">
        <v>1.2600000000002918E-2</v>
      </c>
      <c r="O165" s="96">
        <v>1815622.0431610001</v>
      </c>
      <c r="P165" s="98">
        <v>105.75</v>
      </c>
      <c r="Q165" s="86"/>
      <c r="R165" s="96">
        <v>1920.0203600939999</v>
      </c>
      <c r="S165" s="97">
        <v>5.4503052721097014E-4</v>
      </c>
      <c r="T165" s="97">
        <f t="shared" si="3"/>
        <v>3.333699761443893E-3</v>
      </c>
      <c r="U165" s="97">
        <f>R165/'סכום נכסי הקרן'!$C$42</f>
        <v>3.5199576035766043E-4</v>
      </c>
    </row>
    <row r="166" spans="2:21" s="130" customFormat="1">
      <c r="B166" s="89" t="s">
        <v>728</v>
      </c>
      <c r="C166" s="86" t="s">
        <v>729</v>
      </c>
      <c r="D166" s="99" t="s">
        <v>132</v>
      </c>
      <c r="E166" s="99" t="s">
        <v>357</v>
      </c>
      <c r="F166" s="86" t="s">
        <v>730</v>
      </c>
      <c r="G166" s="99" t="s">
        <v>415</v>
      </c>
      <c r="H166" s="86" t="s">
        <v>360</v>
      </c>
      <c r="I166" s="86" t="s">
        <v>172</v>
      </c>
      <c r="J166" s="86"/>
      <c r="K166" s="96">
        <v>4.5599999999993317</v>
      </c>
      <c r="L166" s="99" t="s">
        <v>176</v>
      </c>
      <c r="M166" s="100">
        <v>1.44E-2</v>
      </c>
      <c r="N166" s="100">
        <v>1.5300000000000237E-2</v>
      </c>
      <c r="O166" s="96">
        <v>2103203.1987899998</v>
      </c>
      <c r="P166" s="98">
        <v>99.61</v>
      </c>
      <c r="Q166" s="86"/>
      <c r="R166" s="96">
        <v>2095.0007063150001</v>
      </c>
      <c r="S166" s="97">
        <v>2.3368924431E-3</v>
      </c>
      <c r="T166" s="97">
        <f t="shared" si="3"/>
        <v>3.6375152576638183E-3</v>
      </c>
      <c r="U166" s="97">
        <f>R166/'סכום נכסי הקרן'!$C$42</f>
        <v>3.8407476394317042E-4</v>
      </c>
    </row>
    <row r="167" spans="2:21" s="130" customFormat="1">
      <c r="B167" s="89" t="s">
        <v>731</v>
      </c>
      <c r="C167" s="86" t="s">
        <v>732</v>
      </c>
      <c r="D167" s="99" t="s">
        <v>132</v>
      </c>
      <c r="E167" s="99" t="s">
        <v>357</v>
      </c>
      <c r="F167" s="86" t="s">
        <v>385</v>
      </c>
      <c r="G167" s="99" t="s">
        <v>365</v>
      </c>
      <c r="H167" s="86" t="s">
        <v>360</v>
      </c>
      <c r="I167" s="86" t="s">
        <v>172</v>
      </c>
      <c r="J167" s="86"/>
      <c r="K167" s="96">
        <v>0.16000000000008677</v>
      </c>
      <c r="L167" s="99" t="s">
        <v>176</v>
      </c>
      <c r="M167" s="100">
        <v>5.9000000000000004E-2</v>
      </c>
      <c r="N167" s="100">
        <v>6.0000000000303604E-4</v>
      </c>
      <c r="O167" s="96">
        <v>895926.30872299999</v>
      </c>
      <c r="P167" s="98">
        <v>102.94</v>
      </c>
      <c r="Q167" s="86"/>
      <c r="R167" s="96">
        <v>922.26651246199992</v>
      </c>
      <c r="S167" s="97">
        <v>1.660882794520328E-3</v>
      </c>
      <c r="T167" s="97">
        <f t="shared" si="3"/>
        <v>1.6013161716846257E-3</v>
      </c>
      <c r="U167" s="97">
        <f>R167/'סכום נכסי הקרן'!$C$42</f>
        <v>1.6907836450785139E-4</v>
      </c>
    </row>
    <row r="168" spans="2:21" s="130" customFormat="1">
      <c r="B168" s="89" t="s">
        <v>733</v>
      </c>
      <c r="C168" s="86" t="s">
        <v>734</v>
      </c>
      <c r="D168" s="99" t="s">
        <v>132</v>
      </c>
      <c r="E168" s="99" t="s">
        <v>357</v>
      </c>
      <c r="F168" s="86" t="s">
        <v>735</v>
      </c>
      <c r="G168" s="99" t="s">
        <v>736</v>
      </c>
      <c r="H168" s="86" t="s">
        <v>397</v>
      </c>
      <c r="I168" s="86" t="s">
        <v>172</v>
      </c>
      <c r="J168" s="86"/>
      <c r="K168" s="96">
        <v>0.74000000000141197</v>
      </c>
      <c r="L168" s="99" t="s">
        <v>176</v>
      </c>
      <c r="M168" s="100">
        <v>4.8399999999999999E-2</v>
      </c>
      <c r="N168" s="100">
        <v>3.9000000000059738E-3</v>
      </c>
      <c r="O168" s="96">
        <v>352282.39191800001</v>
      </c>
      <c r="P168" s="98">
        <v>104.54</v>
      </c>
      <c r="Q168" s="86"/>
      <c r="R168" s="96">
        <v>368.276028102</v>
      </c>
      <c r="S168" s="97">
        <v>8.3876759980476188E-4</v>
      </c>
      <c r="T168" s="97">
        <f t="shared" si="3"/>
        <v>6.3943160840702505E-4</v>
      </c>
      <c r="U168" s="97">
        <f>R168/'סכום נכסי הקרן'!$C$42</f>
        <v>6.7515742659581042E-5</v>
      </c>
    </row>
    <row r="169" spans="2:21" s="130" customFormat="1">
      <c r="B169" s="89" t="s">
        <v>737</v>
      </c>
      <c r="C169" s="86" t="s">
        <v>738</v>
      </c>
      <c r="D169" s="99" t="s">
        <v>132</v>
      </c>
      <c r="E169" s="99" t="s">
        <v>357</v>
      </c>
      <c r="F169" s="86" t="s">
        <v>396</v>
      </c>
      <c r="G169" s="99" t="s">
        <v>365</v>
      </c>
      <c r="H169" s="86" t="s">
        <v>397</v>
      </c>
      <c r="I169" s="86" t="s">
        <v>172</v>
      </c>
      <c r="J169" s="86"/>
      <c r="K169" s="96">
        <v>1.2799999999993028</v>
      </c>
      <c r="L169" s="99" t="s">
        <v>176</v>
      </c>
      <c r="M169" s="100">
        <v>1.95E-2</v>
      </c>
      <c r="N169" s="100">
        <v>5.9999999999999984E-3</v>
      </c>
      <c r="O169" s="96">
        <v>842814.40205399995</v>
      </c>
      <c r="P169" s="98">
        <v>102.14</v>
      </c>
      <c r="Q169" s="86"/>
      <c r="R169" s="96">
        <v>860.85063057000013</v>
      </c>
      <c r="S169" s="97">
        <v>1.84557805981097E-3</v>
      </c>
      <c r="T169" s="97">
        <f t="shared" si="3"/>
        <v>1.4946807864212098E-3</v>
      </c>
      <c r="U169" s="97">
        <f>R169/'סכום נכסי הקרן'!$C$42</f>
        <v>1.5781904117257573E-4</v>
      </c>
    </row>
    <row r="170" spans="2:21" s="130" customFormat="1">
      <c r="B170" s="89" t="s">
        <v>739</v>
      </c>
      <c r="C170" s="86" t="s">
        <v>740</v>
      </c>
      <c r="D170" s="99" t="s">
        <v>132</v>
      </c>
      <c r="E170" s="99" t="s">
        <v>357</v>
      </c>
      <c r="F170" s="86" t="s">
        <v>469</v>
      </c>
      <c r="G170" s="99" t="s">
        <v>365</v>
      </c>
      <c r="H170" s="86" t="s">
        <v>397</v>
      </c>
      <c r="I170" s="86" t="s">
        <v>172</v>
      </c>
      <c r="J170" s="86"/>
      <c r="K170" s="96">
        <v>3.1000000000006427</v>
      </c>
      <c r="L170" s="99" t="s">
        <v>176</v>
      </c>
      <c r="M170" s="100">
        <v>1.8700000000000001E-2</v>
      </c>
      <c r="N170" s="100">
        <v>1.3000000000003216E-2</v>
      </c>
      <c r="O170" s="96">
        <v>1216479.7339920001</v>
      </c>
      <c r="P170" s="98">
        <v>102.26</v>
      </c>
      <c r="Q170" s="86"/>
      <c r="R170" s="96">
        <v>1243.9721625320001</v>
      </c>
      <c r="S170" s="97">
        <v>1.6781345482025109E-3</v>
      </c>
      <c r="T170" s="97">
        <f t="shared" si="3"/>
        <v>2.1598883989296567E-3</v>
      </c>
      <c r="U170" s="97">
        <f>R170/'סכום נכסי הקרן'!$C$42</f>
        <v>2.2805639789818543E-4</v>
      </c>
    </row>
    <row r="171" spans="2:21" s="130" customFormat="1">
      <c r="B171" s="89" t="s">
        <v>741</v>
      </c>
      <c r="C171" s="86" t="s">
        <v>742</v>
      </c>
      <c r="D171" s="99" t="s">
        <v>132</v>
      </c>
      <c r="E171" s="99" t="s">
        <v>357</v>
      </c>
      <c r="F171" s="86" t="s">
        <v>469</v>
      </c>
      <c r="G171" s="99" t="s">
        <v>365</v>
      </c>
      <c r="H171" s="86" t="s">
        <v>397</v>
      </c>
      <c r="I171" s="86" t="s">
        <v>172</v>
      </c>
      <c r="J171" s="86"/>
      <c r="K171" s="96">
        <v>5.6899999999999888</v>
      </c>
      <c r="L171" s="99" t="s">
        <v>176</v>
      </c>
      <c r="M171" s="100">
        <v>2.6800000000000001E-2</v>
      </c>
      <c r="N171" s="100">
        <v>1.9399999999997277E-2</v>
      </c>
      <c r="O171" s="96">
        <v>1822567.9243399999</v>
      </c>
      <c r="P171" s="98">
        <v>104.92</v>
      </c>
      <c r="Q171" s="86"/>
      <c r="R171" s="96">
        <v>1912.2382510580001</v>
      </c>
      <c r="S171" s="97">
        <v>2.3715110800935817E-3</v>
      </c>
      <c r="T171" s="97">
        <f t="shared" si="3"/>
        <v>3.3201878135624792E-3</v>
      </c>
      <c r="U171" s="97">
        <f>R171/'סכום נכסי הקרן'!$C$42</f>
        <v>3.5056907268067204E-4</v>
      </c>
    </row>
    <row r="172" spans="2:21" s="130" customFormat="1">
      <c r="B172" s="89" t="s">
        <v>743</v>
      </c>
      <c r="C172" s="86" t="s">
        <v>744</v>
      </c>
      <c r="D172" s="99" t="s">
        <v>132</v>
      </c>
      <c r="E172" s="99" t="s">
        <v>357</v>
      </c>
      <c r="F172" s="86" t="s">
        <v>745</v>
      </c>
      <c r="G172" s="99" t="s">
        <v>365</v>
      </c>
      <c r="H172" s="86" t="s">
        <v>397</v>
      </c>
      <c r="I172" s="86" t="s">
        <v>361</v>
      </c>
      <c r="J172" s="86"/>
      <c r="K172" s="96">
        <v>2.9399999999996025</v>
      </c>
      <c r="L172" s="99" t="s">
        <v>176</v>
      </c>
      <c r="M172" s="100">
        <v>2.07E-2</v>
      </c>
      <c r="N172" s="100">
        <v>1.1799999999998671E-2</v>
      </c>
      <c r="O172" s="96">
        <v>734655.955847</v>
      </c>
      <c r="P172" s="98">
        <v>102.6</v>
      </c>
      <c r="Q172" s="86"/>
      <c r="R172" s="96">
        <v>753.75701979500002</v>
      </c>
      <c r="S172" s="97">
        <v>2.8984741593329204E-3</v>
      </c>
      <c r="T172" s="97">
        <f t="shared" si="3"/>
        <v>1.3087359120265943E-3</v>
      </c>
      <c r="U172" s="97">
        <f>R172/'סכום נכסי הקרן'!$C$42</f>
        <v>1.381856572055703E-4</v>
      </c>
    </row>
    <row r="173" spans="2:21" s="130" customFormat="1">
      <c r="B173" s="89" t="s">
        <v>746</v>
      </c>
      <c r="C173" s="86" t="s">
        <v>747</v>
      </c>
      <c r="D173" s="99" t="s">
        <v>132</v>
      </c>
      <c r="E173" s="99" t="s">
        <v>357</v>
      </c>
      <c r="F173" s="86" t="s">
        <v>404</v>
      </c>
      <c r="G173" s="99" t="s">
        <v>405</v>
      </c>
      <c r="H173" s="86" t="s">
        <v>397</v>
      </c>
      <c r="I173" s="86" t="s">
        <v>172</v>
      </c>
      <c r="J173" s="86"/>
      <c r="K173" s="96">
        <v>4.1099999999993209</v>
      </c>
      <c r="L173" s="99" t="s">
        <v>176</v>
      </c>
      <c r="M173" s="100">
        <v>1.6299999999999999E-2</v>
      </c>
      <c r="N173" s="100">
        <v>1.3600000000000381E-2</v>
      </c>
      <c r="O173" s="96">
        <v>2060365.79287</v>
      </c>
      <c r="P173" s="98">
        <v>101.53</v>
      </c>
      <c r="Q173" s="86"/>
      <c r="R173" s="96">
        <v>2091.8893895219999</v>
      </c>
      <c r="S173" s="97">
        <v>3.7801062147306236E-3</v>
      </c>
      <c r="T173" s="97">
        <f t="shared" si="3"/>
        <v>3.6321131295061287E-3</v>
      </c>
      <c r="U173" s="97">
        <f>R173/'סכום נכסי הקרן'!$C$42</f>
        <v>3.83504368783292E-4</v>
      </c>
    </row>
    <row r="174" spans="2:21" s="130" customFormat="1">
      <c r="B174" s="89" t="s">
        <v>748</v>
      </c>
      <c r="C174" s="86" t="s">
        <v>749</v>
      </c>
      <c r="D174" s="99" t="s">
        <v>132</v>
      </c>
      <c r="E174" s="99" t="s">
        <v>357</v>
      </c>
      <c r="F174" s="86" t="s">
        <v>385</v>
      </c>
      <c r="G174" s="99" t="s">
        <v>365</v>
      </c>
      <c r="H174" s="86" t="s">
        <v>397</v>
      </c>
      <c r="I174" s="86" t="s">
        <v>172</v>
      </c>
      <c r="J174" s="86"/>
      <c r="K174" s="96">
        <v>1.4799999999997897</v>
      </c>
      <c r="L174" s="99" t="s">
        <v>176</v>
      </c>
      <c r="M174" s="100">
        <v>6.0999999999999999E-2</v>
      </c>
      <c r="N174" s="100">
        <v>9.0000000000007522E-3</v>
      </c>
      <c r="O174" s="96">
        <v>1235098.5749280001</v>
      </c>
      <c r="P174" s="98">
        <v>107.71</v>
      </c>
      <c r="Q174" s="86"/>
      <c r="R174" s="96">
        <v>1330.324675011</v>
      </c>
      <c r="S174" s="97">
        <v>1.8025271178090821E-3</v>
      </c>
      <c r="T174" s="97">
        <f t="shared" si="3"/>
        <v>2.3098208456028935E-3</v>
      </c>
      <c r="U174" s="97">
        <f>R174/'סכום נכסי הקרן'!$C$42</f>
        <v>2.4388733329897035E-4</v>
      </c>
    </row>
    <row r="175" spans="2:21" s="130" customFormat="1">
      <c r="B175" s="89" t="s">
        <v>750</v>
      </c>
      <c r="C175" s="86" t="s">
        <v>751</v>
      </c>
      <c r="D175" s="99" t="s">
        <v>132</v>
      </c>
      <c r="E175" s="99" t="s">
        <v>357</v>
      </c>
      <c r="F175" s="86" t="s">
        <v>440</v>
      </c>
      <c r="G175" s="99" t="s">
        <v>415</v>
      </c>
      <c r="H175" s="86" t="s">
        <v>433</v>
      </c>
      <c r="I175" s="86" t="s">
        <v>172</v>
      </c>
      <c r="J175" s="86"/>
      <c r="K175" s="96">
        <v>4.3600000000006052</v>
      </c>
      <c r="L175" s="99" t="s">
        <v>176</v>
      </c>
      <c r="M175" s="100">
        <v>3.39E-2</v>
      </c>
      <c r="N175" s="100">
        <v>2.1200000000002016E-2</v>
      </c>
      <c r="O175" s="96">
        <v>2237914.8151989998</v>
      </c>
      <c r="P175" s="98">
        <v>106.34</v>
      </c>
      <c r="Q175" s="86"/>
      <c r="R175" s="96">
        <v>2379.7986143459998</v>
      </c>
      <c r="S175" s="97">
        <v>2.062189654397768E-3</v>
      </c>
      <c r="T175" s="97">
        <f t="shared" si="3"/>
        <v>4.1320051796436986E-3</v>
      </c>
      <c r="U175" s="97">
        <f>R175/'סכום נכסי הקרן'!$C$42</f>
        <v>4.3628653120835452E-4</v>
      </c>
    </row>
    <row r="176" spans="2:21" s="130" customFormat="1">
      <c r="B176" s="89" t="s">
        <v>752</v>
      </c>
      <c r="C176" s="86" t="s">
        <v>753</v>
      </c>
      <c r="D176" s="99" t="s">
        <v>132</v>
      </c>
      <c r="E176" s="99" t="s">
        <v>357</v>
      </c>
      <c r="F176" s="86" t="s">
        <v>449</v>
      </c>
      <c r="G176" s="99" t="s">
        <v>450</v>
      </c>
      <c r="H176" s="86" t="s">
        <v>433</v>
      </c>
      <c r="I176" s="86" t="s">
        <v>172</v>
      </c>
      <c r="J176" s="86"/>
      <c r="K176" s="96">
        <v>2.1299999999978696</v>
      </c>
      <c r="L176" s="99" t="s">
        <v>176</v>
      </c>
      <c r="M176" s="100">
        <v>1.6899999999999998E-2</v>
      </c>
      <c r="N176" s="100">
        <v>1.1399999999990433E-2</v>
      </c>
      <c r="O176" s="96">
        <v>453973.78457500006</v>
      </c>
      <c r="P176" s="98">
        <v>101.32</v>
      </c>
      <c r="Q176" s="86"/>
      <c r="R176" s="96">
        <v>459.966230446</v>
      </c>
      <c r="S176" s="97">
        <v>7.7337004482227827E-4</v>
      </c>
      <c r="T176" s="97">
        <f t="shared" si="3"/>
        <v>7.9863179817270561E-4</v>
      </c>
      <c r="U176" s="97">
        <f>R176/'סכום נכסי הקרן'!$C$42</f>
        <v>8.4325232372410922E-5</v>
      </c>
    </row>
    <row r="177" spans="2:21" s="130" customFormat="1">
      <c r="B177" s="89" t="s">
        <v>754</v>
      </c>
      <c r="C177" s="86" t="s">
        <v>755</v>
      </c>
      <c r="D177" s="99" t="s">
        <v>132</v>
      </c>
      <c r="E177" s="99" t="s">
        <v>357</v>
      </c>
      <c r="F177" s="86" t="s">
        <v>449</v>
      </c>
      <c r="G177" s="99" t="s">
        <v>450</v>
      </c>
      <c r="H177" s="86" t="s">
        <v>433</v>
      </c>
      <c r="I177" s="86" t="s">
        <v>172</v>
      </c>
      <c r="J177" s="86"/>
      <c r="K177" s="96">
        <v>4.9600000000005329</v>
      </c>
      <c r="L177" s="99" t="s">
        <v>176</v>
      </c>
      <c r="M177" s="100">
        <v>3.6499999999999998E-2</v>
      </c>
      <c r="N177" s="100">
        <v>2.7200000000003343E-2</v>
      </c>
      <c r="O177" s="96">
        <v>3618579.7697589998</v>
      </c>
      <c r="P177" s="98">
        <v>105.98</v>
      </c>
      <c r="Q177" s="86"/>
      <c r="R177" s="96">
        <v>3834.9707196009999</v>
      </c>
      <c r="S177" s="97">
        <v>1.6870087431416225E-3</v>
      </c>
      <c r="T177" s="97">
        <f t="shared" si="3"/>
        <v>6.6585965642844847E-3</v>
      </c>
      <c r="U177" s="97">
        <f>R177/'סכום נכסי הקרן'!$C$42</f>
        <v>7.0306204165940744E-4</v>
      </c>
    </row>
    <row r="178" spans="2:21" s="130" customFormat="1">
      <c r="B178" s="89" t="s">
        <v>756</v>
      </c>
      <c r="C178" s="86" t="s">
        <v>757</v>
      </c>
      <c r="D178" s="99" t="s">
        <v>132</v>
      </c>
      <c r="E178" s="99" t="s">
        <v>357</v>
      </c>
      <c r="F178" s="86" t="s">
        <v>364</v>
      </c>
      <c r="G178" s="99" t="s">
        <v>365</v>
      </c>
      <c r="H178" s="86" t="s">
        <v>433</v>
      </c>
      <c r="I178" s="86" t="s">
        <v>172</v>
      </c>
      <c r="J178" s="86"/>
      <c r="K178" s="96">
        <v>1.8200000000001741</v>
      </c>
      <c r="L178" s="99" t="s">
        <v>176</v>
      </c>
      <c r="M178" s="100">
        <v>1.7500000000000002E-2</v>
      </c>
      <c r="N178" s="100">
        <v>9.7999999999995036E-3</v>
      </c>
      <c r="O178" s="96">
        <v>3170348.3583209999</v>
      </c>
      <c r="P178" s="98">
        <v>101.58</v>
      </c>
      <c r="Q178" s="86"/>
      <c r="R178" s="96">
        <v>3220.4397087919997</v>
      </c>
      <c r="S178" s="97">
        <v>3.3372087982326314E-3</v>
      </c>
      <c r="T178" s="97">
        <f t="shared" si="3"/>
        <v>5.5915964809970659E-3</v>
      </c>
      <c r="U178" s="97">
        <f>R178/'סכום נכסי הקרן'!$C$42</f>
        <v>5.9040057467241907E-4</v>
      </c>
    </row>
    <row r="179" spans="2:21" s="130" customFormat="1">
      <c r="B179" s="89" t="s">
        <v>758</v>
      </c>
      <c r="C179" s="86" t="s">
        <v>759</v>
      </c>
      <c r="D179" s="99" t="s">
        <v>132</v>
      </c>
      <c r="E179" s="99" t="s">
        <v>357</v>
      </c>
      <c r="F179" s="86" t="s">
        <v>466</v>
      </c>
      <c r="G179" s="99" t="s">
        <v>415</v>
      </c>
      <c r="H179" s="86" t="s">
        <v>433</v>
      </c>
      <c r="I179" s="86" t="s">
        <v>361</v>
      </c>
      <c r="J179" s="86"/>
      <c r="K179" s="96">
        <v>5.6999999999999105</v>
      </c>
      <c r="L179" s="99" t="s">
        <v>176</v>
      </c>
      <c r="M179" s="100">
        <v>2.5499999999999998E-2</v>
      </c>
      <c r="N179" s="100">
        <v>2.5299999999999642E-2</v>
      </c>
      <c r="O179" s="96">
        <v>6656799.4603869999</v>
      </c>
      <c r="P179" s="98">
        <v>100.86</v>
      </c>
      <c r="Q179" s="86"/>
      <c r="R179" s="96">
        <v>6714.0481578079998</v>
      </c>
      <c r="S179" s="97">
        <v>6.3773931133068026E-3</v>
      </c>
      <c r="T179" s="97">
        <f t="shared" si="3"/>
        <v>1.1657491351243554E-2</v>
      </c>
      <c r="U179" s="97">
        <f>R179/'סכום נכסי הקרן'!$C$42</f>
        <v>1.2308809507988101E-3</v>
      </c>
    </row>
    <row r="180" spans="2:21" s="130" customFormat="1">
      <c r="B180" s="89" t="s">
        <v>760</v>
      </c>
      <c r="C180" s="86" t="s">
        <v>761</v>
      </c>
      <c r="D180" s="99" t="s">
        <v>132</v>
      </c>
      <c r="E180" s="99" t="s">
        <v>357</v>
      </c>
      <c r="F180" s="86" t="s">
        <v>762</v>
      </c>
      <c r="G180" s="99" t="s">
        <v>415</v>
      </c>
      <c r="H180" s="86" t="s">
        <v>433</v>
      </c>
      <c r="I180" s="86" t="s">
        <v>361</v>
      </c>
      <c r="J180" s="86"/>
      <c r="K180" s="96">
        <v>4.5399999999910348</v>
      </c>
      <c r="L180" s="99" t="s">
        <v>176</v>
      </c>
      <c r="M180" s="100">
        <v>3.15E-2</v>
      </c>
      <c r="N180" s="100">
        <v>3.3699999999959325E-2</v>
      </c>
      <c r="O180" s="96">
        <v>242271.74754800004</v>
      </c>
      <c r="P180" s="98">
        <v>99.45</v>
      </c>
      <c r="Q180" s="86"/>
      <c r="R180" s="96">
        <v>240.93925305400001</v>
      </c>
      <c r="S180" s="97">
        <v>1.0272393596003587E-3</v>
      </c>
      <c r="T180" s="97">
        <f t="shared" si="3"/>
        <v>4.1833886094273798E-4</v>
      </c>
      <c r="U180" s="97">
        <f>R180/'סכום נכסי הקרן'!$C$42</f>
        <v>4.4171195963045623E-5</v>
      </c>
    </row>
    <row r="181" spans="2:21" s="130" customFormat="1">
      <c r="B181" s="89" t="s">
        <v>763</v>
      </c>
      <c r="C181" s="86" t="s">
        <v>764</v>
      </c>
      <c r="D181" s="99" t="s">
        <v>132</v>
      </c>
      <c r="E181" s="99" t="s">
        <v>357</v>
      </c>
      <c r="F181" s="86" t="s">
        <v>469</v>
      </c>
      <c r="G181" s="99" t="s">
        <v>365</v>
      </c>
      <c r="H181" s="86" t="s">
        <v>433</v>
      </c>
      <c r="I181" s="86" t="s">
        <v>172</v>
      </c>
      <c r="J181" s="86"/>
      <c r="K181" s="96">
        <v>1.6399999999991233</v>
      </c>
      <c r="L181" s="99" t="s">
        <v>176</v>
      </c>
      <c r="M181" s="100">
        <v>6.4000000000000001E-2</v>
      </c>
      <c r="N181" s="100">
        <v>7.0999999999934241E-3</v>
      </c>
      <c r="O181" s="96">
        <v>1022944.0684700001</v>
      </c>
      <c r="P181" s="98">
        <v>111.5</v>
      </c>
      <c r="Q181" s="86"/>
      <c r="R181" s="96">
        <v>1140.582644525</v>
      </c>
      <c r="S181" s="97">
        <v>3.1434965351119799E-3</v>
      </c>
      <c r="T181" s="97">
        <f t="shared" si="3"/>
        <v>1.9803748798652748E-3</v>
      </c>
      <c r="U181" s="97">
        <f>R181/'סכום נכסי הקרן'!$C$42</f>
        <v>2.0910208222514522E-4</v>
      </c>
    </row>
    <row r="182" spans="2:21" s="130" customFormat="1">
      <c r="B182" s="89" t="s">
        <v>765</v>
      </c>
      <c r="C182" s="86" t="s">
        <v>766</v>
      </c>
      <c r="D182" s="99" t="s">
        <v>132</v>
      </c>
      <c r="E182" s="99" t="s">
        <v>357</v>
      </c>
      <c r="F182" s="86" t="s">
        <v>474</v>
      </c>
      <c r="G182" s="99" t="s">
        <v>365</v>
      </c>
      <c r="H182" s="86" t="s">
        <v>433</v>
      </c>
      <c r="I182" s="86" t="s">
        <v>361</v>
      </c>
      <c r="J182" s="86"/>
      <c r="K182" s="96">
        <v>1</v>
      </c>
      <c r="L182" s="99" t="s">
        <v>176</v>
      </c>
      <c r="M182" s="100">
        <v>1.2E-2</v>
      </c>
      <c r="N182" s="100">
        <v>7.0999999999881462E-3</v>
      </c>
      <c r="O182" s="96">
        <v>485510.43401800009</v>
      </c>
      <c r="P182" s="98">
        <v>100.49</v>
      </c>
      <c r="Q182" s="96">
        <v>1.4365769390000001</v>
      </c>
      <c r="R182" s="96">
        <v>489.32601199799996</v>
      </c>
      <c r="S182" s="97">
        <v>1.6183681133933336E-3</v>
      </c>
      <c r="T182" s="97">
        <f t="shared" si="3"/>
        <v>8.4960870382966183E-4</v>
      </c>
      <c r="U182" s="97">
        <f>R182/'סכום נכסי הקרן'!$C$42</f>
        <v>8.9707737082321949E-5</v>
      </c>
    </row>
    <row r="183" spans="2:21" s="130" customFormat="1">
      <c r="B183" s="89" t="s">
        <v>767</v>
      </c>
      <c r="C183" s="86" t="s">
        <v>768</v>
      </c>
      <c r="D183" s="99" t="s">
        <v>132</v>
      </c>
      <c r="E183" s="99" t="s">
        <v>357</v>
      </c>
      <c r="F183" s="86" t="s">
        <v>488</v>
      </c>
      <c r="G183" s="99" t="s">
        <v>489</v>
      </c>
      <c r="H183" s="86" t="s">
        <v>433</v>
      </c>
      <c r="I183" s="86" t="s">
        <v>172</v>
      </c>
      <c r="J183" s="86"/>
      <c r="K183" s="96">
        <v>3.2299999999998414</v>
      </c>
      <c r="L183" s="99" t="s">
        <v>176</v>
      </c>
      <c r="M183" s="100">
        <v>4.8000000000000001E-2</v>
      </c>
      <c r="N183" s="100">
        <v>1.4099999999999471E-2</v>
      </c>
      <c r="O183" s="96">
        <v>3998682.070696</v>
      </c>
      <c r="P183" s="98">
        <v>111.13</v>
      </c>
      <c r="Q183" s="96">
        <v>95.968369860999999</v>
      </c>
      <c r="R183" s="96">
        <v>4539.7038881640001</v>
      </c>
      <c r="S183" s="97">
        <v>1.9448349159850433E-3</v>
      </c>
      <c r="T183" s="97">
        <f t="shared" si="3"/>
        <v>7.8822131699985264E-3</v>
      </c>
      <c r="U183" s="97">
        <f>R183/'סכום נכסי הקרן'!$C$42</f>
        <v>8.3226019636306473E-4</v>
      </c>
    </row>
    <row r="184" spans="2:21" s="130" customFormat="1">
      <c r="B184" s="89" t="s">
        <v>769</v>
      </c>
      <c r="C184" s="86" t="s">
        <v>770</v>
      </c>
      <c r="D184" s="99" t="s">
        <v>132</v>
      </c>
      <c r="E184" s="99" t="s">
        <v>357</v>
      </c>
      <c r="F184" s="86" t="s">
        <v>488</v>
      </c>
      <c r="G184" s="99" t="s">
        <v>489</v>
      </c>
      <c r="H184" s="86" t="s">
        <v>433</v>
      </c>
      <c r="I184" s="86" t="s">
        <v>172</v>
      </c>
      <c r="J184" s="86"/>
      <c r="K184" s="96">
        <v>1.8500000000051406</v>
      </c>
      <c r="L184" s="99" t="s">
        <v>176</v>
      </c>
      <c r="M184" s="100">
        <v>4.4999999999999998E-2</v>
      </c>
      <c r="N184" s="100">
        <v>8.0999999999965717E-3</v>
      </c>
      <c r="O184" s="96">
        <v>108681.025343</v>
      </c>
      <c r="P184" s="98">
        <v>107.39</v>
      </c>
      <c r="Q184" s="86"/>
      <c r="R184" s="96">
        <v>116.71255318400001</v>
      </c>
      <c r="S184" s="97">
        <v>1.8098181097171061E-4</v>
      </c>
      <c r="T184" s="97">
        <f t="shared" si="3"/>
        <v>2.0264608584044379E-4</v>
      </c>
      <c r="U184" s="97">
        <f>R184/'סכום נכסי הקרן'!$C$42</f>
        <v>2.1396816802127386E-5</v>
      </c>
    </row>
    <row r="185" spans="2:21" s="130" customFormat="1">
      <c r="B185" s="89" t="s">
        <v>771</v>
      </c>
      <c r="C185" s="86" t="s">
        <v>772</v>
      </c>
      <c r="D185" s="99" t="s">
        <v>132</v>
      </c>
      <c r="E185" s="99" t="s">
        <v>357</v>
      </c>
      <c r="F185" s="86" t="s">
        <v>773</v>
      </c>
      <c r="G185" s="99" t="s">
        <v>533</v>
      </c>
      <c r="H185" s="86" t="s">
        <v>433</v>
      </c>
      <c r="I185" s="86" t="s">
        <v>361</v>
      </c>
      <c r="J185" s="86"/>
      <c r="K185" s="96">
        <v>3.369999999987471</v>
      </c>
      <c r="L185" s="99" t="s">
        <v>176</v>
      </c>
      <c r="M185" s="100">
        <v>2.4500000000000001E-2</v>
      </c>
      <c r="N185" s="100">
        <v>1.5199999999904542E-2</v>
      </c>
      <c r="O185" s="96">
        <v>16246.486107000001</v>
      </c>
      <c r="P185" s="98">
        <v>103.17</v>
      </c>
      <c r="Q185" s="86"/>
      <c r="R185" s="96">
        <v>16.761499633</v>
      </c>
      <c r="S185" s="97">
        <v>1.035690678234062E-5</v>
      </c>
      <c r="T185" s="97">
        <f t="shared" si="3"/>
        <v>2.9102716038510311E-5</v>
      </c>
      <c r="U185" s="97">
        <f>R185/'סכום נכסי הקרן'!$C$42</f>
        <v>3.0728720021300354E-6</v>
      </c>
    </row>
    <row r="186" spans="2:21" s="130" customFormat="1">
      <c r="B186" s="89" t="s">
        <v>774</v>
      </c>
      <c r="C186" s="86" t="s">
        <v>775</v>
      </c>
      <c r="D186" s="99" t="s">
        <v>132</v>
      </c>
      <c r="E186" s="99" t="s">
        <v>357</v>
      </c>
      <c r="F186" s="86" t="s">
        <v>364</v>
      </c>
      <c r="G186" s="99" t="s">
        <v>365</v>
      </c>
      <c r="H186" s="86" t="s">
        <v>433</v>
      </c>
      <c r="I186" s="86" t="s">
        <v>361</v>
      </c>
      <c r="J186" s="86"/>
      <c r="K186" s="96">
        <v>1.7700000000000207</v>
      </c>
      <c r="L186" s="99" t="s">
        <v>176</v>
      </c>
      <c r="M186" s="100">
        <v>3.2500000000000001E-2</v>
      </c>
      <c r="N186" s="100">
        <v>1.8999999999998952E-2</v>
      </c>
      <c r="O186" s="96">
        <f>1869269.08795/50000</f>
        <v>37.385381759000005</v>
      </c>
      <c r="P186" s="98">
        <v>5120001</v>
      </c>
      <c r="Q186" s="86"/>
      <c r="R186" s="96">
        <v>1914.1318783480001</v>
      </c>
      <c r="S186" s="97">
        <f>10095.9713094788%/50000</f>
        <v>2.0191942618957601E-3</v>
      </c>
      <c r="T186" s="97">
        <f t="shared" si="3"/>
        <v>3.3234756874705599E-3</v>
      </c>
      <c r="U186" s="97">
        <f>R186/'סכום נכסי הקרן'!$C$42</f>
        <v>3.5091622982110198E-4</v>
      </c>
    </row>
    <row r="187" spans="2:21" s="130" customFormat="1">
      <c r="B187" s="89" t="s">
        <v>776</v>
      </c>
      <c r="C187" s="86" t="s">
        <v>777</v>
      </c>
      <c r="D187" s="99" t="s">
        <v>132</v>
      </c>
      <c r="E187" s="99" t="s">
        <v>357</v>
      </c>
      <c r="F187" s="86" t="s">
        <v>364</v>
      </c>
      <c r="G187" s="99" t="s">
        <v>365</v>
      </c>
      <c r="H187" s="86" t="s">
        <v>433</v>
      </c>
      <c r="I187" s="86" t="s">
        <v>172</v>
      </c>
      <c r="J187" s="86"/>
      <c r="K187" s="96">
        <v>1.3400000000000847</v>
      </c>
      <c r="L187" s="99" t="s">
        <v>176</v>
      </c>
      <c r="M187" s="100">
        <v>2.35E-2</v>
      </c>
      <c r="N187" s="100">
        <v>8.5000000000021187E-3</v>
      </c>
      <c r="O187" s="96">
        <v>230785.12073200001</v>
      </c>
      <c r="P187" s="98">
        <v>102.28</v>
      </c>
      <c r="Q187" s="86"/>
      <c r="R187" s="96">
        <v>236.04702494700001</v>
      </c>
      <c r="S187" s="97">
        <v>2.3078535151735153E-4</v>
      </c>
      <c r="T187" s="97">
        <f t="shared" si="3"/>
        <v>4.0984456577159903E-4</v>
      </c>
      <c r="U187" s="97">
        <f>R187/'סכום נכסי הקרן'!$C$42</f>
        <v>4.3274307790316935E-5</v>
      </c>
    </row>
    <row r="188" spans="2:21" s="130" customFormat="1">
      <c r="B188" s="89" t="s">
        <v>778</v>
      </c>
      <c r="C188" s="86" t="s">
        <v>779</v>
      </c>
      <c r="D188" s="99" t="s">
        <v>132</v>
      </c>
      <c r="E188" s="99" t="s">
        <v>357</v>
      </c>
      <c r="F188" s="86" t="s">
        <v>780</v>
      </c>
      <c r="G188" s="99" t="s">
        <v>415</v>
      </c>
      <c r="H188" s="86" t="s">
        <v>433</v>
      </c>
      <c r="I188" s="86" t="s">
        <v>361</v>
      </c>
      <c r="J188" s="86"/>
      <c r="K188" s="96">
        <v>3.9499999999989153</v>
      </c>
      <c r="L188" s="99" t="s">
        <v>176</v>
      </c>
      <c r="M188" s="100">
        <v>3.3799999999999997E-2</v>
      </c>
      <c r="N188" s="100">
        <v>3.4399999999996031E-2</v>
      </c>
      <c r="O188" s="96">
        <v>1098694.225048</v>
      </c>
      <c r="P188" s="98">
        <v>100.7</v>
      </c>
      <c r="Q188" s="86"/>
      <c r="R188" s="96">
        <v>1106.3850846760001</v>
      </c>
      <c r="S188" s="97">
        <v>1.3422789235909784E-3</v>
      </c>
      <c r="T188" s="97">
        <f t="shared" si="3"/>
        <v>1.9209982193464288E-3</v>
      </c>
      <c r="U188" s="97">
        <f>R188/'סכום נכסי הקרן'!$C$42</f>
        <v>2.0283267158158517E-4</v>
      </c>
    </row>
    <row r="189" spans="2:21" s="130" customFormat="1">
      <c r="B189" s="89" t="s">
        <v>781</v>
      </c>
      <c r="C189" s="86" t="s">
        <v>782</v>
      </c>
      <c r="D189" s="99" t="s">
        <v>132</v>
      </c>
      <c r="E189" s="99" t="s">
        <v>357</v>
      </c>
      <c r="F189" s="86" t="s">
        <v>783</v>
      </c>
      <c r="G189" s="99" t="s">
        <v>163</v>
      </c>
      <c r="H189" s="86" t="s">
        <v>433</v>
      </c>
      <c r="I189" s="86" t="s">
        <v>361</v>
      </c>
      <c r="J189" s="86"/>
      <c r="K189" s="96">
        <v>4.9199999999993791</v>
      </c>
      <c r="L189" s="99" t="s">
        <v>176</v>
      </c>
      <c r="M189" s="100">
        <v>5.0900000000000001E-2</v>
      </c>
      <c r="N189" s="100">
        <v>2.2399999999995632E-2</v>
      </c>
      <c r="O189" s="96">
        <v>1490211.0520339999</v>
      </c>
      <c r="P189" s="98">
        <v>116.8</v>
      </c>
      <c r="Q189" s="86"/>
      <c r="R189" s="96">
        <v>1740.5664757239999</v>
      </c>
      <c r="S189" s="97">
        <v>1.3121816988825709E-3</v>
      </c>
      <c r="T189" s="97">
        <f t="shared" si="3"/>
        <v>3.0221169345382658E-3</v>
      </c>
      <c r="U189" s="97">
        <f>R189/'סכום נכסי הקרן'!$C$42</f>
        <v>3.1909662668656684E-4</v>
      </c>
    </row>
    <row r="190" spans="2:21" s="130" customFormat="1">
      <c r="B190" s="89" t="s">
        <v>784</v>
      </c>
      <c r="C190" s="86" t="s">
        <v>785</v>
      </c>
      <c r="D190" s="99" t="s">
        <v>132</v>
      </c>
      <c r="E190" s="99" t="s">
        <v>357</v>
      </c>
      <c r="F190" s="86" t="s">
        <v>786</v>
      </c>
      <c r="G190" s="99" t="s">
        <v>787</v>
      </c>
      <c r="H190" s="86" t="s">
        <v>433</v>
      </c>
      <c r="I190" s="86" t="s">
        <v>172</v>
      </c>
      <c r="J190" s="86"/>
      <c r="K190" s="96">
        <v>5.5099999999996996</v>
      </c>
      <c r="L190" s="99" t="s">
        <v>176</v>
      </c>
      <c r="M190" s="100">
        <v>2.6099999999999998E-2</v>
      </c>
      <c r="N190" s="100">
        <v>1.8799999999996372E-2</v>
      </c>
      <c r="O190" s="96">
        <v>1683270.2210309999</v>
      </c>
      <c r="P190" s="98">
        <v>104.74</v>
      </c>
      <c r="Q190" s="86"/>
      <c r="R190" s="96">
        <v>1763.057229603</v>
      </c>
      <c r="S190" s="97">
        <v>2.7909745139062061E-3</v>
      </c>
      <c r="T190" s="97">
        <f t="shared" si="3"/>
        <v>3.0611672604616037E-3</v>
      </c>
      <c r="U190" s="97">
        <f>R190/'סכום נכסי הקרן'!$C$42</f>
        <v>3.2321983817806788E-4</v>
      </c>
    </row>
    <row r="191" spans="2:21" s="130" customFormat="1">
      <c r="B191" s="89" t="s">
        <v>788</v>
      </c>
      <c r="C191" s="86" t="s">
        <v>789</v>
      </c>
      <c r="D191" s="99" t="s">
        <v>132</v>
      </c>
      <c r="E191" s="99" t="s">
        <v>357</v>
      </c>
      <c r="F191" s="86" t="s">
        <v>790</v>
      </c>
      <c r="G191" s="99" t="s">
        <v>736</v>
      </c>
      <c r="H191" s="86" t="s">
        <v>433</v>
      </c>
      <c r="I191" s="86" t="s">
        <v>361</v>
      </c>
      <c r="J191" s="86"/>
      <c r="K191" s="96">
        <v>1.2300000000674305</v>
      </c>
      <c r="L191" s="99" t="s">
        <v>176</v>
      </c>
      <c r="M191" s="100">
        <v>4.0999999999999995E-2</v>
      </c>
      <c r="N191" s="100">
        <v>6.000000000240824E-3</v>
      </c>
      <c r="O191" s="96">
        <v>7881.5936629999997</v>
      </c>
      <c r="P191" s="98">
        <v>105.37</v>
      </c>
      <c r="Q191" s="86"/>
      <c r="R191" s="96">
        <v>8.304835228</v>
      </c>
      <c r="S191" s="97">
        <v>1.3135989438333332E-5</v>
      </c>
      <c r="T191" s="97">
        <f t="shared" si="3"/>
        <v>1.4419548768253167E-5</v>
      </c>
      <c r="U191" s="97">
        <f>R191/'סכום נכסי הקרן'!$C$42</f>
        <v>1.5225186417199386E-6</v>
      </c>
    </row>
    <row r="192" spans="2:21" s="130" customFormat="1">
      <c r="B192" s="89" t="s">
        <v>791</v>
      </c>
      <c r="C192" s="86" t="s">
        <v>792</v>
      </c>
      <c r="D192" s="99" t="s">
        <v>132</v>
      </c>
      <c r="E192" s="99" t="s">
        <v>357</v>
      </c>
      <c r="F192" s="86" t="s">
        <v>790</v>
      </c>
      <c r="G192" s="99" t="s">
        <v>736</v>
      </c>
      <c r="H192" s="86" t="s">
        <v>433</v>
      </c>
      <c r="I192" s="86" t="s">
        <v>361</v>
      </c>
      <c r="J192" s="86"/>
      <c r="K192" s="96">
        <v>3.5899999999991823</v>
      </c>
      <c r="L192" s="99" t="s">
        <v>176</v>
      </c>
      <c r="M192" s="100">
        <v>1.2E-2</v>
      </c>
      <c r="N192" s="100">
        <v>1.129999999999386E-2</v>
      </c>
      <c r="O192" s="96">
        <v>388081.01553500001</v>
      </c>
      <c r="P192" s="98">
        <v>100.66</v>
      </c>
      <c r="Q192" s="86"/>
      <c r="R192" s="96">
        <v>390.6423631479999</v>
      </c>
      <c r="S192" s="97">
        <v>8.3756925885199271E-4</v>
      </c>
      <c r="T192" s="97">
        <f t="shared" si="3"/>
        <v>6.782659079576682E-4</v>
      </c>
      <c r="U192" s="97">
        <f>R192/'סכום נכסי הקרן'!$C$42</f>
        <v>7.1616144548311783E-5</v>
      </c>
    </row>
    <row r="193" spans="2:21" s="130" customFormat="1">
      <c r="B193" s="89" t="s">
        <v>793</v>
      </c>
      <c r="C193" s="86" t="s">
        <v>794</v>
      </c>
      <c r="D193" s="99" t="s">
        <v>132</v>
      </c>
      <c r="E193" s="99" t="s">
        <v>357</v>
      </c>
      <c r="F193" s="86" t="s">
        <v>795</v>
      </c>
      <c r="G193" s="99" t="s">
        <v>607</v>
      </c>
      <c r="H193" s="86" t="s">
        <v>534</v>
      </c>
      <c r="I193" s="86" t="s">
        <v>361</v>
      </c>
      <c r="J193" s="86"/>
      <c r="K193" s="96">
        <v>6.7199999999994464</v>
      </c>
      <c r="L193" s="99" t="s">
        <v>176</v>
      </c>
      <c r="M193" s="100">
        <v>3.7499999999999999E-2</v>
      </c>
      <c r="N193" s="100">
        <v>3.0799999999996309E-2</v>
      </c>
      <c r="O193" s="96">
        <v>1024922.405736</v>
      </c>
      <c r="P193" s="98">
        <v>105.81</v>
      </c>
      <c r="Q193" s="86"/>
      <c r="R193" s="96">
        <v>1084.4704072300001</v>
      </c>
      <c r="S193" s="97">
        <v>4.6587382078909093E-3</v>
      </c>
      <c r="T193" s="97">
        <f t="shared" si="3"/>
        <v>1.8829481254556153E-3</v>
      </c>
      <c r="U193" s="97">
        <f>R193/'סכום נכסי הקרן'!$C$42</f>
        <v>1.988150717108109E-4</v>
      </c>
    </row>
    <row r="194" spans="2:21" s="130" customFormat="1">
      <c r="B194" s="89" t="s">
        <v>796</v>
      </c>
      <c r="C194" s="86" t="s">
        <v>797</v>
      </c>
      <c r="D194" s="99" t="s">
        <v>132</v>
      </c>
      <c r="E194" s="99" t="s">
        <v>357</v>
      </c>
      <c r="F194" s="86" t="s">
        <v>455</v>
      </c>
      <c r="G194" s="99" t="s">
        <v>415</v>
      </c>
      <c r="H194" s="86" t="s">
        <v>534</v>
      </c>
      <c r="I194" s="86" t="s">
        <v>172</v>
      </c>
      <c r="J194" s="86"/>
      <c r="K194" s="96">
        <v>3.420000000000309</v>
      </c>
      <c r="L194" s="99" t="s">
        <v>176</v>
      </c>
      <c r="M194" s="100">
        <v>3.5000000000000003E-2</v>
      </c>
      <c r="N194" s="100">
        <v>1.7500000000003509E-2</v>
      </c>
      <c r="O194" s="96">
        <v>665330.94146400003</v>
      </c>
      <c r="P194" s="98">
        <v>106.97</v>
      </c>
      <c r="Q194" s="86"/>
      <c r="R194" s="96">
        <v>711.70447890900004</v>
      </c>
      <c r="S194" s="97">
        <v>4.3769084985327842E-3</v>
      </c>
      <c r="T194" s="97">
        <f t="shared" si="3"/>
        <v>1.2357207771699493E-3</v>
      </c>
      <c r="U194" s="97">
        <f>R194/'סכום נכסי הקרן'!$C$42</f>
        <v>1.3047619932075158E-4</v>
      </c>
    </row>
    <row r="195" spans="2:21" s="130" customFormat="1">
      <c r="B195" s="89" t="s">
        <v>798</v>
      </c>
      <c r="C195" s="86" t="s">
        <v>799</v>
      </c>
      <c r="D195" s="99" t="s">
        <v>132</v>
      </c>
      <c r="E195" s="99" t="s">
        <v>357</v>
      </c>
      <c r="F195" s="86" t="s">
        <v>762</v>
      </c>
      <c r="G195" s="99" t="s">
        <v>415</v>
      </c>
      <c r="H195" s="86" t="s">
        <v>534</v>
      </c>
      <c r="I195" s="86" t="s">
        <v>172</v>
      </c>
      <c r="J195" s="86"/>
      <c r="K195" s="96">
        <v>3.7900000000008625</v>
      </c>
      <c r="L195" s="99" t="s">
        <v>176</v>
      </c>
      <c r="M195" s="100">
        <v>4.3499999999999997E-2</v>
      </c>
      <c r="N195" s="100">
        <v>5.2800000000010228E-2</v>
      </c>
      <c r="O195" s="96">
        <v>2025529.6229369999</v>
      </c>
      <c r="P195" s="98">
        <v>98.39</v>
      </c>
      <c r="Q195" s="86"/>
      <c r="R195" s="96">
        <v>1992.9186635320002</v>
      </c>
      <c r="S195" s="97">
        <v>1.079607638818296E-3</v>
      </c>
      <c r="T195" s="97">
        <f t="shared" si="3"/>
        <v>3.4602718863191878E-3</v>
      </c>
      <c r="U195" s="97">
        <f>R195/'סכום נכסי הקרן'!$C$42</f>
        <v>3.6536014663228624E-4</v>
      </c>
    </row>
    <row r="196" spans="2:21" s="130" customFormat="1">
      <c r="B196" s="89" t="s">
        <v>800</v>
      </c>
      <c r="C196" s="86" t="s">
        <v>801</v>
      </c>
      <c r="D196" s="99" t="s">
        <v>132</v>
      </c>
      <c r="E196" s="99" t="s">
        <v>357</v>
      </c>
      <c r="F196" s="86" t="s">
        <v>481</v>
      </c>
      <c r="G196" s="99" t="s">
        <v>482</v>
      </c>
      <c r="H196" s="86" t="s">
        <v>534</v>
      </c>
      <c r="I196" s="86" t="s">
        <v>361</v>
      </c>
      <c r="J196" s="86"/>
      <c r="K196" s="96">
        <v>10.499999999997742</v>
      </c>
      <c r="L196" s="99" t="s">
        <v>176</v>
      </c>
      <c r="M196" s="100">
        <v>3.0499999999999999E-2</v>
      </c>
      <c r="N196" s="100">
        <v>3.6799999999991229E-2</v>
      </c>
      <c r="O196" s="96">
        <v>1636814.2967650003</v>
      </c>
      <c r="P196" s="98">
        <v>94.67</v>
      </c>
      <c r="Q196" s="86"/>
      <c r="R196" s="96">
        <v>1549.5720947769998</v>
      </c>
      <c r="S196" s="97">
        <v>5.1793413445507122E-3</v>
      </c>
      <c r="T196" s="97">
        <f t="shared" si="3"/>
        <v>2.6904965332999338E-3</v>
      </c>
      <c r="U196" s="97">
        <f>R196/'סכום נכסי הקרן'!$C$42</f>
        <v>2.8408178322824609E-4</v>
      </c>
    </row>
    <row r="197" spans="2:21" s="130" customFormat="1">
      <c r="B197" s="89" t="s">
        <v>802</v>
      </c>
      <c r="C197" s="86" t="s">
        <v>803</v>
      </c>
      <c r="D197" s="99" t="s">
        <v>132</v>
      </c>
      <c r="E197" s="99" t="s">
        <v>357</v>
      </c>
      <c r="F197" s="86" t="s">
        <v>481</v>
      </c>
      <c r="G197" s="99" t="s">
        <v>482</v>
      </c>
      <c r="H197" s="86" t="s">
        <v>534</v>
      </c>
      <c r="I197" s="86" t="s">
        <v>361</v>
      </c>
      <c r="J197" s="86"/>
      <c r="K197" s="96">
        <v>9.8400000000026662</v>
      </c>
      <c r="L197" s="99" t="s">
        <v>176</v>
      </c>
      <c r="M197" s="100">
        <v>3.0499999999999999E-2</v>
      </c>
      <c r="N197" s="100">
        <v>3.5500000000010343E-2</v>
      </c>
      <c r="O197" s="96">
        <v>1355857.3766129999</v>
      </c>
      <c r="P197" s="98">
        <v>96.29</v>
      </c>
      <c r="Q197" s="86"/>
      <c r="R197" s="96">
        <v>1305.5550682029998</v>
      </c>
      <c r="S197" s="97">
        <v>4.2903145346939739E-3</v>
      </c>
      <c r="T197" s="97">
        <f t="shared" si="3"/>
        <v>2.2668137848325344E-3</v>
      </c>
      <c r="U197" s="97">
        <f>R197/'סכום נכסי הקרן'!$C$42</f>
        <v>2.393463415660934E-4</v>
      </c>
    </row>
    <row r="198" spans="2:21" s="130" customFormat="1">
      <c r="B198" s="89" t="s">
        <v>804</v>
      </c>
      <c r="C198" s="86" t="s">
        <v>805</v>
      </c>
      <c r="D198" s="99" t="s">
        <v>132</v>
      </c>
      <c r="E198" s="99" t="s">
        <v>357</v>
      </c>
      <c r="F198" s="86" t="s">
        <v>481</v>
      </c>
      <c r="G198" s="99" t="s">
        <v>482</v>
      </c>
      <c r="H198" s="86" t="s">
        <v>534</v>
      </c>
      <c r="I198" s="86" t="s">
        <v>361</v>
      </c>
      <c r="J198" s="86"/>
      <c r="K198" s="96">
        <v>8.1799999999997208</v>
      </c>
      <c r="L198" s="99" t="s">
        <v>176</v>
      </c>
      <c r="M198" s="100">
        <v>3.95E-2</v>
      </c>
      <c r="N198" s="100">
        <v>3.2100000000001391E-2</v>
      </c>
      <c r="O198" s="96">
        <v>1002565.9245209999</v>
      </c>
      <c r="P198" s="98">
        <v>107.3</v>
      </c>
      <c r="Q198" s="86"/>
      <c r="R198" s="96">
        <v>1075.7532369850001</v>
      </c>
      <c r="S198" s="97">
        <v>4.1771844394191066E-3</v>
      </c>
      <c r="T198" s="97">
        <f t="shared" si="3"/>
        <v>1.8678126461814269E-3</v>
      </c>
      <c r="U198" s="97">
        <f>R198/'סכום נכסי הקרן'!$C$42</f>
        <v>1.9721696002807554E-4</v>
      </c>
    </row>
    <row r="199" spans="2:21" s="130" customFormat="1">
      <c r="B199" s="89" t="s">
        <v>806</v>
      </c>
      <c r="C199" s="86" t="s">
        <v>807</v>
      </c>
      <c r="D199" s="99" t="s">
        <v>132</v>
      </c>
      <c r="E199" s="99" t="s">
        <v>357</v>
      </c>
      <c r="F199" s="86" t="s">
        <v>481</v>
      </c>
      <c r="G199" s="99" t="s">
        <v>482</v>
      </c>
      <c r="H199" s="86" t="s">
        <v>534</v>
      </c>
      <c r="I199" s="86" t="s">
        <v>361</v>
      </c>
      <c r="J199" s="86"/>
      <c r="K199" s="96">
        <v>8.8500000000127788</v>
      </c>
      <c r="L199" s="99" t="s">
        <v>176</v>
      </c>
      <c r="M199" s="100">
        <v>3.95E-2</v>
      </c>
      <c r="N199" s="100">
        <v>3.3800000000052635E-2</v>
      </c>
      <c r="O199" s="96">
        <v>246506.816937</v>
      </c>
      <c r="P199" s="98">
        <v>106.35</v>
      </c>
      <c r="Q199" s="86"/>
      <c r="R199" s="96">
        <v>262.15999954900002</v>
      </c>
      <c r="S199" s="97">
        <v>1.0270690582386758E-3</v>
      </c>
      <c r="T199" s="97">
        <f t="shared" si="3"/>
        <v>4.5518409394046486E-4</v>
      </c>
      <c r="U199" s="97">
        <f>R199/'סכום נכסי הקרן'!$C$42</f>
        <v>4.8061578040816397E-5</v>
      </c>
    </row>
    <row r="200" spans="2:21" s="130" customFormat="1">
      <c r="B200" s="89" t="s">
        <v>808</v>
      </c>
      <c r="C200" s="86" t="s">
        <v>809</v>
      </c>
      <c r="D200" s="99" t="s">
        <v>132</v>
      </c>
      <c r="E200" s="99" t="s">
        <v>357</v>
      </c>
      <c r="F200" s="86" t="s">
        <v>810</v>
      </c>
      <c r="G200" s="99" t="s">
        <v>415</v>
      </c>
      <c r="H200" s="86" t="s">
        <v>534</v>
      </c>
      <c r="I200" s="86" t="s">
        <v>361</v>
      </c>
      <c r="J200" s="86"/>
      <c r="K200" s="96">
        <v>2.6499999999999297</v>
      </c>
      <c r="L200" s="99" t="s">
        <v>176</v>
      </c>
      <c r="M200" s="100">
        <v>3.9E-2</v>
      </c>
      <c r="N200" s="100">
        <v>5.3799999999994477E-2</v>
      </c>
      <c r="O200" s="96">
        <v>2206504.2484780001</v>
      </c>
      <c r="P200" s="98">
        <v>96.73</v>
      </c>
      <c r="Q200" s="86"/>
      <c r="R200" s="96">
        <v>2134.3515596110001</v>
      </c>
      <c r="S200" s="97">
        <v>2.4567349909847521E-3</v>
      </c>
      <c r="T200" s="97">
        <f t="shared" si="3"/>
        <v>3.7058394968083794E-3</v>
      </c>
      <c r="U200" s="97">
        <f>R200/'סכום נכסי הקרן'!$C$42</f>
        <v>3.9128892365446129E-4</v>
      </c>
    </row>
    <row r="201" spans="2:21" s="130" customFormat="1">
      <c r="B201" s="89" t="s">
        <v>811</v>
      </c>
      <c r="C201" s="86" t="s">
        <v>812</v>
      </c>
      <c r="D201" s="99" t="s">
        <v>132</v>
      </c>
      <c r="E201" s="99" t="s">
        <v>357</v>
      </c>
      <c r="F201" s="86" t="s">
        <v>568</v>
      </c>
      <c r="G201" s="99" t="s">
        <v>415</v>
      </c>
      <c r="H201" s="86" t="s">
        <v>534</v>
      </c>
      <c r="I201" s="86" t="s">
        <v>172</v>
      </c>
      <c r="J201" s="86"/>
      <c r="K201" s="96">
        <v>4.040000000002955</v>
      </c>
      <c r="L201" s="99" t="s">
        <v>176</v>
      </c>
      <c r="M201" s="100">
        <v>5.0499999999999996E-2</v>
      </c>
      <c r="N201" s="100">
        <v>2.2800000000005372E-2</v>
      </c>
      <c r="O201" s="96">
        <v>399124.34034</v>
      </c>
      <c r="P201" s="98">
        <v>111.9</v>
      </c>
      <c r="Q201" s="86"/>
      <c r="R201" s="96">
        <v>446.62015021700006</v>
      </c>
      <c r="S201" s="97">
        <v>7.3435807960061359E-4</v>
      </c>
      <c r="T201" s="97">
        <f t="shared" si="3"/>
        <v>7.7545921865201245E-4</v>
      </c>
      <c r="U201" s="97">
        <f>R201/'סכום נכסי הקרן'!$C$42</f>
        <v>8.1878506412811633E-5</v>
      </c>
    </row>
    <row r="202" spans="2:21" s="130" customFormat="1">
      <c r="B202" s="89" t="s">
        <v>813</v>
      </c>
      <c r="C202" s="86" t="s">
        <v>814</v>
      </c>
      <c r="D202" s="99" t="s">
        <v>132</v>
      </c>
      <c r="E202" s="99" t="s">
        <v>357</v>
      </c>
      <c r="F202" s="86" t="s">
        <v>496</v>
      </c>
      <c r="G202" s="99" t="s">
        <v>482</v>
      </c>
      <c r="H202" s="86" t="s">
        <v>534</v>
      </c>
      <c r="I202" s="86" t="s">
        <v>172</v>
      </c>
      <c r="J202" s="86"/>
      <c r="K202" s="96">
        <v>4.8600000000013237</v>
      </c>
      <c r="L202" s="99" t="s">
        <v>176</v>
      </c>
      <c r="M202" s="100">
        <v>3.9199999999999999E-2</v>
      </c>
      <c r="N202" s="100">
        <v>2.2800000000005042E-2</v>
      </c>
      <c r="O202" s="96">
        <v>1747898.2751780001</v>
      </c>
      <c r="P202" s="98">
        <v>108.9</v>
      </c>
      <c r="Q202" s="86"/>
      <c r="R202" s="96">
        <v>1903.4612798179999</v>
      </c>
      <c r="S202" s="97">
        <v>1.8210043143832293E-3</v>
      </c>
      <c r="T202" s="97">
        <f t="shared" si="3"/>
        <v>3.3049485028045682E-3</v>
      </c>
      <c r="U202" s="97">
        <f>R202/'סכום נכסי הקרן'!$C$42</f>
        <v>3.4895999773049287E-4</v>
      </c>
    </row>
    <row r="203" spans="2:21" s="130" customFormat="1">
      <c r="B203" s="89" t="s">
        <v>815</v>
      </c>
      <c r="C203" s="86" t="s">
        <v>816</v>
      </c>
      <c r="D203" s="99" t="s">
        <v>132</v>
      </c>
      <c r="E203" s="99" t="s">
        <v>357</v>
      </c>
      <c r="F203" s="86" t="s">
        <v>606</v>
      </c>
      <c r="G203" s="99" t="s">
        <v>607</v>
      </c>
      <c r="H203" s="86" t="s">
        <v>534</v>
      </c>
      <c r="I203" s="86" t="s">
        <v>361</v>
      </c>
      <c r="J203" s="86"/>
      <c r="K203" s="96">
        <v>0.14999999999998556</v>
      </c>
      <c r="L203" s="99" t="s">
        <v>176</v>
      </c>
      <c r="M203" s="100">
        <v>2.4500000000000001E-2</v>
      </c>
      <c r="N203" s="100">
        <v>1.0799999999999827E-2</v>
      </c>
      <c r="O203" s="96">
        <v>6903748.1719939997</v>
      </c>
      <c r="P203" s="98">
        <v>100.2</v>
      </c>
      <c r="Q203" s="86"/>
      <c r="R203" s="96">
        <v>6917.5558372139985</v>
      </c>
      <c r="S203" s="97">
        <v>2.3198882170396744E-3</v>
      </c>
      <c r="T203" s="97">
        <f t="shared" si="3"/>
        <v>1.201083838671695E-2</v>
      </c>
      <c r="U203" s="97">
        <f>R203/'סכום נכסי הקרן'!$C$42</f>
        <v>1.2681898470167806E-3</v>
      </c>
    </row>
    <row r="204" spans="2:21" s="130" customFormat="1">
      <c r="B204" s="89" t="s">
        <v>817</v>
      </c>
      <c r="C204" s="86" t="s">
        <v>818</v>
      </c>
      <c r="D204" s="99" t="s">
        <v>132</v>
      </c>
      <c r="E204" s="99" t="s">
        <v>357</v>
      </c>
      <c r="F204" s="86" t="s">
        <v>606</v>
      </c>
      <c r="G204" s="99" t="s">
        <v>607</v>
      </c>
      <c r="H204" s="86" t="s">
        <v>534</v>
      </c>
      <c r="I204" s="86" t="s">
        <v>361</v>
      </c>
      <c r="J204" s="86"/>
      <c r="K204" s="96">
        <v>4.9300000000001702</v>
      </c>
      <c r="L204" s="99" t="s">
        <v>176</v>
      </c>
      <c r="M204" s="100">
        <v>1.9E-2</v>
      </c>
      <c r="N204" s="100">
        <v>1.5700000000000876E-2</v>
      </c>
      <c r="O204" s="96">
        <v>5708944.0368039999</v>
      </c>
      <c r="P204" s="98">
        <v>101.83</v>
      </c>
      <c r="Q204" s="86"/>
      <c r="R204" s="96">
        <v>5813.4179030569994</v>
      </c>
      <c r="S204" s="97">
        <v>3.9519257515267222E-3</v>
      </c>
      <c r="T204" s="97">
        <f t="shared" si="3"/>
        <v>1.0093741857844656E-2</v>
      </c>
      <c r="U204" s="97">
        <f>R204/'סכום נכסי הקרן'!$C$42</f>
        <v>1.0657691436997065E-3</v>
      </c>
    </row>
    <row r="205" spans="2:21" s="130" customFormat="1">
      <c r="B205" s="89" t="s">
        <v>819</v>
      </c>
      <c r="C205" s="86" t="s">
        <v>820</v>
      </c>
      <c r="D205" s="99" t="s">
        <v>132</v>
      </c>
      <c r="E205" s="99" t="s">
        <v>357</v>
      </c>
      <c r="F205" s="86" t="s">
        <v>606</v>
      </c>
      <c r="G205" s="99" t="s">
        <v>607</v>
      </c>
      <c r="H205" s="86" t="s">
        <v>534</v>
      </c>
      <c r="I205" s="86" t="s">
        <v>361</v>
      </c>
      <c r="J205" s="86"/>
      <c r="K205" s="96">
        <v>3.4800000000018745</v>
      </c>
      <c r="L205" s="99" t="s">
        <v>176</v>
      </c>
      <c r="M205" s="100">
        <v>2.9600000000000001E-2</v>
      </c>
      <c r="N205" s="100">
        <v>1.5900000000011225E-2</v>
      </c>
      <c r="O205" s="96">
        <v>765828.94685900002</v>
      </c>
      <c r="P205" s="98">
        <v>105.86</v>
      </c>
      <c r="Q205" s="86"/>
      <c r="R205" s="96">
        <v>810.70649745100002</v>
      </c>
      <c r="S205" s="97">
        <v>1.8752208574538314E-3</v>
      </c>
      <c r="T205" s="97">
        <f t="shared" si="3"/>
        <v>1.4076163531000769E-3</v>
      </c>
      <c r="U205" s="97">
        <f>R205/'סכום נכסי הקרן'!$C$42</f>
        <v>1.4862615830969083E-4</v>
      </c>
    </row>
    <row r="206" spans="2:21" s="130" customFormat="1">
      <c r="B206" s="89" t="s">
        <v>821</v>
      </c>
      <c r="C206" s="86" t="s">
        <v>822</v>
      </c>
      <c r="D206" s="99" t="s">
        <v>132</v>
      </c>
      <c r="E206" s="99" t="s">
        <v>357</v>
      </c>
      <c r="F206" s="86" t="s">
        <v>612</v>
      </c>
      <c r="G206" s="99" t="s">
        <v>482</v>
      </c>
      <c r="H206" s="86" t="s">
        <v>534</v>
      </c>
      <c r="I206" s="86" t="s">
        <v>172</v>
      </c>
      <c r="J206" s="86"/>
      <c r="K206" s="96">
        <v>5.7100000000002753</v>
      </c>
      <c r="L206" s="99" t="s">
        <v>176</v>
      </c>
      <c r="M206" s="100">
        <v>3.61E-2</v>
      </c>
      <c r="N206" s="100">
        <v>2.4800000000002053E-2</v>
      </c>
      <c r="O206" s="96">
        <v>3446644.3597840001</v>
      </c>
      <c r="P206" s="98">
        <v>107.26</v>
      </c>
      <c r="Q206" s="86"/>
      <c r="R206" s="96">
        <v>3696.8706254379999</v>
      </c>
      <c r="S206" s="97">
        <v>4.4907418368521175E-3</v>
      </c>
      <c r="T206" s="97">
        <f t="shared" si="3"/>
        <v>6.4188156429279882E-3</v>
      </c>
      <c r="U206" s="97">
        <f>R206/'סכום נכסי הקרן'!$C$42</f>
        <v>6.7774426448334157E-4</v>
      </c>
    </row>
    <row r="207" spans="2:21" s="130" customFormat="1">
      <c r="B207" s="89" t="s">
        <v>823</v>
      </c>
      <c r="C207" s="86" t="s">
        <v>824</v>
      </c>
      <c r="D207" s="99" t="s">
        <v>132</v>
      </c>
      <c r="E207" s="99" t="s">
        <v>357</v>
      </c>
      <c r="F207" s="86" t="s">
        <v>612</v>
      </c>
      <c r="G207" s="99" t="s">
        <v>482</v>
      </c>
      <c r="H207" s="86" t="s">
        <v>534</v>
      </c>
      <c r="I207" s="86" t="s">
        <v>172</v>
      </c>
      <c r="J207" s="86"/>
      <c r="K207" s="96">
        <v>6.6399999999987998</v>
      </c>
      <c r="L207" s="99" t="s">
        <v>176</v>
      </c>
      <c r="M207" s="100">
        <v>3.3000000000000002E-2</v>
      </c>
      <c r="N207" s="100">
        <v>2.8999999999997566E-2</v>
      </c>
      <c r="O207" s="96">
        <v>1197091.3210509999</v>
      </c>
      <c r="P207" s="98">
        <v>103.02</v>
      </c>
      <c r="Q207" s="86"/>
      <c r="R207" s="96">
        <v>1233.2434790570001</v>
      </c>
      <c r="S207" s="97">
        <v>3.8823114402730704E-3</v>
      </c>
      <c r="T207" s="97">
        <f t="shared" si="3"/>
        <v>2.141260362329324E-3</v>
      </c>
      <c r="U207" s="97">
        <f>R207/'סכום נכסי הקרן'!$C$42</f>
        <v>2.2608951714217387E-4</v>
      </c>
    </row>
    <row r="208" spans="2:21" s="130" customFormat="1">
      <c r="B208" s="89" t="s">
        <v>825</v>
      </c>
      <c r="C208" s="86" t="s">
        <v>826</v>
      </c>
      <c r="D208" s="99" t="s">
        <v>132</v>
      </c>
      <c r="E208" s="99" t="s">
        <v>357</v>
      </c>
      <c r="F208" s="86" t="s">
        <v>827</v>
      </c>
      <c r="G208" s="99" t="s">
        <v>163</v>
      </c>
      <c r="H208" s="86" t="s">
        <v>534</v>
      </c>
      <c r="I208" s="86" t="s">
        <v>172</v>
      </c>
      <c r="J208" s="86"/>
      <c r="K208" s="96">
        <v>3.7099999999999569</v>
      </c>
      <c r="L208" s="99" t="s">
        <v>176</v>
      </c>
      <c r="M208" s="100">
        <v>2.75E-2</v>
      </c>
      <c r="N208" s="100">
        <v>2.0900000000000432E-2</v>
      </c>
      <c r="O208" s="96">
        <v>1125413.0005940001</v>
      </c>
      <c r="P208" s="98">
        <v>102.69</v>
      </c>
      <c r="Q208" s="86"/>
      <c r="R208" s="96">
        <v>1155.6865728549999</v>
      </c>
      <c r="S208" s="97">
        <v>2.4162918188992727E-3</v>
      </c>
      <c r="T208" s="97">
        <f t="shared" si="3"/>
        <v>2.0065995821221413E-3</v>
      </c>
      <c r="U208" s="97">
        <f>R208/'סכום נכסי הקרן'!$C$42</f>
        <v>2.1187107303764142E-4</v>
      </c>
    </row>
    <row r="209" spans="2:21" s="130" customFormat="1">
      <c r="B209" s="89" t="s">
        <v>828</v>
      </c>
      <c r="C209" s="86" t="s">
        <v>829</v>
      </c>
      <c r="D209" s="99" t="s">
        <v>132</v>
      </c>
      <c r="E209" s="99" t="s">
        <v>357</v>
      </c>
      <c r="F209" s="86" t="s">
        <v>827</v>
      </c>
      <c r="G209" s="99" t="s">
        <v>163</v>
      </c>
      <c r="H209" s="86" t="s">
        <v>534</v>
      </c>
      <c r="I209" s="86" t="s">
        <v>172</v>
      </c>
      <c r="J209" s="86"/>
      <c r="K209" s="96">
        <v>4.7600000000007627</v>
      </c>
      <c r="L209" s="99" t="s">
        <v>176</v>
      </c>
      <c r="M209" s="100">
        <v>2.3E-2</v>
      </c>
      <c r="N209" s="100">
        <v>2.6000000000002927E-2</v>
      </c>
      <c r="O209" s="96">
        <v>2068918.2675000001</v>
      </c>
      <c r="P209" s="98">
        <v>98.83</v>
      </c>
      <c r="Q209" s="86"/>
      <c r="R209" s="96">
        <v>2044.7118777940004</v>
      </c>
      <c r="S209" s="97">
        <v>6.5669688020156851E-3</v>
      </c>
      <c r="T209" s="97">
        <f t="shared" si="3"/>
        <v>3.5501995920968438E-3</v>
      </c>
      <c r="U209" s="97">
        <f>R209/'סכום נכסי הקרן'!$C$42</f>
        <v>3.7485535419072455E-4</v>
      </c>
    </row>
    <row r="210" spans="2:21" s="130" customFormat="1">
      <c r="B210" s="89" t="s">
        <v>830</v>
      </c>
      <c r="C210" s="86" t="s">
        <v>831</v>
      </c>
      <c r="D210" s="99" t="s">
        <v>132</v>
      </c>
      <c r="E210" s="99" t="s">
        <v>357</v>
      </c>
      <c r="F210" s="86" t="s">
        <v>624</v>
      </c>
      <c r="G210" s="99" t="s">
        <v>411</v>
      </c>
      <c r="H210" s="86" t="s">
        <v>621</v>
      </c>
      <c r="I210" s="86" t="s">
        <v>361</v>
      </c>
      <c r="J210" s="86"/>
      <c r="K210" s="96">
        <v>1.1399999999994455</v>
      </c>
      <c r="L210" s="99" t="s">
        <v>176</v>
      </c>
      <c r="M210" s="100">
        <v>4.2999999999999997E-2</v>
      </c>
      <c r="N210" s="100">
        <v>2.0100000000001322E-2</v>
      </c>
      <c r="O210" s="96">
        <v>805616.8563150001</v>
      </c>
      <c r="P210" s="98">
        <v>103</v>
      </c>
      <c r="Q210" s="86"/>
      <c r="R210" s="96">
        <v>829.78538888900016</v>
      </c>
      <c r="S210" s="97">
        <v>2.7901113565175586E-3</v>
      </c>
      <c r="T210" s="97">
        <f t="shared" si="3"/>
        <v>1.4407427184019331E-3</v>
      </c>
      <c r="U210" s="97">
        <f>R210/'סכום נכסי הקרן'!$C$42</f>
        <v>1.521238758537753E-4</v>
      </c>
    </row>
    <row r="211" spans="2:21" s="130" customFormat="1">
      <c r="B211" s="89" t="s">
        <v>832</v>
      </c>
      <c r="C211" s="86" t="s">
        <v>833</v>
      </c>
      <c r="D211" s="99" t="s">
        <v>132</v>
      </c>
      <c r="E211" s="99" t="s">
        <v>357</v>
      </c>
      <c r="F211" s="86" t="s">
        <v>624</v>
      </c>
      <c r="G211" s="99" t="s">
        <v>411</v>
      </c>
      <c r="H211" s="86" t="s">
        <v>621</v>
      </c>
      <c r="I211" s="86" t="s">
        <v>361</v>
      </c>
      <c r="J211" s="86"/>
      <c r="K211" s="96">
        <v>1.6100000000007926</v>
      </c>
      <c r="L211" s="99" t="s">
        <v>176</v>
      </c>
      <c r="M211" s="100">
        <v>4.2500000000000003E-2</v>
      </c>
      <c r="N211" s="100">
        <v>2.5900000000009058E-2</v>
      </c>
      <c r="O211" s="96">
        <v>676570.89153200004</v>
      </c>
      <c r="P211" s="98">
        <v>104.44</v>
      </c>
      <c r="Q211" s="86"/>
      <c r="R211" s="96">
        <v>706.61064660399995</v>
      </c>
      <c r="S211" s="97">
        <v>1.3772082212893878E-3</v>
      </c>
      <c r="T211" s="97">
        <f t="shared" si="3"/>
        <v>1.2268764399467843E-3</v>
      </c>
      <c r="U211" s="97">
        <f>R211/'סכום נכסי הקרן'!$C$42</f>
        <v>1.2954235121549236E-4</v>
      </c>
    </row>
    <row r="212" spans="2:21" s="130" customFormat="1">
      <c r="B212" s="89" t="s">
        <v>834</v>
      </c>
      <c r="C212" s="86" t="s">
        <v>835</v>
      </c>
      <c r="D212" s="99" t="s">
        <v>132</v>
      </c>
      <c r="E212" s="99" t="s">
        <v>357</v>
      </c>
      <c r="F212" s="86" t="s">
        <v>624</v>
      </c>
      <c r="G212" s="99" t="s">
        <v>411</v>
      </c>
      <c r="H212" s="86" t="s">
        <v>621</v>
      </c>
      <c r="I212" s="86" t="s">
        <v>361</v>
      </c>
      <c r="J212" s="86"/>
      <c r="K212" s="96">
        <v>1.9899999999992275</v>
      </c>
      <c r="L212" s="99" t="s">
        <v>176</v>
      </c>
      <c r="M212" s="100">
        <v>3.7000000000000005E-2</v>
      </c>
      <c r="N212" s="100">
        <v>2.7699999999992272E-2</v>
      </c>
      <c r="O212" s="96">
        <v>1251980.5607640001</v>
      </c>
      <c r="P212" s="98">
        <v>103.42</v>
      </c>
      <c r="Q212" s="86"/>
      <c r="R212" s="96">
        <v>1294.7983515000001</v>
      </c>
      <c r="S212" s="97">
        <v>4.7464044698631242E-3</v>
      </c>
      <c r="T212" s="97">
        <f t="shared" si="3"/>
        <v>2.2481370745996523E-3</v>
      </c>
      <c r="U212" s="97">
        <f>R212/'סכום נכסי הקרן'!$C$42</f>
        <v>2.3737432150134838E-4</v>
      </c>
    </row>
    <row r="213" spans="2:21" s="130" customFormat="1">
      <c r="B213" s="89" t="s">
        <v>836</v>
      </c>
      <c r="C213" s="86" t="s">
        <v>837</v>
      </c>
      <c r="D213" s="99" t="s">
        <v>132</v>
      </c>
      <c r="E213" s="99" t="s">
        <v>357</v>
      </c>
      <c r="F213" s="86" t="s">
        <v>795</v>
      </c>
      <c r="G213" s="99" t="s">
        <v>607</v>
      </c>
      <c r="H213" s="86" t="s">
        <v>621</v>
      </c>
      <c r="I213" s="86" t="s">
        <v>172</v>
      </c>
      <c r="J213" s="86"/>
      <c r="K213" s="96">
        <v>3.5099999999986746</v>
      </c>
      <c r="L213" s="99" t="s">
        <v>176</v>
      </c>
      <c r="M213" s="100">
        <v>3.7499999999999999E-2</v>
      </c>
      <c r="N213" s="100">
        <v>1.8599999999964659E-2</v>
      </c>
      <c r="O213" s="96">
        <v>42035.164799999999</v>
      </c>
      <c r="P213" s="98">
        <v>107.71</v>
      </c>
      <c r="Q213" s="86"/>
      <c r="R213" s="96">
        <v>45.276076006000004</v>
      </c>
      <c r="S213" s="97">
        <v>7.9758568316409684E-5</v>
      </c>
      <c r="T213" s="97">
        <f t="shared" si="3"/>
        <v>7.8612105849194358E-5</v>
      </c>
      <c r="U213" s="97">
        <f>R213/'סכום נכסי הקרן'!$C$42</f>
        <v>8.3004259386931483E-6</v>
      </c>
    </row>
    <row r="214" spans="2:21" s="130" customFormat="1">
      <c r="B214" s="89" t="s">
        <v>838</v>
      </c>
      <c r="C214" s="86" t="s">
        <v>839</v>
      </c>
      <c r="D214" s="99" t="s">
        <v>132</v>
      </c>
      <c r="E214" s="99" t="s">
        <v>357</v>
      </c>
      <c r="F214" s="86" t="s">
        <v>469</v>
      </c>
      <c r="G214" s="99" t="s">
        <v>365</v>
      </c>
      <c r="H214" s="86" t="s">
        <v>621</v>
      </c>
      <c r="I214" s="86" t="s">
        <v>172</v>
      </c>
      <c r="J214" s="86"/>
      <c r="K214" s="96">
        <v>2.6799999999999016</v>
      </c>
      <c r="L214" s="99" t="s">
        <v>176</v>
      </c>
      <c r="M214" s="100">
        <v>3.6000000000000004E-2</v>
      </c>
      <c r="N214" s="100">
        <v>2.3199999999997466E-2</v>
      </c>
      <c r="O214" s="96">
        <f>2729939.74715/50000</f>
        <v>54.598794943000001</v>
      </c>
      <c r="P214" s="98">
        <v>5209200</v>
      </c>
      <c r="Q214" s="86"/>
      <c r="R214" s="96">
        <v>2844.1604261709999</v>
      </c>
      <c r="S214" s="97">
        <f>17409.2197382182%/50000</f>
        <v>3.4818439476436394E-3</v>
      </c>
      <c r="T214" s="97">
        <f t="shared" si="3"/>
        <v>4.9382689534449653E-3</v>
      </c>
      <c r="U214" s="97">
        <f>R214/'סכום נכסי הקרן'!$C$42</f>
        <v>5.2141760191554186E-4</v>
      </c>
    </row>
    <row r="215" spans="2:21" s="130" customFormat="1">
      <c r="B215" s="89" t="s">
        <v>840</v>
      </c>
      <c r="C215" s="86" t="s">
        <v>841</v>
      </c>
      <c r="D215" s="99" t="s">
        <v>132</v>
      </c>
      <c r="E215" s="99" t="s">
        <v>357</v>
      </c>
      <c r="F215" s="86" t="s">
        <v>842</v>
      </c>
      <c r="G215" s="99" t="s">
        <v>787</v>
      </c>
      <c r="H215" s="86" t="s">
        <v>621</v>
      </c>
      <c r="I215" s="86" t="s">
        <v>172</v>
      </c>
      <c r="J215" s="86"/>
      <c r="K215" s="96">
        <v>0.89999999999002778</v>
      </c>
      <c r="L215" s="99" t="s">
        <v>176</v>
      </c>
      <c r="M215" s="100">
        <v>5.5500000000000001E-2</v>
      </c>
      <c r="N215" s="100">
        <v>9.1999999999202216E-3</v>
      </c>
      <c r="O215" s="96">
        <v>19159.075615999998</v>
      </c>
      <c r="P215" s="98">
        <v>104.68</v>
      </c>
      <c r="Q215" s="86"/>
      <c r="R215" s="96">
        <v>20.055720098000002</v>
      </c>
      <c r="S215" s="97">
        <v>1.5965896346666665E-3</v>
      </c>
      <c r="T215" s="97">
        <f t="shared" si="3"/>
        <v>3.4822416832608374E-5</v>
      </c>
      <c r="U215" s="97">
        <f>R215/'סכום נכסי הקרן'!$C$42</f>
        <v>3.6767987424207856E-6</v>
      </c>
    </row>
    <row r="216" spans="2:21" s="130" customFormat="1">
      <c r="B216" s="89" t="s">
        <v>843</v>
      </c>
      <c r="C216" s="86" t="s">
        <v>844</v>
      </c>
      <c r="D216" s="99" t="s">
        <v>132</v>
      </c>
      <c r="E216" s="99" t="s">
        <v>357</v>
      </c>
      <c r="F216" s="86" t="s">
        <v>845</v>
      </c>
      <c r="G216" s="99" t="s">
        <v>163</v>
      </c>
      <c r="H216" s="86" t="s">
        <v>621</v>
      </c>
      <c r="I216" s="86" t="s">
        <v>361</v>
      </c>
      <c r="J216" s="86"/>
      <c r="K216" s="96">
        <v>2.1499999999892729</v>
      </c>
      <c r="L216" s="99" t="s">
        <v>176</v>
      </c>
      <c r="M216" s="100">
        <v>3.4000000000000002E-2</v>
      </c>
      <c r="N216" s="100">
        <v>2.279999999994279E-2</v>
      </c>
      <c r="O216" s="96">
        <v>108694.37807599999</v>
      </c>
      <c r="P216" s="98">
        <v>102.92</v>
      </c>
      <c r="Q216" s="86"/>
      <c r="R216" s="96">
        <v>111.868250288</v>
      </c>
      <c r="S216" s="97">
        <v>1.7136541446256603E-4</v>
      </c>
      <c r="T216" s="97">
        <f t="shared" si="3"/>
        <v>1.9423500242465825E-4</v>
      </c>
      <c r="U216" s="97">
        <f>R216/'סכום נכסי הקרן'!$C$42</f>
        <v>2.0508714719086524E-5</v>
      </c>
    </row>
    <row r="217" spans="2:21" s="130" customFormat="1">
      <c r="B217" s="89" t="s">
        <v>846</v>
      </c>
      <c r="C217" s="86" t="s">
        <v>847</v>
      </c>
      <c r="D217" s="99" t="s">
        <v>132</v>
      </c>
      <c r="E217" s="99" t="s">
        <v>357</v>
      </c>
      <c r="F217" s="86" t="s">
        <v>620</v>
      </c>
      <c r="G217" s="99" t="s">
        <v>365</v>
      </c>
      <c r="H217" s="86" t="s">
        <v>621</v>
      </c>
      <c r="I217" s="86" t="s">
        <v>172</v>
      </c>
      <c r="J217" s="86"/>
      <c r="K217" s="96">
        <v>0.66999999999923532</v>
      </c>
      <c r="L217" s="99" t="s">
        <v>176</v>
      </c>
      <c r="M217" s="100">
        <v>1.6899999999999998E-2</v>
      </c>
      <c r="N217" s="100">
        <v>9.7999999999973299E-3</v>
      </c>
      <c r="O217" s="96">
        <v>818779.57631599996</v>
      </c>
      <c r="P217" s="98">
        <v>100.61</v>
      </c>
      <c r="Q217" s="86"/>
      <c r="R217" s="96">
        <v>823.77410438899994</v>
      </c>
      <c r="S217" s="97">
        <v>1.5909135668519022E-3</v>
      </c>
      <c r="T217" s="97">
        <f t="shared" si="3"/>
        <v>1.4303054240272833E-3</v>
      </c>
      <c r="U217" s="97">
        <f>R217/'סכום נכסי הקרן'!$C$42</f>
        <v>1.5102183198888617E-4</v>
      </c>
    </row>
    <row r="218" spans="2:21" s="130" customFormat="1">
      <c r="B218" s="89" t="s">
        <v>848</v>
      </c>
      <c r="C218" s="86" t="s">
        <v>849</v>
      </c>
      <c r="D218" s="99" t="s">
        <v>132</v>
      </c>
      <c r="E218" s="99" t="s">
        <v>357</v>
      </c>
      <c r="F218" s="86" t="s">
        <v>850</v>
      </c>
      <c r="G218" s="99" t="s">
        <v>415</v>
      </c>
      <c r="H218" s="86" t="s">
        <v>621</v>
      </c>
      <c r="I218" s="86" t="s">
        <v>172</v>
      </c>
      <c r="J218" s="86"/>
      <c r="K218" s="96">
        <v>2.4300000000005442</v>
      </c>
      <c r="L218" s="99" t="s">
        <v>176</v>
      </c>
      <c r="M218" s="100">
        <v>6.7500000000000004E-2</v>
      </c>
      <c r="N218" s="100">
        <v>3.9499999999990938E-2</v>
      </c>
      <c r="O218" s="96">
        <v>612494.29828999995</v>
      </c>
      <c r="P218" s="98">
        <v>108.09</v>
      </c>
      <c r="Q218" s="86"/>
      <c r="R218" s="96">
        <v>662.04508704799991</v>
      </c>
      <c r="S218" s="97">
        <v>7.6585336319851644E-4</v>
      </c>
      <c r="T218" s="97">
        <f t="shared" si="3"/>
        <v>1.1494979921197117E-3</v>
      </c>
      <c r="U218" s="97">
        <f>R218/'סכום נכסי הקרן'!$C$42</f>
        <v>1.2137218367575293E-4</v>
      </c>
    </row>
    <row r="219" spans="2:21" s="130" customFormat="1">
      <c r="B219" s="89" t="s">
        <v>851</v>
      </c>
      <c r="C219" s="86" t="s">
        <v>852</v>
      </c>
      <c r="D219" s="99" t="s">
        <v>132</v>
      </c>
      <c r="E219" s="99" t="s">
        <v>357</v>
      </c>
      <c r="F219" s="86" t="s">
        <v>579</v>
      </c>
      <c r="G219" s="99" t="s">
        <v>415</v>
      </c>
      <c r="H219" s="86" t="s">
        <v>621</v>
      </c>
      <c r="I219" s="86" t="s">
        <v>361</v>
      </c>
      <c r="J219" s="86"/>
      <c r="K219" s="96">
        <v>2.829999999676398</v>
      </c>
      <c r="L219" s="99" t="s">
        <v>176</v>
      </c>
      <c r="M219" s="100">
        <v>5.74E-2</v>
      </c>
      <c r="N219" s="100">
        <v>1.7399999990291924E-2</v>
      </c>
      <c r="O219" s="96">
        <v>449.93047999999999</v>
      </c>
      <c r="P219" s="98">
        <v>111.6</v>
      </c>
      <c r="Q219" s="96">
        <v>0.105481466</v>
      </c>
      <c r="R219" s="96">
        <v>0.61804223999999996</v>
      </c>
      <c r="S219" s="97">
        <v>3.4981681405843611E-6</v>
      </c>
      <c r="T219" s="97">
        <f t="shared" si="3"/>
        <v>1.0730965727620607E-6</v>
      </c>
      <c r="U219" s="97">
        <f>R219/'סכום נכסי הקרן'!$C$42</f>
        <v>1.1330517775931344E-7</v>
      </c>
    </row>
    <row r="220" spans="2:21" s="130" customFormat="1">
      <c r="B220" s="89" t="s">
        <v>853</v>
      </c>
      <c r="C220" s="86" t="s">
        <v>854</v>
      </c>
      <c r="D220" s="99" t="s">
        <v>132</v>
      </c>
      <c r="E220" s="99" t="s">
        <v>357</v>
      </c>
      <c r="F220" s="86" t="s">
        <v>579</v>
      </c>
      <c r="G220" s="99" t="s">
        <v>415</v>
      </c>
      <c r="H220" s="86" t="s">
        <v>621</v>
      </c>
      <c r="I220" s="86" t="s">
        <v>361</v>
      </c>
      <c r="J220" s="86"/>
      <c r="K220" s="96">
        <v>4.5799999999985443</v>
      </c>
      <c r="L220" s="99" t="s">
        <v>176</v>
      </c>
      <c r="M220" s="100">
        <v>5.6500000000000002E-2</v>
      </c>
      <c r="N220" s="100">
        <v>2.5600000000019413E-2</v>
      </c>
      <c r="O220" s="96">
        <v>70934.340599999996</v>
      </c>
      <c r="P220" s="98">
        <v>116.21</v>
      </c>
      <c r="Q220" s="86"/>
      <c r="R220" s="96">
        <v>82.432800364000002</v>
      </c>
      <c r="S220" s="97">
        <v>7.6359450478118911E-4</v>
      </c>
      <c r="T220" s="97">
        <f t="shared" si="3"/>
        <v>1.431267150183579E-4</v>
      </c>
      <c r="U220" s="97">
        <f>R220/'סכום נכסי הקרן'!$C$42</f>
        <v>1.5112337788499727E-5</v>
      </c>
    </row>
    <row r="221" spans="2:21" s="130" customFormat="1">
      <c r="B221" s="89" t="s">
        <v>855</v>
      </c>
      <c r="C221" s="86" t="s">
        <v>856</v>
      </c>
      <c r="D221" s="99" t="s">
        <v>132</v>
      </c>
      <c r="E221" s="99" t="s">
        <v>357</v>
      </c>
      <c r="F221" s="86" t="s">
        <v>582</v>
      </c>
      <c r="G221" s="99" t="s">
        <v>415</v>
      </c>
      <c r="H221" s="86" t="s">
        <v>621</v>
      </c>
      <c r="I221" s="86" t="s">
        <v>361</v>
      </c>
      <c r="J221" s="86"/>
      <c r="K221" s="96">
        <v>3.2999999999978789</v>
      </c>
      <c r="L221" s="99" t="s">
        <v>176</v>
      </c>
      <c r="M221" s="100">
        <v>3.7000000000000005E-2</v>
      </c>
      <c r="N221" s="100">
        <v>1.769999999999947E-2</v>
      </c>
      <c r="O221" s="96">
        <v>350973.50673700008</v>
      </c>
      <c r="P221" s="98">
        <v>107.45</v>
      </c>
      <c r="Q221" s="86"/>
      <c r="R221" s="96">
        <v>377.12103332599997</v>
      </c>
      <c r="S221" s="97">
        <v>1.5524441197998947E-3</v>
      </c>
      <c r="T221" s="97">
        <f t="shared" si="3"/>
        <v>6.5478904545200264E-4</v>
      </c>
      <c r="U221" s="97">
        <f>R221/'סכום נכסי הקרן'!$C$42</f>
        <v>6.9137290224335462E-5</v>
      </c>
    </row>
    <row r="222" spans="2:21" s="130" customFormat="1">
      <c r="B222" s="89" t="s">
        <v>857</v>
      </c>
      <c r="C222" s="86" t="s">
        <v>858</v>
      </c>
      <c r="D222" s="99" t="s">
        <v>132</v>
      </c>
      <c r="E222" s="99" t="s">
        <v>357</v>
      </c>
      <c r="F222" s="86" t="s">
        <v>859</v>
      </c>
      <c r="G222" s="99" t="s">
        <v>415</v>
      </c>
      <c r="H222" s="86" t="s">
        <v>621</v>
      </c>
      <c r="I222" s="86" t="s">
        <v>172</v>
      </c>
      <c r="J222" s="86"/>
      <c r="K222" s="96">
        <v>1.8199999999999998</v>
      </c>
      <c r="L222" s="99" t="s">
        <v>176</v>
      </c>
      <c r="M222" s="100">
        <v>4.4500000000000005E-2</v>
      </c>
      <c r="N222" s="100">
        <v>4.4500000000000005E-2</v>
      </c>
      <c r="O222" s="96">
        <v>0.2</v>
      </c>
      <c r="P222" s="98">
        <v>101.19</v>
      </c>
      <c r="Q222" s="86"/>
      <c r="R222" s="96">
        <v>2.0000000000000001E-4</v>
      </c>
      <c r="S222" s="97">
        <v>1.7863745089981075E-10</v>
      </c>
      <c r="T222" s="97">
        <f t="shared" si="3"/>
        <v>3.4725670943204815E-10</v>
      </c>
      <c r="U222" s="97">
        <f>R222/'סכום נכסי הקרן'!$C$42</f>
        <v>3.6665836224822903E-11</v>
      </c>
    </row>
    <row r="223" spans="2:21" s="130" customFormat="1">
      <c r="B223" s="89" t="s">
        <v>860</v>
      </c>
      <c r="C223" s="86" t="s">
        <v>861</v>
      </c>
      <c r="D223" s="99" t="s">
        <v>132</v>
      </c>
      <c r="E223" s="99" t="s">
        <v>357</v>
      </c>
      <c r="F223" s="86" t="s">
        <v>862</v>
      </c>
      <c r="G223" s="99" t="s">
        <v>411</v>
      </c>
      <c r="H223" s="86" t="s">
        <v>621</v>
      </c>
      <c r="I223" s="86" t="s">
        <v>361</v>
      </c>
      <c r="J223" s="86"/>
      <c r="K223" s="96">
        <v>2.8699999999998758</v>
      </c>
      <c r="L223" s="99" t="s">
        <v>176</v>
      </c>
      <c r="M223" s="100">
        <v>2.9500000000000002E-2</v>
      </c>
      <c r="N223" s="100">
        <v>1.860000000000071E-2</v>
      </c>
      <c r="O223" s="96">
        <v>1086157.83641</v>
      </c>
      <c r="P223" s="98">
        <v>103.91</v>
      </c>
      <c r="Q223" s="86"/>
      <c r="R223" s="96">
        <v>1128.6266081220001</v>
      </c>
      <c r="S223" s="97">
        <v>5.0622795547196689E-3</v>
      </c>
      <c r="T223" s="97">
        <f t="shared" si="3"/>
        <v>1.9596158105694974E-3</v>
      </c>
      <c r="U223" s="97">
        <f>R223/'סכום נכסי הקרן'!$C$42</f>
        <v>2.0691019186189314E-4</v>
      </c>
    </row>
    <row r="224" spans="2:21" s="130" customFormat="1">
      <c r="B224" s="89" t="s">
        <v>863</v>
      </c>
      <c r="C224" s="86" t="s">
        <v>864</v>
      </c>
      <c r="D224" s="99" t="s">
        <v>132</v>
      </c>
      <c r="E224" s="99" t="s">
        <v>357</v>
      </c>
      <c r="F224" s="86" t="s">
        <v>518</v>
      </c>
      <c r="G224" s="99" t="s">
        <v>482</v>
      </c>
      <c r="H224" s="86" t="s">
        <v>621</v>
      </c>
      <c r="I224" s="86" t="s">
        <v>172</v>
      </c>
      <c r="J224" s="86"/>
      <c r="K224" s="96">
        <v>8.6699999999995043</v>
      </c>
      <c r="L224" s="99" t="s">
        <v>176</v>
      </c>
      <c r="M224" s="100">
        <v>3.4300000000000004E-2</v>
      </c>
      <c r="N224" s="100">
        <v>3.3099999999998422E-2</v>
      </c>
      <c r="O224" s="96">
        <v>1617718.4044679999</v>
      </c>
      <c r="P224" s="98">
        <v>102.1</v>
      </c>
      <c r="Q224" s="86"/>
      <c r="R224" s="96">
        <v>1651.6904911460001</v>
      </c>
      <c r="S224" s="97">
        <v>6.3719804808098314E-3</v>
      </c>
      <c r="T224" s="97">
        <f t="shared" si="3"/>
        <v>2.8678030247778173E-3</v>
      </c>
      <c r="U224" s="97">
        <f>R224/'סכום נכסי הקרן'!$C$42</f>
        <v>3.0280306521228266E-4</v>
      </c>
    </row>
    <row r="225" spans="2:21" s="130" customFormat="1">
      <c r="B225" s="89" t="s">
        <v>865</v>
      </c>
      <c r="C225" s="86" t="s">
        <v>866</v>
      </c>
      <c r="D225" s="99" t="s">
        <v>132</v>
      </c>
      <c r="E225" s="99" t="s">
        <v>357</v>
      </c>
      <c r="F225" s="86" t="s">
        <v>650</v>
      </c>
      <c r="G225" s="99" t="s">
        <v>415</v>
      </c>
      <c r="H225" s="86" t="s">
        <v>621</v>
      </c>
      <c r="I225" s="86" t="s">
        <v>172</v>
      </c>
      <c r="J225" s="86"/>
      <c r="K225" s="96">
        <v>3.3699999987446465</v>
      </c>
      <c r="L225" s="99" t="s">
        <v>176</v>
      </c>
      <c r="M225" s="100">
        <v>7.0499999999999993E-2</v>
      </c>
      <c r="N225" s="100">
        <v>2.599999999746393E-2</v>
      </c>
      <c r="O225" s="96">
        <v>671.79628300000002</v>
      </c>
      <c r="P225" s="98">
        <v>117.39</v>
      </c>
      <c r="Q225" s="86"/>
      <c r="R225" s="96">
        <v>0.78862172699999999</v>
      </c>
      <c r="S225" s="97">
        <v>1.4528415962260409E-6</v>
      </c>
      <c r="T225" s="97">
        <f t="shared" si="3"/>
        <v>1.369270929523195E-6</v>
      </c>
      <c r="U225" s="97">
        <f>R225/'סכום נכסי הקרן'!$C$42</f>
        <v>1.4457737542759496E-7</v>
      </c>
    </row>
    <row r="226" spans="2:21" s="130" customFormat="1">
      <c r="B226" s="89" t="s">
        <v>867</v>
      </c>
      <c r="C226" s="86" t="s">
        <v>868</v>
      </c>
      <c r="D226" s="99" t="s">
        <v>132</v>
      </c>
      <c r="E226" s="99" t="s">
        <v>357</v>
      </c>
      <c r="F226" s="86" t="s">
        <v>653</v>
      </c>
      <c r="G226" s="99" t="s">
        <v>450</v>
      </c>
      <c r="H226" s="86" t="s">
        <v>621</v>
      </c>
      <c r="I226" s="86" t="s">
        <v>361</v>
      </c>
      <c r="J226" s="86"/>
      <c r="K226" s="96">
        <v>3.2100000000015854</v>
      </c>
      <c r="L226" s="99" t="s">
        <v>176</v>
      </c>
      <c r="M226" s="100">
        <v>4.1399999999999999E-2</v>
      </c>
      <c r="N226" s="100">
        <v>3.4900000000021109E-2</v>
      </c>
      <c r="O226" s="96">
        <v>813101.91072499985</v>
      </c>
      <c r="P226" s="98">
        <v>103.14</v>
      </c>
      <c r="Q226" s="86"/>
      <c r="R226" s="96">
        <v>838.63331082699995</v>
      </c>
      <c r="S226" s="97">
        <v>1.1236758947248974E-3</v>
      </c>
      <c r="T226" s="97">
        <f t="shared" si="3"/>
        <v>1.4561052196894401E-3</v>
      </c>
      <c r="U226" s="97">
        <f>R226/'סכום נכסי הקרן'!$C$42</f>
        <v>1.5374595813731889E-4</v>
      </c>
    </row>
    <row r="227" spans="2:21" s="130" customFormat="1">
      <c r="B227" s="89" t="s">
        <v>869</v>
      </c>
      <c r="C227" s="86" t="s">
        <v>870</v>
      </c>
      <c r="D227" s="99" t="s">
        <v>132</v>
      </c>
      <c r="E227" s="99" t="s">
        <v>357</v>
      </c>
      <c r="F227" s="86" t="s">
        <v>653</v>
      </c>
      <c r="G227" s="99" t="s">
        <v>450</v>
      </c>
      <c r="H227" s="86" t="s">
        <v>621</v>
      </c>
      <c r="I227" s="86" t="s">
        <v>361</v>
      </c>
      <c r="J227" s="86"/>
      <c r="K227" s="96">
        <v>5.879999999999419</v>
      </c>
      <c r="L227" s="99" t="s">
        <v>176</v>
      </c>
      <c r="M227" s="100">
        <v>2.5000000000000001E-2</v>
      </c>
      <c r="N227" s="100">
        <v>5.0499999999997769E-2</v>
      </c>
      <c r="O227" s="96">
        <v>2059387.2405050001</v>
      </c>
      <c r="P227" s="98">
        <v>86.93</v>
      </c>
      <c r="Q227" s="86"/>
      <c r="R227" s="96">
        <v>1790.225282508</v>
      </c>
      <c r="S227" s="97">
        <v>3.3543950609020144E-3</v>
      </c>
      <c r="T227" s="97">
        <f t="shared" ref="T227:T247" si="4">R227/$R$11</f>
        <v>3.1083387037289341E-3</v>
      </c>
      <c r="U227" s="97">
        <f>R227/'סכום נכסי הקרן'!$C$42</f>
        <v>3.2820053506987817E-4</v>
      </c>
    </row>
    <row r="228" spans="2:21" s="130" customFormat="1">
      <c r="B228" s="89" t="s">
        <v>871</v>
      </c>
      <c r="C228" s="86" t="s">
        <v>872</v>
      </c>
      <c r="D228" s="99" t="s">
        <v>132</v>
      </c>
      <c r="E228" s="99" t="s">
        <v>357</v>
      </c>
      <c r="F228" s="86" t="s">
        <v>653</v>
      </c>
      <c r="G228" s="99" t="s">
        <v>450</v>
      </c>
      <c r="H228" s="86" t="s">
        <v>621</v>
      </c>
      <c r="I228" s="86" t="s">
        <v>361</v>
      </c>
      <c r="J228" s="86"/>
      <c r="K228" s="96">
        <v>4.4799999999977098</v>
      </c>
      <c r="L228" s="99" t="s">
        <v>176</v>
      </c>
      <c r="M228" s="100">
        <v>3.5499999999999997E-2</v>
      </c>
      <c r="N228" s="100">
        <v>4.4899999999975536E-2</v>
      </c>
      <c r="O228" s="96">
        <v>990589.65944600001</v>
      </c>
      <c r="P228" s="98">
        <v>96.96</v>
      </c>
      <c r="Q228" s="86"/>
      <c r="R228" s="96">
        <v>960.47568971499993</v>
      </c>
      <c r="S228" s="97">
        <v>1.3939519632412748E-3</v>
      </c>
      <c r="T228" s="97">
        <f t="shared" si="4"/>
        <v>1.6676581374995389E-3</v>
      </c>
      <c r="U228" s="97">
        <f>R228/'סכום נכסי הקרן'!$C$42</f>
        <v>1.7608322168507001E-4</v>
      </c>
    </row>
    <row r="229" spans="2:21" s="130" customFormat="1">
      <c r="B229" s="89" t="s">
        <v>873</v>
      </c>
      <c r="C229" s="86" t="s">
        <v>874</v>
      </c>
      <c r="D229" s="99" t="s">
        <v>132</v>
      </c>
      <c r="E229" s="99" t="s">
        <v>357</v>
      </c>
      <c r="F229" s="86" t="s">
        <v>875</v>
      </c>
      <c r="G229" s="99" t="s">
        <v>415</v>
      </c>
      <c r="H229" s="86" t="s">
        <v>621</v>
      </c>
      <c r="I229" s="86" t="s">
        <v>361</v>
      </c>
      <c r="J229" s="86"/>
      <c r="K229" s="96">
        <v>4.9300000000008604</v>
      </c>
      <c r="L229" s="99" t="s">
        <v>176</v>
      </c>
      <c r="M229" s="100">
        <v>3.9E-2</v>
      </c>
      <c r="N229" s="100">
        <v>4.780000000000894E-2</v>
      </c>
      <c r="O229" s="96">
        <v>1538959.927284</v>
      </c>
      <c r="P229" s="98">
        <v>97.3</v>
      </c>
      <c r="Q229" s="86"/>
      <c r="R229" s="96">
        <v>1497.4080092470003</v>
      </c>
      <c r="S229" s="97">
        <v>3.6564421280714677E-3</v>
      </c>
      <c r="T229" s="97">
        <f t="shared" si="4"/>
        <v>2.5999248898415364E-3</v>
      </c>
      <c r="U229" s="97">
        <f>R229/'סכום נכסי הקרן'!$C$42</f>
        <v>2.7451858414394303E-4</v>
      </c>
    </row>
    <row r="230" spans="2:21" s="130" customFormat="1">
      <c r="B230" s="89" t="s">
        <v>876</v>
      </c>
      <c r="C230" s="86" t="s">
        <v>877</v>
      </c>
      <c r="D230" s="99" t="s">
        <v>132</v>
      </c>
      <c r="E230" s="99" t="s">
        <v>357</v>
      </c>
      <c r="F230" s="86" t="s">
        <v>878</v>
      </c>
      <c r="G230" s="99" t="s">
        <v>450</v>
      </c>
      <c r="H230" s="86" t="s">
        <v>621</v>
      </c>
      <c r="I230" s="86" t="s">
        <v>361</v>
      </c>
      <c r="J230" s="86"/>
      <c r="K230" s="96">
        <v>1.7299999999988742</v>
      </c>
      <c r="L230" s="99" t="s">
        <v>176</v>
      </c>
      <c r="M230" s="100">
        <v>1.47E-2</v>
      </c>
      <c r="N230" s="100">
        <v>1.379999999999223E-2</v>
      </c>
      <c r="O230" s="96">
        <v>1001776.57112</v>
      </c>
      <c r="P230" s="98">
        <v>100.2</v>
      </c>
      <c r="Q230" s="86"/>
      <c r="R230" s="96">
        <v>1003.780124181</v>
      </c>
      <c r="S230" s="97">
        <v>3.0571309632537571E-3</v>
      </c>
      <c r="T230" s="97">
        <f t="shared" si="4"/>
        <v>1.7428469145819336E-3</v>
      </c>
      <c r="U230" s="97">
        <f>R230/'סכום נכסי הקרן'!$C$42</f>
        <v>1.840221881947647E-4</v>
      </c>
    </row>
    <row r="231" spans="2:21" s="130" customFormat="1">
      <c r="B231" s="89" t="s">
        <v>879</v>
      </c>
      <c r="C231" s="86" t="s">
        <v>880</v>
      </c>
      <c r="D231" s="99" t="s">
        <v>132</v>
      </c>
      <c r="E231" s="99" t="s">
        <v>357</v>
      </c>
      <c r="F231" s="86" t="s">
        <v>878</v>
      </c>
      <c r="G231" s="99" t="s">
        <v>450</v>
      </c>
      <c r="H231" s="86" t="s">
        <v>621</v>
      </c>
      <c r="I231" s="86" t="s">
        <v>361</v>
      </c>
      <c r="J231" s="86"/>
      <c r="K231" s="96">
        <v>3.1000000000004562</v>
      </c>
      <c r="L231" s="99" t="s">
        <v>176</v>
      </c>
      <c r="M231" s="100">
        <v>2.1600000000000001E-2</v>
      </c>
      <c r="N231" s="100">
        <v>2.4400000000008665E-2</v>
      </c>
      <c r="O231" s="96">
        <v>879436.80878099997</v>
      </c>
      <c r="P231" s="98">
        <v>99.75</v>
      </c>
      <c r="Q231" s="86"/>
      <c r="R231" s="96">
        <v>877.23821649599995</v>
      </c>
      <c r="S231" s="97">
        <v>1.1075570017631509E-3</v>
      </c>
      <c r="T231" s="97">
        <f t="shared" si="4"/>
        <v>1.5231342822421979E-3</v>
      </c>
      <c r="U231" s="97">
        <f>R231/'סכום נכסי הקרן'!$C$42</f>
        <v>1.6082336388099032E-4</v>
      </c>
    </row>
    <row r="232" spans="2:21" s="130" customFormat="1">
      <c r="B232" s="89" t="s">
        <v>881</v>
      </c>
      <c r="C232" s="86" t="s">
        <v>882</v>
      </c>
      <c r="D232" s="99" t="s">
        <v>132</v>
      </c>
      <c r="E232" s="99" t="s">
        <v>357</v>
      </c>
      <c r="F232" s="86" t="s">
        <v>827</v>
      </c>
      <c r="G232" s="99" t="s">
        <v>163</v>
      </c>
      <c r="H232" s="86" t="s">
        <v>621</v>
      </c>
      <c r="I232" s="86" t="s">
        <v>172</v>
      </c>
      <c r="J232" s="86"/>
      <c r="K232" s="96">
        <v>2.5799999999994125</v>
      </c>
      <c r="L232" s="99" t="s">
        <v>176</v>
      </c>
      <c r="M232" s="100">
        <v>2.4E-2</v>
      </c>
      <c r="N232" s="100">
        <v>1.7899999999989723E-2</v>
      </c>
      <c r="O232" s="96">
        <v>669249.20285</v>
      </c>
      <c r="P232" s="98">
        <v>101.81</v>
      </c>
      <c r="Q232" s="86"/>
      <c r="R232" s="96">
        <v>681.36261343000012</v>
      </c>
      <c r="S232" s="97">
        <v>1.8120163135163375E-3</v>
      </c>
      <c r="T232" s="97">
        <f t="shared" si="4"/>
        <v>1.1830386953486124E-3</v>
      </c>
      <c r="U232" s="97">
        <f>R232/'סכום נכסי הקרן'!$C$42</f>
        <v>1.2491364996870851E-4</v>
      </c>
    </row>
    <row r="233" spans="2:21" s="130" customFormat="1">
      <c r="B233" s="89" t="s">
        <v>883</v>
      </c>
      <c r="C233" s="86" t="s">
        <v>884</v>
      </c>
      <c r="D233" s="99" t="s">
        <v>132</v>
      </c>
      <c r="E233" s="99" t="s">
        <v>357</v>
      </c>
      <c r="F233" s="86" t="s">
        <v>885</v>
      </c>
      <c r="G233" s="99" t="s">
        <v>415</v>
      </c>
      <c r="H233" s="86" t="s">
        <v>621</v>
      </c>
      <c r="I233" s="86" t="s">
        <v>361</v>
      </c>
      <c r="J233" s="86"/>
      <c r="K233" s="96">
        <v>1.3900000000001085</v>
      </c>
      <c r="L233" s="99" t="s">
        <v>176</v>
      </c>
      <c r="M233" s="100">
        <v>5.0999999999999997E-2</v>
      </c>
      <c r="N233" s="100">
        <v>2.5100000000003182E-2</v>
      </c>
      <c r="O233" s="96">
        <v>2946493.2647449998</v>
      </c>
      <c r="P233" s="98">
        <v>103.6</v>
      </c>
      <c r="Q233" s="86"/>
      <c r="R233" s="96">
        <v>3052.5669239529993</v>
      </c>
      <c r="S233" s="97">
        <v>3.865267302564607E-3</v>
      </c>
      <c r="T233" s="97">
        <f t="shared" si="4"/>
        <v>5.3001217266651383E-3</v>
      </c>
      <c r="U233" s="97">
        <f>R233/'סכום נכסי הקרן'!$C$42</f>
        <v>5.5962459449486045E-4</v>
      </c>
    </row>
    <row r="234" spans="2:21" s="130" customFormat="1">
      <c r="B234" s="89" t="s">
        <v>886</v>
      </c>
      <c r="C234" s="86" t="s">
        <v>887</v>
      </c>
      <c r="D234" s="99" t="s">
        <v>132</v>
      </c>
      <c r="E234" s="99" t="s">
        <v>357</v>
      </c>
      <c r="F234" s="86" t="s">
        <v>888</v>
      </c>
      <c r="G234" s="99" t="s">
        <v>415</v>
      </c>
      <c r="H234" s="86" t="s">
        <v>621</v>
      </c>
      <c r="I234" s="86" t="s">
        <v>361</v>
      </c>
      <c r="J234" s="86"/>
      <c r="K234" s="96">
        <v>5.2100000004324176</v>
      </c>
      <c r="L234" s="99" t="s">
        <v>176</v>
      </c>
      <c r="M234" s="100">
        <v>2.6200000000000001E-2</v>
      </c>
      <c r="N234" s="100">
        <v>2.8700000002012241E-2</v>
      </c>
      <c r="O234" s="96">
        <v>4698.191554</v>
      </c>
      <c r="P234" s="98">
        <v>99.43</v>
      </c>
      <c r="Q234" s="86"/>
      <c r="R234" s="96">
        <v>4.6714117379999998</v>
      </c>
      <c r="S234" s="97">
        <v>1.8562736781799934E-5</v>
      </c>
      <c r="T234" s="97">
        <f t="shared" si="4"/>
        <v>8.110895342700625E-6</v>
      </c>
      <c r="U234" s="97">
        <f>R234/'סכום נכסי הקרן'!$C$42</f>
        <v>8.5640608862111648E-7</v>
      </c>
    </row>
    <row r="235" spans="2:21" s="130" customFormat="1">
      <c r="B235" s="89" t="s">
        <v>889</v>
      </c>
      <c r="C235" s="86" t="s">
        <v>890</v>
      </c>
      <c r="D235" s="99" t="s">
        <v>132</v>
      </c>
      <c r="E235" s="99" t="s">
        <v>357</v>
      </c>
      <c r="F235" s="86" t="s">
        <v>888</v>
      </c>
      <c r="G235" s="99" t="s">
        <v>415</v>
      </c>
      <c r="H235" s="86" t="s">
        <v>621</v>
      </c>
      <c r="I235" s="86" t="s">
        <v>361</v>
      </c>
      <c r="J235" s="86"/>
      <c r="K235" s="96">
        <v>3.3300000000019785</v>
      </c>
      <c r="L235" s="99" t="s">
        <v>176</v>
      </c>
      <c r="M235" s="100">
        <v>3.3500000000000002E-2</v>
      </c>
      <c r="N235" s="100">
        <v>1.8800000000006482E-2</v>
      </c>
      <c r="O235" s="96">
        <v>811008.12182700005</v>
      </c>
      <c r="P235" s="98">
        <v>104.92</v>
      </c>
      <c r="Q235" s="96">
        <v>13.584385985000001</v>
      </c>
      <c r="R235" s="96">
        <v>864.49410741299994</v>
      </c>
      <c r="S235" s="97">
        <v>1.68601606465547E-3</v>
      </c>
      <c r="T235" s="97">
        <f t="shared" si="4"/>
        <v>1.5010068953181697E-3</v>
      </c>
      <c r="U235" s="97">
        <f>R235/'סכום נכסי הקרן'!$C$42</f>
        <v>1.5848699679864756E-4</v>
      </c>
    </row>
    <row r="236" spans="2:21" s="130" customFormat="1">
      <c r="B236" s="89" t="s">
        <v>891</v>
      </c>
      <c r="C236" s="86" t="s">
        <v>892</v>
      </c>
      <c r="D236" s="99" t="s">
        <v>132</v>
      </c>
      <c r="E236" s="99" t="s">
        <v>357</v>
      </c>
      <c r="F236" s="86" t="s">
        <v>620</v>
      </c>
      <c r="G236" s="99" t="s">
        <v>365</v>
      </c>
      <c r="H236" s="86" t="s">
        <v>665</v>
      </c>
      <c r="I236" s="86" t="s">
        <v>172</v>
      </c>
      <c r="J236" s="86"/>
      <c r="K236" s="96">
        <v>1.420000000002015</v>
      </c>
      <c r="L236" s="99" t="s">
        <v>176</v>
      </c>
      <c r="M236" s="100">
        <v>2.81E-2</v>
      </c>
      <c r="N236" s="100">
        <v>1.2099999999964282E-2</v>
      </c>
      <c r="O236" s="96">
        <v>106604.18380300001</v>
      </c>
      <c r="P236" s="98">
        <v>102.42</v>
      </c>
      <c r="Q236" s="86"/>
      <c r="R236" s="96">
        <v>109.184001559</v>
      </c>
      <c r="S236" s="97">
        <v>1.1043861242644622E-3</v>
      </c>
      <c r="T236" s="97">
        <f t="shared" si="4"/>
        <v>1.8957438552000977E-4</v>
      </c>
      <c r="U236" s="97">
        <f>R236/'סכום נכסי הקרן'!$C$42</f>
        <v>2.0016613597665509E-5</v>
      </c>
    </row>
    <row r="237" spans="2:21" s="130" customFormat="1">
      <c r="B237" s="89" t="s">
        <v>893</v>
      </c>
      <c r="C237" s="86" t="s">
        <v>894</v>
      </c>
      <c r="D237" s="99" t="s">
        <v>132</v>
      </c>
      <c r="E237" s="99" t="s">
        <v>357</v>
      </c>
      <c r="F237" s="86" t="s">
        <v>668</v>
      </c>
      <c r="G237" s="99" t="s">
        <v>415</v>
      </c>
      <c r="H237" s="86" t="s">
        <v>665</v>
      </c>
      <c r="I237" s="86" t="s">
        <v>172</v>
      </c>
      <c r="J237" s="86"/>
      <c r="K237" s="96">
        <v>2.0999999992965139</v>
      </c>
      <c r="L237" s="99" t="s">
        <v>176</v>
      </c>
      <c r="M237" s="100">
        <v>4.6500000000000007E-2</v>
      </c>
      <c r="N237" s="100">
        <v>2.3499999992965138E-2</v>
      </c>
      <c r="O237" s="96">
        <v>268.07978900000001</v>
      </c>
      <c r="P237" s="98">
        <v>106.05</v>
      </c>
      <c r="Q237" s="86"/>
      <c r="R237" s="96">
        <v>0.28429853200000005</v>
      </c>
      <c r="S237" s="97">
        <v>1.6651863176809899E-6</v>
      </c>
      <c r="T237" s="97">
        <f t="shared" si="4"/>
        <v>4.9362286359340932E-7</v>
      </c>
      <c r="U237" s="97">
        <f>R237/'סכום נכסי הקרן'!$C$42</f>
        <v>5.2120217066347872E-8</v>
      </c>
    </row>
    <row r="238" spans="2:21" s="130" customFormat="1">
      <c r="B238" s="89" t="s">
        <v>895</v>
      </c>
      <c r="C238" s="86" t="s">
        <v>896</v>
      </c>
      <c r="D238" s="99" t="s">
        <v>132</v>
      </c>
      <c r="E238" s="99" t="s">
        <v>357</v>
      </c>
      <c r="F238" s="86" t="s">
        <v>897</v>
      </c>
      <c r="G238" s="99" t="s">
        <v>482</v>
      </c>
      <c r="H238" s="86" t="s">
        <v>665</v>
      </c>
      <c r="I238" s="86" t="s">
        <v>172</v>
      </c>
      <c r="J238" s="86"/>
      <c r="K238" s="96">
        <v>5.9699999999968112</v>
      </c>
      <c r="L238" s="99" t="s">
        <v>176</v>
      </c>
      <c r="M238" s="100">
        <v>3.27E-2</v>
      </c>
      <c r="N238" s="100">
        <v>2.6999999999991538E-2</v>
      </c>
      <c r="O238" s="96">
        <v>677524.49392499996</v>
      </c>
      <c r="P238" s="98">
        <v>104.62</v>
      </c>
      <c r="Q238" s="86"/>
      <c r="R238" s="96">
        <v>708.82614595799998</v>
      </c>
      <c r="S238" s="97">
        <v>3.0382264301569506E-3</v>
      </c>
      <c r="T238" s="97">
        <f t="shared" si="4"/>
        <v>1.2307231750238788E-3</v>
      </c>
      <c r="U238" s="97">
        <f>R238/'סכום נכסי הקרן'!$C$42</f>
        <v>1.2994851689784219E-4</v>
      </c>
    </row>
    <row r="239" spans="2:21" s="130" customFormat="1">
      <c r="B239" s="89" t="s">
        <v>898</v>
      </c>
      <c r="C239" s="86" t="s">
        <v>899</v>
      </c>
      <c r="D239" s="99" t="s">
        <v>132</v>
      </c>
      <c r="E239" s="99" t="s">
        <v>357</v>
      </c>
      <c r="F239" s="86" t="s">
        <v>900</v>
      </c>
      <c r="G239" s="99" t="s">
        <v>901</v>
      </c>
      <c r="H239" s="86" t="s">
        <v>695</v>
      </c>
      <c r="I239" s="86" t="s">
        <v>172</v>
      </c>
      <c r="J239" s="86"/>
      <c r="K239" s="96">
        <v>5.6499999999998476</v>
      </c>
      <c r="L239" s="99" t="s">
        <v>176</v>
      </c>
      <c r="M239" s="100">
        <v>4.4500000000000005E-2</v>
      </c>
      <c r="N239" s="100">
        <v>3.2599999999995723E-2</v>
      </c>
      <c r="O239" s="96">
        <v>1514636.8345620001</v>
      </c>
      <c r="P239" s="98">
        <v>108.06</v>
      </c>
      <c r="Q239" s="86"/>
      <c r="R239" s="96">
        <v>1636.7165802450002</v>
      </c>
      <c r="S239" s="97">
        <v>5.0895054924798393E-3</v>
      </c>
      <c r="T239" s="97">
        <f t="shared" si="4"/>
        <v>2.8418040696437676E-3</v>
      </c>
      <c r="U239" s="97">
        <f>R239/'סכום נכסי הקרן'!$C$42</f>
        <v>3.0005791038857692E-4</v>
      </c>
    </row>
    <row r="240" spans="2:21" s="130" customFormat="1">
      <c r="B240" s="89" t="s">
        <v>902</v>
      </c>
      <c r="C240" s="86" t="s">
        <v>903</v>
      </c>
      <c r="D240" s="99" t="s">
        <v>132</v>
      </c>
      <c r="E240" s="99" t="s">
        <v>357</v>
      </c>
      <c r="F240" s="86" t="s">
        <v>904</v>
      </c>
      <c r="G240" s="99" t="s">
        <v>415</v>
      </c>
      <c r="H240" s="86" t="s">
        <v>695</v>
      </c>
      <c r="I240" s="86" t="s">
        <v>172</v>
      </c>
      <c r="J240" s="86"/>
      <c r="K240" s="96">
        <v>4.1499999999986406</v>
      </c>
      <c r="L240" s="99" t="s">
        <v>176</v>
      </c>
      <c r="M240" s="100">
        <v>4.2000000000000003E-2</v>
      </c>
      <c r="N240" s="100">
        <v>8.5299999999979156E-2</v>
      </c>
      <c r="O240" s="96">
        <v>1301543.7472679999</v>
      </c>
      <c r="P240" s="98">
        <v>84.76</v>
      </c>
      <c r="Q240" s="86"/>
      <c r="R240" s="96">
        <v>1103.18848011</v>
      </c>
      <c r="S240" s="97">
        <v>2.1601641889810431E-3</v>
      </c>
      <c r="T240" s="97">
        <f t="shared" si="4"/>
        <v>1.9154480074317056E-3</v>
      </c>
      <c r="U240" s="97">
        <f>R240/'סכום נכסי הקרן'!$C$42</f>
        <v>2.0224664068412278E-4</v>
      </c>
    </row>
    <row r="241" spans="2:21" s="130" customFormat="1">
      <c r="B241" s="89" t="s">
        <v>905</v>
      </c>
      <c r="C241" s="86" t="s">
        <v>906</v>
      </c>
      <c r="D241" s="99" t="s">
        <v>132</v>
      </c>
      <c r="E241" s="99" t="s">
        <v>357</v>
      </c>
      <c r="F241" s="86" t="s">
        <v>904</v>
      </c>
      <c r="G241" s="99" t="s">
        <v>415</v>
      </c>
      <c r="H241" s="86" t="s">
        <v>695</v>
      </c>
      <c r="I241" s="86" t="s">
        <v>172</v>
      </c>
      <c r="J241" s="86"/>
      <c r="K241" s="96">
        <v>4.7499999999996207</v>
      </c>
      <c r="L241" s="99" t="s">
        <v>176</v>
      </c>
      <c r="M241" s="100">
        <v>3.2500000000000001E-2</v>
      </c>
      <c r="N241" s="100">
        <v>5.1399999999992632E-2</v>
      </c>
      <c r="O241" s="96">
        <v>2146102.8692979999</v>
      </c>
      <c r="P241" s="98">
        <v>92.31</v>
      </c>
      <c r="Q241" s="86"/>
      <c r="R241" s="96">
        <v>1981.0674874889999</v>
      </c>
      <c r="S241" s="97">
        <v>2.8605589276190654E-3</v>
      </c>
      <c r="T241" s="97">
        <f t="shared" si="4"/>
        <v>3.4396948843412266E-3</v>
      </c>
      <c r="U241" s="97">
        <f>R241/'סכום נכסי הקרן'!$C$42</f>
        <v>3.6318748023296527E-4</v>
      </c>
    </row>
    <row r="242" spans="2:21" s="130" customFormat="1">
      <c r="B242" s="89" t="s">
        <v>907</v>
      </c>
      <c r="C242" s="86" t="s">
        <v>908</v>
      </c>
      <c r="D242" s="99" t="s">
        <v>132</v>
      </c>
      <c r="E242" s="99" t="s">
        <v>357</v>
      </c>
      <c r="F242" s="86" t="s">
        <v>700</v>
      </c>
      <c r="G242" s="99" t="s">
        <v>411</v>
      </c>
      <c r="H242" s="86" t="s">
        <v>695</v>
      </c>
      <c r="I242" s="86" t="s">
        <v>172</v>
      </c>
      <c r="J242" s="86"/>
      <c r="K242" s="96">
        <v>1.3399999999997414</v>
      </c>
      <c r="L242" s="99" t="s">
        <v>176</v>
      </c>
      <c r="M242" s="100">
        <v>3.3000000000000002E-2</v>
      </c>
      <c r="N242" s="100">
        <v>2.6299999999992676E-2</v>
      </c>
      <c r="O242" s="96">
        <v>458040.09959</v>
      </c>
      <c r="P242" s="98">
        <v>101.34</v>
      </c>
      <c r="Q242" s="86"/>
      <c r="R242" s="96">
        <v>464.177821618</v>
      </c>
      <c r="S242" s="97">
        <v>1.0964107814316186E-3</v>
      </c>
      <c r="T242" s="97">
        <f t="shared" si="4"/>
        <v>8.0594431463201451E-4</v>
      </c>
      <c r="U242" s="97">
        <f>R242/'סכום נכסי הקרן'!$C$42</f>
        <v>8.5097339933203224E-5</v>
      </c>
    </row>
    <row r="243" spans="2:21" s="130" customFormat="1">
      <c r="B243" s="89" t="s">
        <v>909</v>
      </c>
      <c r="C243" s="86" t="s">
        <v>910</v>
      </c>
      <c r="D243" s="99" t="s">
        <v>132</v>
      </c>
      <c r="E243" s="99" t="s">
        <v>357</v>
      </c>
      <c r="F243" s="86" t="s">
        <v>706</v>
      </c>
      <c r="G243" s="99" t="s">
        <v>533</v>
      </c>
      <c r="H243" s="86" t="s">
        <v>695</v>
      </c>
      <c r="I243" s="86" t="s">
        <v>361</v>
      </c>
      <c r="J243" s="86"/>
      <c r="K243" s="96">
        <v>1.6800000000005153</v>
      </c>
      <c r="L243" s="99" t="s">
        <v>176</v>
      </c>
      <c r="M243" s="100">
        <v>0.06</v>
      </c>
      <c r="N243" s="100">
        <v>1.6300000000006667E-2</v>
      </c>
      <c r="O243" s="96">
        <v>1210458.341359</v>
      </c>
      <c r="P243" s="98">
        <v>109</v>
      </c>
      <c r="Q243" s="86"/>
      <c r="R243" s="96">
        <v>1319.3995520240001</v>
      </c>
      <c r="S243" s="97">
        <v>2.9500093569060472E-3</v>
      </c>
      <c r="T243" s="97">
        <f t="shared" si="4"/>
        <v>2.2908517343098633E-3</v>
      </c>
      <c r="U243" s="97">
        <f>R243/'סכום נכסי הקרן'!$C$42</f>
        <v>2.4188443944808344E-4</v>
      </c>
    </row>
    <row r="244" spans="2:21" s="130" customFormat="1">
      <c r="B244" s="89" t="s">
        <v>911</v>
      </c>
      <c r="C244" s="86" t="s">
        <v>912</v>
      </c>
      <c r="D244" s="99" t="s">
        <v>132</v>
      </c>
      <c r="E244" s="99" t="s">
        <v>357</v>
      </c>
      <c r="F244" s="86" t="s">
        <v>706</v>
      </c>
      <c r="G244" s="99" t="s">
        <v>533</v>
      </c>
      <c r="H244" s="86" t="s">
        <v>695</v>
      </c>
      <c r="I244" s="86" t="s">
        <v>361</v>
      </c>
      <c r="J244" s="86"/>
      <c r="K244" s="96">
        <v>3.2400000000018196</v>
      </c>
      <c r="L244" s="99" t="s">
        <v>176</v>
      </c>
      <c r="M244" s="100">
        <v>5.9000000000000004E-2</v>
      </c>
      <c r="N244" s="100">
        <v>2.4400000000109143E-2</v>
      </c>
      <c r="O244" s="96">
        <v>19437.375467000002</v>
      </c>
      <c r="P244" s="98">
        <v>113.13</v>
      </c>
      <c r="Q244" s="86"/>
      <c r="R244" s="96">
        <v>21.989502928999997</v>
      </c>
      <c r="S244" s="97">
        <v>2.1855734325894562E-5</v>
      </c>
      <c r="T244" s="97">
        <f t="shared" si="4"/>
        <v>3.8180012145854618E-5</v>
      </c>
      <c r="U244" s="97">
        <f>R244/'סכום נכסי הקרן'!$C$42</f>
        <v>4.0313175652998869E-6</v>
      </c>
    </row>
    <row r="245" spans="2:21" s="130" customFormat="1">
      <c r="B245" s="89" t="s">
        <v>913</v>
      </c>
      <c r="C245" s="86" t="s">
        <v>914</v>
      </c>
      <c r="D245" s="99" t="s">
        <v>132</v>
      </c>
      <c r="E245" s="99" t="s">
        <v>357</v>
      </c>
      <c r="F245" s="86" t="s">
        <v>709</v>
      </c>
      <c r="G245" s="99" t="s">
        <v>415</v>
      </c>
      <c r="H245" s="86" t="s">
        <v>695</v>
      </c>
      <c r="I245" s="86" t="s">
        <v>361</v>
      </c>
      <c r="J245" s="86"/>
      <c r="K245" s="96">
        <v>3.6699998840304917</v>
      </c>
      <c r="L245" s="99" t="s">
        <v>176</v>
      </c>
      <c r="M245" s="100">
        <v>6.9000000000000006E-2</v>
      </c>
      <c r="N245" s="100">
        <v>0.10419999521625777</v>
      </c>
      <c r="O245" s="96">
        <v>6.045445</v>
      </c>
      <c r="P245" s="98">
        <v>91.29</v>
      </c>
      <c r="Q245" s="86"/>
      <c r="R245" s="96">
        <v>5.5186919999999995E-3</v>
      </c>
      <c r="S245" s="97">
        <v>9.1381520373782613E-9</v>
      </c>
      <c r="T245" s="97">
        <f t="shared" si="4"/>
        <v>9.5820141214448432E-9</v>
      </c>
      <c r="U245" s="97">
        <f>R245/'סכום נכסי הקרן'!$C$42</f>
        <v>1.0117372852362015E-9</v>
      </c>
    </row>
    <row r="246" spans="2:21" s="130" customFormat="1">
      <c r="B246" s="89" t="s">
        <v>915</v>
      </c>
      <c r="C246" s="86" t="s">
        <v>916</v>
      </c>
      <c r="D246" s="99" t="s">
        <v>132</v>
      </c>
      <c r="E246" s="99" t="s">
        <v>357</v>
      </c>
      <c r="F246" s="86" t="s">
        <v>917</v>
      </c>
      <c r="G246" s="99" t="s">
        <v>415</v>
      </c>
      <c r="H246" s="86" t="s">
        <v>695</v>
      </c>
      <c r="I246" s="86" t="s">
        <v>172</v>
      </c>
      <c r="J246" s="86"/>
      <c r="K246" s="96">
        <v>3.5700000000009542</v>
      </c>
      <c r="L246" s="99" t="s">
        <v>176</v>
      </c>
      <c r="M246" s="100">
        <v>4.5999999999999999E-2</v>
      </c>
      <c r="N246" s="100">
        <v>8.0800000000015026E-2</v>
      </c>
      <c r="O246" s="96">
        <v>776879.14966800006</v>
      </c>
      <c r="P246" s="98">
        <v>89.05</v>
      </c>
      <c r="Q246" s="86"/>
      <c r="R246" s="96">
        <v>691.81088266200004</v>
      </c>
      <c r="S246" s="97">
        <v>3.0706685757628462E-3</v>
      </c>
      <c r="T246" s="97">
        <f t="shared" si="4"/>
        <v>1.2011798533124345E-3</v>
      </c>
      <c r="U246" s="97">
        <f>R246/'סכום נכסי הקרן'!$C$42</f>
        <v>1.2682912261117532E-4</v>
      </c>
    </row>
    <row r="247" spans="2:21" s="130" customFormat="1">
      <c r="B247" s="89" t="s">
        <v>918</v>
      </c>
      <c r="C247" s="86" t="s">
        <v>919</v>
      </c>
      <c r="D247" s="99" t="s">
        <v>132</v>
      </c>
      <c r="E247" s="99" t="s">
        <v>357</v>
      </c>
      <c r="F247" s="86" t="s">
        <v>920</v>
      </c>
      <c r="G247" s="99" t="s">
        <v>411</v>
      </c>
      <c r="H247" s="86" t="s">
        <v>719</v>
      </c>
      <c r="I247" s="86" t="s">
        <v>361</v>
      </c>
      <c r="J247" s="86"/>
      <c r="K247" s="96">
        <v>0.97999999999839105</v>
      </c>
      <c r="L247" s="99" t="s">
        <v>176</v>
      </c>
      <c r="M247" s="100">
        <v>4.7E-2</v>
      </c>
      <c r="N247" s="100">
        <v>1.5199999999992428E-2</v>
      </c>
      <c r="O247" s="96">
        <v>201800.31741399999</v>
      </c>
      <c r="P247" s="98">
        <v>104.71</v>
      </c>
      <c r="Q247" s="86"/>
      <c r="R247" s="96">
        <v>211.30510553299999</v>
      </c>
      <c r="S247" s="97">
        <v>3.0535831489383594E-3</v>
      </c>
      <c r="T247" s="97">
        <f t="shared" si="4"/>
        <v>3.6688557816790625E-4</v>
      </c>
      <c r="U247" s="97">
        <f>R247/'סכום נכסי הקרן'!$C$42</f>
        <v>3.8738391964709483E-5</v>
      </c>
    </row>
    <row r="248" spans="2:21" s="130" customFormat="1"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96"/>
      <c r="P248" s="98"/>
      <c r="Q248" s="86"/>
      <c r="R248" s="86"/>
      <c r="S248" s="86"/>
      <c r="T248" s="97"/>
      <c r="U248" s="86"/>
    </row>
    <row r="249" spans="2:21" s="130" customFormat="1">
      <c r="B249" s="104" t="s">
        <v>51</v>
      </c>
      <c r="C249" s="84"/>
      <c r="D249" s="84"/>
      <c r="E249" s="84"/>
      <c r="F249" s="84"/>
      <c r="G249" s="84"/>
      <c r="H249" s="84"/>
      <c r="I249" s="84"/>
      <c r="J249" s="84"/>
      <c r="K249" s="93">
        <v>4.515107332545873</v>
      </c>
      <c r="L249" s="84"/>
      <c r="M249" s="84"/>
      <c r="N249" s="106">
        <v>5.0214697996122257E-2</v>
      </c>
      <c r="O249" s="93"/>
      <c r="P249" s="95"/>
      <c r="Q249" s="84"/>
      <c r="R249" s="93">
        <v>17963.244922853002</v>
      </c>
      <c r="S249" s="84"/>
      <c r="T249" s="94">
        <f t="shared" ref="T249:T253" si="5">R249/$R$11</f>
        <v>3.1189286613159395E-2</v>
      </c>
      <c r="U249" s="94">
        <f>R249/'סכום נכסי הקרן'!$C$42</f>
        <v>3.2931869820385482E-3</v>
      </c>
    </row>
    <row r="250" spans="2:21" s="130" customFormat="1">
      <c r="B250" s="89" t="s">
        <v>921</v>
      </c>
      <c r="C250" s="86" t="s">
        <v>922</v>
      </c>
      <c r="D250" s="99" t="s">
        <v>132</v>
      </c>
      <c r="E250" s="99" t="s">
        <v>357</v>
      </c>
      <c r="F250" s="86" t="s">
        <v>923</v>
      </c>
      <c r="G250" s="99" t="s">
        <v>901</v>
      </c>
      <c r="H250" s="86" t="s">
        <v>433</v>
      </c>
      <c r="I250" s="86" t="s">
        <v>361</v>
      </c>
      <c r="J250" s="86"/>
      <c r="K250" s="96">
        <v>3.2900000000002487</v>
      </c>
      <c r="L250" s="99" t="s">
        <v>176</v>
      </c>
      <c r="M250" s="100">
        <v>3.49E-2</v>
      </c>
      <c r="N250" s="100">
        <v>3.8900000000001912E-2</v>
      </c>
      <c r="O250" s="96">
        <v>6924371.8126520002</v>
      </c>
      <c r="P250" s="98">
        <v>101.13</v>
      </c>
      <c r="Q250" s="86"/>
      <c r="R250" s="96">
        <v>7002.6173940939998</v>
      </c>
      <c r="S250" s="97">
        <v>3.2555867718494034E-3</v>
      </c>
      <c r="T250" s="97">
        <f t="shared" si="5"/>
        <v>1.2158529368423531E-2</v>
      </c>
      <c r="U250" s="97">
        <f>R250/'סכום נכסי הקרן'!$C$42</f>
        <v>1.2837841125847335E-3</v>
      </c>
    </row>
    <row r="251" spans="2:21" s="130" customFormat="1">
      <c r="B251" s="89" t="s">
        <v>924</v>
      </c>
      <c r="C251" s="86" t="s">
        <v>925</v>
      </c>
      <c r="D251" s="99" t="s">
        <v>132</v>
      </c>
      <c r="E251" s="99" t="s">
        <v>357</v>
      </c>
      <c r="F251" s="86" t="s">
        <v>926</v>
      </c>
      <c r="G251" s="99" t="s">
        <v>901</v>
      </c>
      <c r="H251" s="86" t="s">
        <v>621</v>
      </c>
      <c r="I251" s="86" t="s">
        <v>172</v>
      </c>
      <c r="J251" s="86"/>
      <c r="K251" s="96">
        <v>5.3800000000004555</v>
      </c>
      <c r="L251" s="99" t="s">
        <v>176</v>
      </c>
      <c r="M251" s="100">
        <v>4.6900000000000004E-2</v>
      </c>
      <c r="N251" s="100">
        <v>5.7500000000004131E-2</v>
      </c>
      <c r="O251" s="96">
        <v>3074184.4217170002</v>
      </c>
      <c r="P251" s="98">
        <v>98.34</v>
      </c>
      <c r="Q251" s="86"/>
      <c r="R251" s="96">
        <v>3023.1529395490006</v>
      </c>
      <c r="S251" s="97">
        <v>1.4268324478730729E-3</v>
      </c>
      <c r="T251" s="97">
        <f t="shared" si="5"/>
        <v>5.2490507094880472E-3</v>
      </c>
      <c r="U251" s="97">
        <f>R251/'סכום נכסי הקרן'!$C$42</f>
        <v>5.5423215282047783E-4</v>
      </c>
    </row>
    <row r="252" spans="2:21" s="130" customFormat="1">
      <c r="B252" s="89" t="s">
        <v>927</v>
      </c>
      <c r="C252" s="86" t="s">
        <v>928</v>
      </c>
      <c r="D252" s="99" t="s">
        <v>132</v>
      </c>
      <c r="E252" s="99" t="s">
        <v>357</v>
      </c>
      <c r="F252" s="86" t="s">
        <v>926</v>
      </c>
      <c r="G252" s="99" t="s">
        <v>901</v>
      </c>
      <c r="H252" s="86" t="s">
        <v>621</v>
      </c>
      <c r="I252" s="86" t="s">
        <v>172</v>
      </c>
      <c r="J252" s="86"/>
      <c r="K252" s="96">
        <v>5.539999999999579</v>
      </c>
      <c r="L252" s="99" t="s">
        <v>176</v>
      </c>
      <c r="M252" s="100">
        <v>4.6900000000000004E-2</v>
      </c>
      <c r="N252" s="100">
        <v>5.8499999999996485E-2</v>
      </c>
      <c r="O252" s="96">
        <v>7182559.4841359993</v>
      </c>
      <c r="P252" s="98">
        <v>99.48</v>
      </c>
      <c r="Q252" s="86"/>
      <c r="R252" s="96">
        <v>7145.210210350001</v>
      </c>
      <c r="S252" s="97">
        <v>4.0245377202034818E-3</v>
      </c>
      <c r="T252" s="97">
        <f t="shared" si="5"/>
        <v>1.2406110929232069E-2</v>
      </c>
      <c r="U252" s="97">
        <f>R252/'סכום נכסי הקרן'!$C$42</f>
        <v>1.3099255368231276E-3</v>
      </c>
    </row>
    <row r="253" spans="2:21" s="130" customFormat="1">
      <c r="B253" s="89" t="s">
        <v>929</v>
      </c>
      <c r="C253" s="86" t="s">
        <v>930</v>
      </c>
      <c r="D253" s="99" t="s">
        <v>132</v>
      </c>
      <c r="E253" s="99" t="s">
        <v>357</v>
      </c>
      <c r="F253" s="86" t="s">
        <v>706</v>
      </c>
      <c r="G253" s="99" t="s">
        <v>533</v>
      </c>
      <c r="H253" s="86" t="s">
        <v>695</v>
      </c>
      <c r="I253" s="86" t="s">
        <v>361</v>
      </c>
      <c r="J253" s="86"/>
      <c r="K253" s="96">
        <v>2.8000000000012624</v>
      </c>
      <c r="L253" s="99" t="s">
        <v>176</v>
      </c>
      <c r="M253" s="100">
        <v>6.7000000000000004E-2</v>
      </c>
      <c r="N253" s="100">
        <v>4.7700000000022717E-2</v>
      </c>
      <c r="O253" s="96">
        <v>787460.84692100005</v>
      </c>
      <c r="P253" s="98">
        <v>100.61</v>
      </c>
      <c r="Q253" s="86"/>
      <c r="R253" s="96">
        <v>792.26437886000008</v>
      </c>
      <c r="S253" s="97">
        <v>6.5387595163070246E-4</v>
      </c>
      <c r="T253" s="97">
        <f t="shared" si="5"/>
        <v>1.3755956060157457E-3</v>
      </c>
      <c r="U253" s="97">
        <f>R253/'סכום נכסי הקרן'!$C$42</f>
        <v>1.4524517981020902E-4</v>
      </c>
    </row>
    <row r="254" spans="2:21" s="130" customFormat="1">
      <c r="B254" s="143"/>
    </row>
    <row r="255" spans="2:21" s="130" customFormat="1">
      <c r="B255" s="143"/>
    </row>
    <row r="256" spans="2:21" s="130" customFormat="1">
      <c r="B256" s="143"/>
    </row>
    <row r="257" spans="2:11" s="130" customFormat="1">
      <c r="B257" s="144" t="s">
        <v>266</v>
      </c>
      <c r="C257" s="145"/>
      <c r="D257" s="145"/>
      <c r="E257" s="145"/>
      <c r="F257" s="145"/>
      <c r="G257" s="145"/>
      <c r="H257" s="145"/>
      <c r="I257" s="145"/>
      <c r="J257" s="145"/>
      <c r="K257" s="145"/>
    </row>
    <row r="258" spans="2:11" s="130" customFormat="1">
      <c r="B258" s="144" t="s">
        <v>123</v>
      </c>
      <c r="C258" s="145"/>
      <c r="D258" s="145"/>
      <c r="E258" s="145"/>
      <c r="F258" s="145"/>
      <c r="G258" s="145"/>
      <c r="H258" s="145"/>
      <c r="I258" s="145"/>
      <c r="J258" s="145"/>
      <c r="K258" s="145"/>
    </row>
    <row r="259" spans="2:11" s="130" customFormat="1">
      <c r="B259" s="144" t="s">
        <v>249</v>
      </c>
      <c r="C259" s="145"/>
      <c r="D259" s="145"/>
      <c r="E259" s="145"/>
      <c r="F259" s="145"/>
      <c r="G259" s="145"/>
      <c r="H259" s="145"/>
      <c r="I259" s="145"/>
      <c r="J259" s="145"/>
      <c r="K259" s="145"/>
    </row>
    <row r="260" spans="2:11" s="130" customFormat="1">
      <c r="B260" s="144" t="s">
        <v>257</v>
      </c>
      <c r="C260" s="145"/>
      <c r="D260" s="145"/>
      <c r="E260" s="145"/>
      <c r="F260" s="145"/>
      <c r="G260" s="145"/>
      <c r="H260" s="145"/>
      <c r="I260" s="145"/>
      <c r="J260" s="145"/>
      <c r="K260" s="145"/>
    </row>
    <row r="261" spans="2:11" s="130" customFormat="1">
      <c r="B261" s="175" t="s">
        <v>262</v>
      </c>
      <c r="C261" s="175"/>
      <c r="D261" s="175"/>
      <c r="E261" s="175"/>
      <c r="F261" s="175"/>
      <c r="G261" s="175"/>
      <c r="H261" s="175"/>
      <c r="I261" s="175"/>
      <c r="J261" s="175"/>
      <c r="K261" s="175"/>
    </row>
    <row r="262" spans="2:11" s="130" customFormat="1">
      <c r="B262" s="143"/>
    </row>
    <row r="263" spans="2:11" s="130" customFormat="1">
      <c r="B263" s="143"/>
    </row>
    <row r="264" spans="2:11" s="130" customFormat="1">
      <c r="B264" s="143"/>
    </row>
    <row r="265" spans="2:11" s="130" customFormat="1">
      <c r="B265" s="143"/>
    </row>
    <row r="266" spans="2:11" s="130" customFormat="1">
      <c r="B266" s="143"/>
    </row>
    <row r="267" spans="2:11" s="130" customFormat="1">
      <c r="B267" s="143"/>
    </row>
    <row r="268" spans="2:11" s="130" customFormat="1">
      <c r="B268" s="143"/>
    </row>
    <row r="269" spans="2:11" s="130" customFormat="1">
      <c r="B269" s="143"/>
    </row>
    <row r="270" spans="2:11" s="130" customFormat="1">
      <c r="B270" s="143"/>
    </row>
    <row r="271" spans="2:11" s="130" customFormat="1">
      <c r="B271" s="143"/>
    </row>
    <row r="272" spans="2:11" s="130" customFormat="1">
      <c r="B272" s="143"/>
    </row>
    <row r="273" spans="2:2" s="130" customFormat="1">
      <c r="B273" s="143"/>
    </row>
    <row r="274" spans="2:2" s="130" customFormat="1">
      <c r="B274" s="143"/>
    </row>
    <row r="275" spans="2:2" s="130" customFormat="1">
      <c r="B275" s="143"/>
    </row>
    <row r="276" spans="2:2" s="130" customFormat="1">
      <c r="B276" s="143"/>
    </row>
    <row r="277" spans="2:2" s="130" customFormat="1">
      <c r="B277" s="143"/>
    </row>
    <row r="278" spans="2:2" s="130" customFormat="1">
      <c r="B278" s="143"/>
    </row>
    <row r="279" spans="2:2" s="130" customFormat="1">
      <c r="B279" s="143"/>
    </row>
    <row r="280" spans="2:2" s="130" customFormat="1">
      <c r="B280" s="143"/>
    </row>
    <row r="281" spans="2:2" s="130" customFormat="1">
      <c r="B281" s="143"/>
    </row>
    <row r="282" spans="2:2" s="130" customFormat="1">
      <c r="B282" s="143"/>
    </row>
    <row r="283" spans="2:2" s="130" customFormat="1">
      <c r="B283" s="143"/>
    </row>
    <row r="284" spans="2:2" s="130" customFormat="1">
      <c r="B284" s="143"/>
    </row>
    <row r="285" spans="2:2" s="130" customFormat="1">
      <c r="B285" s="143"/>
    </row>
    <row r="286" spans="2:2" s="130" customFormat="1">
      <c r="B286" s="143"/>
    </row>
    <row r="287" spans="2:2" s="130" customFormat="1">
      <c r="B287" s="143"/>
    </row>
    <row r="288" spans="2:2" s="130" customFormat="1">
      <c r="B288" s="143"/>
    </row>
    <row r="289" spans="2:2" s="130" customFormat="1">
      <c r="B289" s="143"/>
    </row>
    <row r="290" spans="2:2" s="130" customFormat="1">
      <c r="B290" s="143"/>
    </row>
    <row r="291" spans="2:2" s="130" customFormat="1">
      <c r="B291" s="143"/>
    </row>
    <row r="292" spans="2:2" s="130" customFormat="1">
      <c r="B292" s="143"/>
    </row>
    <row r="293" spans="2:2" s="130" customFormat="1">
      <c r="B293" s="143"/>
    </row>
    <row r="294" spans="2:2" s="130" customFormat="1">
      <c r="B294" s="143"/>
    </row>
    <row r="295" spans="2:2" s="130" customFormat="1">
      <c r="B295" s="143"/>
    </row>
    <row r="296" spans="2:2" s="130" customFormat="1">
      <c r="B296" s="143"/>
    </row>
    <row r="297" spans="2:2" s="130" customFormat="1">
      <c r="B297" s="143"/>
    </row>
    <row r="298" spans="2:2" s="130" customFormat="1">
      <c r="B298" s="143"/>
    </row>
    <row r="299" spans="2:2" s="130" customFormat="1">
      <c r="B299" s="143"/>
    </row>
    <row r="300" spans="2:2" s="130" customFormat="1">
      <c r="B300" s="143"/>
    </row>
    <row r="301" spans="2:2" s="130" customFormat="1">
      <c r="B301" s="143"/>
    </row>
    <row r="302" spans="2:2" s="130" customFormat="1">
      <c r="B302" s="143"/>
    </row>
    <row r="303" spans="2:2" s="130" customFormat="1">
      <c r="B303" s="143"/>
    </row>
    <row r="304" spans="2:2" s="130" customFormat="1">
      <c r="B304" s="143"/>
    </row>
    <row r="305" spans="2:2" s="130" customFormat="1">
      <c r="B305" s="143"/>
    </row>
    <row r="306" spans="2:2" s="130" customFormat="1">
      <c r="B306" s="143"/>
    </row>
    <row r="307" spans="2:2" s="130" customFormat="1">
      <c r="B307" s="143"/>
    </row>
    <row r="308" spans="2:2" s="130" customFormat="1">
      <c r="B308" s="143"/>
    </row>
    <row r="309" spans="2:2" s="130" customFormat="1">
      <c r="B309" s="143"/>
    </row>
    <row r="310" spans="2:2" s="130" customFormat="1">
      <c r="B310" s="143"/>
    </row>
    <row r="311" spans="2:2" s="130" customFormat="1">
      <c r="B311" s="143"/>
    </row>
    <row r="312" spans="2:2" s="130" customFormat="1">
      <c r="B312" s="143"/>
    </row>
    <row r="313" spans="2:2" s="130" customFormat="1">
      <c r="B313" s="143"/>
    </row>
    <row r="314" spans="2:2" s="130" customFormat="1">
      <c r="B314" s="143"/>
    </row>
    <row r="315" spans="2:2" s="130" customFormat="1">
      <c r="B315" s="143"/>
    </row>
    <row r="316" spans="2:2" s="130" customFormat="1">
      <c r="B316" s="143"/>
    </row>
    <row r="317" spans="2:2" s="130" customFormat="1">
      <c r="B317" s="143"/>
    </row>
    <row r="318" spans="2:2" s="130" customFormat="1">
      <c r="B318" s="143"/>
    </row>
    <row r="319" spans="2:2" s="130" customFormat="1">
      <c r="B319" s="143"/>
    </row>
    <row r="320" spans="2:2" s="130" customFormat="1">
      <c r="B320" s="143"/>
    </row>
    <row r="321" spans="2:2" s="130" customFormat="1">
      <c r="B321" s="143"/>
    </row>
    <row r="322" spans="2:2" s="130" customFormat="1">
      <c r="B322" s="143"/>
    </row>
    <row r="323" spans="2:2" s="130" customFormat="1">
      <c r="B323" s="143"/>
    </row>
    <row r="324" spans="2:2" s="130" customFormat="1">
      <c r="B324" s="143"/>
    </row>
    <row r="325" spans="2:2" s="130" customFormat="1">
      <c r="B325" s="143"/>
    </row>
    <row r="326" spans="2:2" s="130" customFormat="1">
      <c r="B326" s="143"/>
    </row>
    <row r="327" spans="2:2" s="130" customFormat="1">
      <c r="B327" s="143"/>
    </row>
    <row r="328" spans="2:2" s="130" customFormat="1">
      <c r="B328" s="143"/>
    </row>
    <row r="329" spans="2:2" s="130" customFormat="1">
      <c r="B329" s="143"/>
    </row>
    <row r="330" spans="2:2" s="130" customFormat="1">
      <c r="B330" s="143"/>
    </row>
    <row r="331" spans="2:2" s="130" customFormat="1">
      <c r="B331" s="143"/>
    </row>
    <row r="332" spans="2:2" s="130" customFormat="1">
      <c r="B332" s="143"/>
    </row>
    <row r="333" spans="2:2" s="130" customFormat="1">
      <c r="B333" s="143"/>
    </row>
    <row r="334" spans="2:2" s="130" customFormat="1">
      <c r="B334" s="143"/>
    </row>
    <row r="335" spans="2:2" s="130" customFormat="1">
      <c r="B335" s="143"/>
    </row>
    <row r="336" spans="2:2" s="130" customFormat="1">
      <c r="B336" s="143"/>
    </row>
    <row r="337" spans="2:2" s="130" customFormat="1">
      <c r="B337" s="143"/>
    </row>
    <row r="338" spans="2:2" s="130" customFormat="1">
      <c r="B338" s="143"/>
    </row>
    <row r="339" spans="2:2" s="130" customFormat="1">
      <c r="B339" s="143"/>
    </row>
    <row r="340" spans="2:2" s="130" customFormat="1">
      <c r="B340" s="143"/>
    </row>
    <row r="341" spans="2:2" s="130" customFormat="1">
      <c r="B341" s="143"/>
    </row>
    <row r="342" spans="2:2" s="130" customFormat="1">
      <c r="B342" s="143"/>
    </row>
    <row r="343" spans="2:2" s="130" customFormat="1">
      <c r="B343" s="143"/>
    </row>
    <row r="344" spans="2:2" s="130" customFormat="1">
      <c r="B344" s="143"/>
    </row>
    <row r="345" spans="2:2" s="130" customFormat="1">
      <c r="B345" s="143"/>
    </row>
    <row r="346" spans="2:2" s="130" customFormat="1">
      <c r="B346" s="143"/>
    </row>
    <row r="347" spans="2:2" s="130" customFormat="1">
      <c r="B347" s="143"/>
    </row>
    <row r="348" spans="2:2" s="130" customFormat="1">
      <c r="B348" s="143"/>
    </row>
    <row r="349" spans="2:2" s="130" customFormat="1">
      <c r="B349" s="143"/>
    </row>
    <row r="350" spans="2:2" s="130" customFormat="1">
      <c r="B350" s="143"/>
    </row>
    <row r="351" spans="2:2" s="130" customFormat="1">
      <c r="B351" s="143"/>
    </row>
    <row r="352" spans="2:2" s="130" customFormat="1">
      <c r="B352" s="143"/>
    </row>
    <row r="353" spans="2:2" s="130" customFormat="1">
      <c r="B353" s="143"/>
    </row>
    <row r="354" spans="2:2" s="130" customFormat="1">
      <c r="B354" s="143"/>
    </row>
    <row r="355" spans="2:2" s="130" customFormat="1">
      <c r="B355" s="143"/>
    </row>
    <row r="356" spans="2:2" s="130" customFormat="1">
      <c r="B356" s="143"/>
    </row>
    <row r="357" spans="2:2" s="130" customFormat="1">
      <c r="B357" s="143"/>
    </row>
    <row r="358" spans="2:2" s="130" customFormat="1">
      <c r="B358" s="143"/>
    </row>
    <row r="359" spans="2:2" s="130" customFormat="1">
      <c r="B359" s="143"/>
    </row>
    <row r="360" spans="2:2" s="130" customFormat="1">
      <c r="B360" s="143"/>
    </row>
    <row r="361" spans="2:2" s="130" customFormat="1">
      <c r="B361" s="143"/>
    </row>
    <row r="362" spans="2:2" s="130" customFormat="1">
      <c r="B362" s="143"/>
    </row>
    <row r="363" spans="2:2" s="130" customFormat="1">
      <c r="B363" s="143"/>
    </row>
    <row r="364" spans="2:2" s="130" customFormat="1">
      <c r="B364" s="143"/>
    </row>
    <row r="365" spans="2:2" s="130" customFormat="1">
      <c r="B365" s="143"/>
    </row>
    <row r="366" spans="2:2" s="130" customFormat="1">
      <c r="B366" s="143"/>
    </row>
    <row r="367" spans="2:2" s="130" customFormat="1">
      <c r="B367" s="143"/>
    </row>
    <row r="368" spans="2:2" s="130" customFormat="1">
      <c r="B368" s="143"/>
    </row>
    <row r="369" spans="2:2" s="130" customFormat="1">
      <c r="B369" s="143"/>
    </row>
    <row r="370" spans="2:2" s="130" customFormat="1">
      <c r="B370" s="143"/>
    </row>
    <row r="371" spans="2:2" s="130" customFormat="1">
      <c r="B371" s="143"/>
    </row>
    <row r="372" spans="2:2" s="130" customFormat="1">
      <c r="B372" s="143"/>
    </row>
    <row r="373" spans="2:2" s="130" customFormat="1">
      <c r="B373" s="143"/>
    </row>
    <row r="374" spans="2:2" s="130" customFormat="1">
      <c r="B374" s="143"/>
    </row>
    <row r="375" spans="2:2" s="130" customFormat="1">
      <c r="B375" s="143"/>
    </row>
    <row r="376" spans="2:2" s="130" customFormat="1">
      <c r="B376" s="143"/>
    </row>
    <row r="377" spans="2:2" s="130" customFormat="1">
      <c r="B377" s="143"/>
    </row>
    <row r="378" spans="2:2" s="130" customFormat="1">
      <c r="B378" s="143"/>
    </row>
    <row r="379" spans="2:2" s="130" customFormat="1">
      <c r="B379" s="143"/>
    </row>
    <row r="380" spans="2:2" s="130" customFormat="1">
      <c r="B380" s="143"/>
    </row>
    <row r="381" spans="2:2" s="130" customFormat="1">
      <c r="B381" s="143"/>
    </row>
    <row r="382" spans="2:2" s="130" customFormat="1">
      <c r="B382" s="143"/>
    </row>
    <row r="383" spans="2:2" s="130" customFormat="1">
      <c r="B383" s="143"/>
    </row>
    <row r="384" spans="2:2" s="130" customFormat="1">
      <c r="B384" s="143"/>
    </row>
    <row r="385" spans="2:2" s="130" customFormat="1">
      <c r="B385" s="143"/>
    </row>
    <row r="386" spans="2:2" s="130" customFormat="1">
      <c r="B386" s="143"/>
    </row>
    <row r="387" spans="2:2" s="130" customFormat="1">
      <c r="B387" s="143"/>
    </row>
    <row r="388" spans="2:2" s="130" customFormat="1">
      <c r="B388" s="143"/>
    </row>
    <row r="389" spans="2:2" s="130" customFormat="1">
      <c r="B389" s="143"/>
    </row>
    <row r="390" spans="2:2" s="130" customFormat="1">
      <c r="B390" s="143"/>
    </row>
    <row r="391" spans="2:2" s="130" customFormat="1">
      <c r="B391" s="143"/>
    </row>
    <row r="392" spans="2:2" s="130" customFormat="1">
      <c r="B392" s="143"/>
    </row>
    <row r="393" spans="2:2" s="130" customFormat="1">
      <c r="B393" s="143"/>
    </row>
    <row r="394" spans="2:2" s="130" customFormat="1">
      <c r="B394" s="143"/>
    </row>
    <row r="395" spans="2:2" s="130" customFormat="1">
      <c r="B395" s="143"/>
    </row>
    <row r="396" spans="2:2" s="130" customFormat="1">
      <c r="B396" s="143"/>
    </row>
    <row r="397" spans="2:2" s="130" customFormat="1">
      <c r="B397" s="143"/>
    </row>
    <row r="398" spans="2:2" s="130" customFormat="1">
      <c r="B398" s="143"/>
    </row>
    <row r="399" spans="2:2" s="130" customFormat="1">
      <c r="B399" s="143"/>
    </row>
    <row r="400" spans="2:2" s="130" customFormat="1">
      <c r="B400" s="143"/>
    </row>
    <row r="401" spans="2:2" s="130" customFormat="1">
      <c r="B401" s="143"/>
    </row>
    <row r="402" spans="2:2" s="130" customFormat="1">
      <c r="B402" s="143"/>
    </row>
    <row r="403" spans="2:2" s="130" customFormat="1">
      <c r="B403" s="143"/>
    </row>
    <row r="404" spans="2:2" s="130" customFormat="1">
      <c r="B404" s="143"/>
    </row>
    <row r="405" spans="2:2" s="130" customFormat="1">
      <c r="B405" s="143"/>
    </row>
    <row r="406" spans="2:2" s="130" customFormat="1">
      <c r="B406" s="143"/>
    </row>
    <row r="407" spans="2:2" s="130" customFormat="1">
      <c r="B407" s="143"/>
    </row>
    <row r="408" spans="2:2" s="130" customFormat="1">
      <c r="B408" s="143"/>
    </row>
    <row r="409" spans="2:2" s="130" customFormat="1">
      <c r="B409" s="143"/>
    </row>
    <row r="410" spans="2:2" s="130" customFormat="1">
      <c r="B410" s="143"/>
    </row>
    <row r="411" spans="2:2" s="130" customFormat="1">
      <c r="B411" s="143"/>
    </row>
    <row r="412" spans="2:2" s="130" customFormat="1">
      <c r="B412" s="143"/>
    </row>
    <row r="413" spans="2:2" s="130" customFormat="1">
      <c r="B413" s="143"/>
    </row>
    <row r="414" spans="2:2" s="130" customFormat="1">
      <c r="B414" s="143"/>
    </row>
    <row r="415" spans="2:2" s="130" customFormat="1">
      <c r="B415" s="143"/>
    </row>
    <row r="416" spans="2:2" s="130" customFormat="1">
      <c r="B416" s="143"/>
    </row>
    <row r="417" spans="2:2" s="130" customFormat="1">
      <c r="B417" s="143"/>
    </row>
    <row r="418" spans="2:2" s="130" customFormat="1">
      <c r="B418" s="143"/>
    </row>
    <row r="419" spans="2:2" s="130" customFormat="1">
      <c r="B419" s="143"/>
    </row>
    <row r="420" spans="2:2" s="130" customFormat="1">
      <c r="B420" s="143"/>
    </row>
    <row r="421" spans="2:2" s="130" customFormat="1">
      <c r="B421" s="143"/>
    </row>
    <row r="422" spans="2:2" s="130" customFormat="1">
      <c r="B422" s="143"/>
    </row>
    <row r="423" spans="2:2" s="130" customFormat="1">
      <c r="B423" s="143"/>
    </row>
    <row r="424" spans="2:2" s="130" customFormat="1">
      <c r="B424" s="143"/>
    </row>
    <row r="425" spans="2:2" s="130" customFormat="1">
      <c r="B425" s="143"/>
    </row>
    <row r="426" spans="2:2" s="130" customFormat="1">
      <c r="B426" s="143"/>
    </row>
    <row r="427" spans="2:2" s="130" customFormat="1">
      <c r="B427" s="143"/>
    </row>
    <row r="428" spans="2:2" s="130" customFormat="1">
      <c r="B428" s="143"/>
    </row>
    <row r="429" spans="2:2" s="130" customFormat="1">
      <c r="B429" s="143"/>
    </row>
    <row r="430" spans="2:2" s="130" customFormat="1">
      <c r="B430" s="143"/>
    </row>
    <row r="431" spans="2:2" s="130" customFormat="1">
      <c r="B431" s="143"/>
    </row>
    <row r="432" spans="2:2" s="130" customFormat="1">
      <c r="B432" s="143"/>
    </row>
    <row r="433" spans="2:6" s="130" customFormat="1">
      <c r="B433" s="143"/>
    </row>
    <row r="434" spans="2:6" s="130" customFormat="1">
      <c r="B434" s="143"/>
    </row>
    <row r="435" spans="2:6" s="130" customFormat="1">
      <c r="B435" s="143"/>
    </row>
    <row r="436" spans="2:6" s="130" customFormat="1">
      <c r="B436" s="143"/>
    </row>
    <row r="437" spans="2:6" s="130" customFormat="1">
      <c r="B437" s="143"/>
    </row>
    <row r="438" spans="2:6" s="130" customFormat="1">
      <c r="B438" s="143"/>
    </row>
    <row r="439" spans="2:6">
      <c r="C439" s="1"/>
      <c r="D439" s="1"/>
      <c r="E439" s="1"/>
      <c r="F439" s="1"/>
    </row>
    <row r="440" spans="2:6">
      <c r="C440" s="1"/>
      <c r="D440" s="1"/>
      <c r="E440" s="1"/>
      <c r="F440" s="1"/>
    </row>
    <row r="441" spans="2:6">
      <c r="C441" s="1"/>
      <c r="D441" s="1"/>
      <c r="E441" s="1"/>
      <c r="F441" s="1"/>
    </row>
    <row r="442" spans="2:6">
      <c r="C442" s="1"/>
      <c r="D442" s="1"/>
      <c r="E442" s="1"/>
      <c r="F442" s="1"/>
    </row>
    <row r="443" spans="2:6">
      <c r="C443" s="1"/>
      <c r="D443" s="1"/>
      <c r="E443" s="1"/>
      <c r="F443" s="1"/>
    </row>
    <row r="444" spans="2:6">
      <c r="C444" s="1"/>
      <c r="D444" s="1"/>
      <c r="E444" s="1"/>
      <c r="F444" s="1"/>
    </row>
    <row r="445" spans="2:6">
      <c r="C445" s="1"/>
      <c r="D445" s="1"/>
      <c r="E445" s="1"/>
      <c r="F445" s="1"/>
    </row>
    <row r="446" spans="2:6">
      <c r="C446" s="1"/>
      <c r="D446" s="1"/>
      <c r="E446" s="1"/>
      <c r="F446" s="1"/>
    </row>
    <row r="447" spans="2:6">
      <c r="C447" s="1"/>
      <c r="D447" s="1"/>
      <c r="E447" s="1"/>
      <c r="F447" s="1"/>
    </row>
    <row r="448" spans="2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1:K261"/>
  </mergeCells>
  <phoneticPr fontId="5" type="noConversion"/>
  <conditionalFormatting sqref="B12:B253">
    <cfRule type="cellIs" dxfId="21" priority="2" operator="equal">
      <formula>"NR3"</formula>
    </cfRule>
  </conditionalFormatting>
  <conditionalFormatting sqref="B12:B253">
    <cfRule type="containsText" dxfId="20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 B34 Q9 B36 B259 B261"/>
    <dataValidation type="list" allowBlank="1" showInputMessage="1" showErrorMessage="1" sqref="I12:I35 I262:I828 I37:I260">
      <formula1>$BL$7:$BL$10</formula1>
    </dataValidation>
    <dataValidation type="list" allowBlank="1" showInputMessage="1" showErrorMessage="1" sqref="E12:E35 E262:E822 E37:E260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35 G262:G555 G37:G260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H174" sqref="H174"/>
    </sheetView>
  </sheetViews>
  <sheetFormatPr defaultColWidth="9.140625" defaultRowHeight="18"/>
  <cols>
    <col min="1" max="1" width="6.28515625" style="1" customWidth="1"/>
    <col min="2" max="2" width="44.285156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9" style="1" bestFit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191</v>
      </c>
      <c r="C1" s="80" t="s" vm="1">
        <v>267</v>
      </c>
    </row>
    <row r="2" spans="2:62">
      <c r="B2" s="58" t="s">
        <v>190</v>
      </c>
      <c r="C2" s="80" t="s">
        <v>268</v>
      </c>
    </row>
    <row r="3" spans="2:62">
      <c r="B3" s="58" t="s">
        <v>192</v>
      </c>
      <c r="C3" s="80" t="s">
        <v>269</v>
      </c>
    </row>
    <row r="4" spans="2:62">
      <c r="B4" s="58" t="s">
        <v>193</v>
      </c>
      <c r="C4" s="80">
        <v>8801</v>
      </c>
    </row>
    <row r="6" spans="2:62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  <c r="BJ6" s="3"/>
    </row>
    <row r="7" spans="2:62" ht="26.25" customHeight="1">
      <c r="B7" s="172" t="s">
        <v>99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BF7" s="3"/>
      <c r="BJ7" s="3"/>
    </row>
    <row r="8" spans="2:62" s="3" customFormat="1" ht="78.75">
      <c r="B8" s="23" t="s">
        <v>126</v>
      </c>
      <c r="C8" s="31" t="s">
        <v>49</v>
      </c>
      <c r="D8" s="31" t="s">
        <v>131</v>
      </c>
      <c r="E8" s="31" t="s">
        <v>237</v>
      </c>
      <c r="F8" s="31" t="s">
        <v>128</v>
      </c>
      <c r="G8" s="31" t="s">
        <v>69</v>
      </c>
      <c r="H8" s="31" t="s">
        <v>111</v>
      </c>
      <c r="I8" s="14" t="s">
        <v>251</v>
      </c>
      <c r="J8" s="14" t="s">
        <v>250</v>
      </c>
      <c r="K8" s="31" t="s">
        <v>265</v>
      </c>
      <c r="L8" s="14" t="s">
        <v>66</v>
      </c>
      <c r="M8" s="14" t="s">
        <v>63</v>
      </c>
      <c r="N8" s="14" t="s">
        <v>194</v>
      </c>
      <c r="O8" s="15" t="s">
        <v>196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258</v>
      </c>
      <c r="J9" s="17"/>
      <c r="K9" s="17" t="s">
        <v>254</v>
      </c>
      <c r="L9" s="17" t="s">
        <v>254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 t="s">
        <v>32</v>
      </c>
      <c r="C11" s="82"/>
      <c r="D11" s="82"/>
      <c r="E11" s="82"/>
      <c r="F11" s="82"/>
      <c r="G11" s="82"/>
      <c r="H11" s="82"/>
      <c r="I11" s="90"/>
      <c r="J11" s="92"/>
      <c r="K11" s="90">
        <v>2543.1798346379996</v>
      </c>
      <c r="L11" s="90">
        <v>793702.41610748915</v>
      </c>
      <c r="M11" s="82"/>
      <c r="N11" s="91">
        <f>L11/$L$11</f>
        <v>1</v>
      </c>
      <c r="O11" s="91">
        <f>L11/'סכום נכסי הקרן'!$C$42</f>
        <v>0.14550881400121715</v>
      </c>
      <c r="BF11" s="1"/>
      <c r="BG11" s="3"/>
      <c r="BH11" s="1"/>
      <c r="BJ11" s="1"/>
    </row>
    <row r="12" spans="2:62" s="130" customFormat="1" ht="20.25">
      <c r="B12" s="83" t="s">
        <v>245</v>
      </c>
      <c r="C12" s="84"/>
      <c r="D12" s="84"/>
      <c r="E12" s="84"/>
      <c r="F12" s="84"/>
      <c r="G12" s="84"/>
      <c r="H12" s="84"/>
      <c r="I12" s="93"/>
      <c r="J12" s="95"/>
      <c r="K12" s="93">
        <v>2242.3386683080003</v>
      </c>
      <c r="L12" s="93">
        <v>590037.30519919598</v>
      </c>
      <c r="M12" s="84"/>
      <c r="N12" s="94">
        <f t="shared" ref="N12:N40" si="0">L12/$L$11</f>
        <v>0.74339865070952327</v>
      </c>
      <c r="O12" s="94">
        <f>L12/'סכום נכסי הקרן'!$C$42</f>
        <v>0.10817105599484782</v>
      </c>
      <c r="BG12" s="142"/>
    </row>
    <row r="13" spans="2:62" s="130" customFormat="1">
      <c r="B13" s="104" t="s">
        <v>931</v>
      </c>
      <c r="C13" s="84"/>
      <c r="D13" s="84"/>
      <c r="E13" s="84"/>
      <c r="F13" s="84"/>
      <c r="G13" s="84"/>
      <c r="H13" s="84"/>
      <c r="I13" s="93"/>
      <c r="J13" s="95"/>
      <c r="K13" s="93">
        <v>1169.238476453</v>
      </c>
      <c r="L13" s="93">
        <v>427667.77340135613</v>
      </c>
      <c r="M13" s="84"/>
      <c r="N13" s="94">
        <f t="shared" si="0"/>
        <v>0.53882634690561171</v>
      </c>
      <c r="O13" s="94">
        <f>L13/'סכום נכסי הקרן'!$C$42</f>
        <v>7.8403982690843976E-2</v>
      </c>
    </row>
    <row r="14" spans="2:62" s="130" customFormat="1">
      <c r="B14" s="89" t="s">
        <v>932</v>
      </c>
      <c r="C14" s="86" t="s">
        <v>933</v>
      </c>
      <c r="D14" s="99" t="s">
        <v>132</v>
      </c>
      <c r="E14" s="99" t="s">
        <v>357</v>
      </c>
      <c r="F14" s="86" t="s">
        <v>934</v>
      </c>
      <c r="G14" s="99" t="s">
        <v>202</v>
      </c>
      <c r="H14" s="99" t="s">
        <v>176</v>
      </c>
      <c r="I14" s="96">
        <v>60863.553978999989</v>
      </c>
      <c r="J14" s="98">
        <v>19820</v>
      </c>
      <c r="K14" s="86"/>
      <c r="L14" s="96">
        <v>12063.156414675999</v>
      </c>
      <c r="M14" s="97">
        <v>1.2004697609837799E-3</v>
      </c>
      <c r="N14" s="97">
        <f t="shared" si="0"/>
        <v>1.5198588501011084E-2</v>
      </c>
      <c r="O14" s="97">
        <f>L14/'סכום נכסי הקרן'!$C$42</f>
        <v>2.2115285872746598E-3</v>
      </c>
    </row>
    <row r="15" spans="2:62" s="130" customFormat="1">
      <c r="B15" s="89" t="s">
        <v>935</v>
      </c>
      <c r="C15" s="86" t="s">
        <v>936</v>
      </c>
      <c r="D15" s="99" t="s">
        <v>132</v>
      </c>
      <c r="E15" s="99" t="s">
        <v>357</v>
      </c>
      <c r="F15" s="86">
        <v>29389</v>
      </c>
      <c r="G15" s="99" t="s">
        <v>937</v>
      </c>
      <c r="H15" s="99" t="s">
        <v>176</v>
      </c>
      <c r="I15" s="96">
        <v>17290.024803</v>
      </c>
      <c r="J15" s="98">
        <v>46950</v>
      </c>
      <c r="K15" s="96">
        <v>45.842081200999999</v>
      </c>
      <c r="L15" s="96">
        <v>8163.5087260189994</v>
      </c>
      <c r="M15" s="97">
        <v>1.6216671531348506E-4</v>
      </c>
      <c r="N15" s="97">
        <f t="shared" si="0"/>
        <v>1.028535199131035E-2</v>
      </c>
      <c r="O15" s="97">
        <f>L15/'סכום נכסי הקרן'!$C$42</f>
        <v>1.4966093698406263E-3</v>
      </c>
    </row>
    <row r="16" spans="2:62" s="130" customFormat="1" ht="20.25">
      <c r="B16" s="89" t="s">
        <v>938</v>
      </c>
      <c r="C16" s="86" t="s">
        <v>939</v>
      </c>
      <c r="D16" s="99" t="s">
        <v>132</v>
      </c>
      <c r="E16" s="99" t="s">
        <v>357</v>
      </c>
      <c r="F16" s="86" t="s">
        <v>432</v>
      </c>
      <c r="G16" s="99" t="s">
        <v>415</v>
      </c>
      <c r="H16" s="99" t="s">
        <v>176</v>
      </c>
      <c r="I16" s="96">
        <v>125380.282468</v>
      </c>
      <c r="J16" s="98">
        <v>5416</v>
      </c>
      <c r="K16" s="86"/>
      <c r="L16" s="96">
        <v>6790.5960983539999</v>
      </c>
      <c r="M16" s="97">
        <v>9.5353915983639444E-4</v>
      </c>
      <c r="N16" s="97">
        <f t="shared" si="0"/>
        <v>8.5555945913038094E-3</v>
      </c>
      <c r="O16" s="97">
        <f>L16/'סכום נכסי הקרן'!$C$42</f>
        <v>1.2449144220558455E-3</v>
      </c>
      <c r="BF16" s="142"/>
    </row>
    <row r="17" spans="2:15" s="130" customFormat="1">
      <c r="B17" s="89" t="s">
        <v>940</v>
      </c>
      <c r="C17" s="86" t="s">
        <v>941</v>
      </c>
      <c r="D17" s="99" t="s">
        <v>132</v>
      </c>
      <c r="E17" s="99" t="s">
        <v>357</v>
      </c>
      <c r="F17" s="86" t="s">
        <v>735</v>
      </c>
      <c r="G17" s="99" t="s">
        <v>736</v>
      </c>
      <c r="H17" s="99" t="s">
        <v>176</v>
      </c>
      <c r="I17" s="96">
        <v>39451.180486999998</v>
      </c>
      <c r="J17" s="98">
        <v>46960</v>
      </c>
      <c r="K17" s="86"/>
      <c r="L17" s="96">
        <v>18526.274356915997</v>
      </c>
      <c r="M17" s="97">
        <v>9.2276594726914125E-4</v>
      </c>
      <c r="N17" s="97">
        <f t="shared" si="0"/>
        <v>2.3341587452603937E-2</v>
      </c>
      <c r="O17" s="97">
        <f>L17/'סכום נכסי הקרן'!$C$42</f>
        <v>3.3964067071340907E-3</v>
      </c>
    </row>
    <row r="18" spans="2:15" s="130" customFormat="1">
      <c r="B18" s="89" t="s">
        <v>942</v>
      </c>
      <c r="C18" s="86" t="s">
        <v>943</v>
      </c>
      <c r="D18" s="99" t="s">
        <v>132</v>
      </c>
      <c r="E18" s="99" t="s">
        <v>357</v>
      </c>
      <c r="F18" s="86" t="s">
        <v>440</v>
      </c>
      <c r="G18" s="99" t="s">
        <v>415</v>
      </c>
      <c r="H18" s="99" t="s">
        <v>176</v>
      </c>
      <c r="I18" s="96">
        <v>282577.77868500003</v>
      </c>
      <c r="J18" s="98">
        <v>2050</v>
      </c>
      <c r="K18" s="96">
        <v>144.15460730500001</v>
      </c>
      <c r="L18" s="96">
        <v>5936.9990703479998</v>
      </c>
      <c r="M18" s="97">
        <v>8.0967320347818613E-4</v>
      </c>
      <c r="N18" s="97">
        <f t="shared" si="0"/>
        <v>7.4801322887039908E-3</v>
      </c>
      <c r="O18" s="97">
        <f>L18/'סכום נכסי הקרן'!$C$42</f>
        <v>1.0884251779015278E-3</v>
      </c>
    </row>
    <row r="19" spans="2:15" s="130" customFormat="1">
      <c r="B19" s="89" t="s">
        <v>944</v>
      </c>
      <c r="C19" s="86" t="s">
        <v>945</v>
      </c>
      <c r="D19" s="99" t="s">
        <v>132</v>
      </c>
      <c r="E19" s="99" t="s">
        <v>357</v>
      </c>
      <c r="F19" s="86" t="s">
        <v>449</v>
      </c>
      <c r="G19" s="99" t="s">
        <v>450</v>
      </c>
      <c r="H19" s="99" t="s">
        <v>176</v>
      </c>
      <c r="I19" s="96">
        <v>4250873.4551069997</v>
      </c>
      <c r="J19" s="98">
        <v>255.1</v>
      </c>
      <c r="K19" s="86"/>
      <c r="L19" s="96">
        <v>10843.978184064003</v>
      </c>
      <c r="M19" s="97">
        <v>1.5371163819938869E-3</v>
      </c>
      <c r="N19" s="97">
        <f t="shared" si="0"/>
        <v>1.3662523842683414E-2</v>
      </c>
      <c r="O19" s="97">
        <f>L19/'סכום נכסי הקרן'!$C$42</f>
        <v>1.9880176406122155E-3</v>
      </c>
    </row>
    <row r="20" spans="2:15" s="130" customFormat="1">
      <c r="B20" s="89" t="s">
        <v>946</v>
      </c>
      <c r="C20" s="86" t="s">
        <v>947</v>
      </c>
      <c r="D20" s="99" t="s">
        <v>132</v>
      </c>
      <c r="E20" s="99" t="s">
        <v>357</v>
      </c>
      <c r="F20" s="86" t="s">
        <v>396</v>
      </c>
      <c r="G20" s="99" t="s">
        <v>365</v>
      </c>
      <c r="H20" s="99" t="s">
        <v>176</v>
      </c>
      <c r="I20" s="96">
        <v>107467.169496</v>
      </c>
      <c r="J20" s="98">
        <v>8642</v>
      </c>
      <c r="K20" s="86"/>
      <c r="L20" s="96">
        <v>9287.3127878239993</v>
      </c>
      <c r="M20" s="97">
        <v>1.0711365160025852E-3</v>
      </c>
      <c r="N20" s="97">
        <f t="shared" si="0"/>
        <v>1.1701253012900294E-2</v>
      </c>
      <c r="O20" s="97">
        <f>L20/'סכום נכסי הקרן'!$C$42</f>
        <v>1.7026354482352908E-3</v>
      </c>
    </row>
    <row r="21" spans="2:15" s="130" customFormat="1">
      <c r="B21" s="89" t="s">
        <v>948</v>
      </c>
      <c r="C21" s="86" t="s">
        <v>949</v>
      </c>
      <c r="D21" s="99" t="s">
        <v>132</v>
      </c>
      <c r="E21" s="99" t="s">
        <v>357</v>
      </c>
      <c r="F21" s="86" t="s">
        <v>706</v>
      </c>
      <c r="G21" s="99" t="s">
        <v>533</v>
      </c>
      <c r="H21" s="99" t="s">
        <v>176</v>
      </c>
      <c r="I21" s="96">
        <v>2012671.9192319999</v>
      </c>
      <c r="J21" s="98">
        <v>179.3</v>
      </c>
      <c r="K21" s="86"/>
      <c r="L21" s="96">
        <v>3608.7207510910007</v>
      </c>
      <c r="M21" s="97">
        <v>6.280176582070335E-4</v>
      </c>
      <c r="N21" s="97">
        <f t="shared" si="0"/>
        <v>4.5466924099702884E-3</v>
      </c>
      <c r="O21" s="97">
        <f>L21/'סכום נכסי הקרן'!$C$42</f>
        <v>6.6158382020311255E-4</v>
      </c>
    </row>
    <row r="22" spans="2:15" s="130" customFormat="1">
      <c r="B22" s="89" t="s">
        <v>950</v>
      </c>
      <c r="C22" s="86" t="s">
        <v>951</v>
      </c>
      <c r="D22" s="99" t="s">
        <v>132</v>
      </c>
      <c r="E22" s="99" t="s">
        <v>357</v>
      </c>
      <c r="F22" s="86" t="s">
        <v>469</v>
      </c>
      <c r="G22" s="99" t="s">
        <v>365</v>
      </c>
      <c r="H22" s="99" t="s">
        <v>176</v>
      </c>
      <c r="I22" s="96">
        <v>1358138.0562819999</v>
      </c>
      <c r="J22" s="98">
        <v>1277</v>
      </c>
      <c r="K22" s="86"/>
      <c r="L22" s="96">
        <v>17343.422978749</v>
      </c>
      <c r="M22" s="97">
        <v>1.1667682383069815E-3</v>
      </c>
      <c r="N22" s="97">
        <f t="shared" si="0"/>
        <v>2.1851291651353903E-2</v>
      </c>
      <c r="O22" s="97">
        <f>L22/'סכום נכסי הקרן'!$C$42</f>
        <v>3.1795555325832047E-3</v>
      </c>
    </row>
    <row r="23" spans="2:15" s="130" customFormat="1">
      <c r="B23" s="89" t="s">
        <v>952</v>
      </c>
      <c r="C23" s="86" t="s">
        <v>953</v>
      </c>
      <c r="D23" s="99" t="s">
        <v>132</v>
      </c>
      <c r="E23" s="99" t="s">
        <v>357</v>
      </c>
      <c r="F23" s="86" t="s">
        <v>954</v>
      </c>
      <c r="G23" s="99" t="s">
        <v>901</v>
      </c>
      <c r="H23" s="99" t="s">
        <v>176</v>
      </c>
      <c r="I23" s="96">
        <v>2178471.027851</v>
      </c>
      <c r="J23" s="98">
        <v>1121</v>
      </c>
      <c r="K23" s="86"/>
      <c r="L23" s="96">
        <v>24420.660223748997</v>
      </c>
      <c r="M23" s="97">
        <v>1.8558900689810841E-3</v>
      </c>
      <c r="N23" s="97">
        <f t="shared" si="0"/>
        <v>3.0768030597051587E-2</v>
      </c>
      <c r="O23" s="97">
        <f>L23/'סכום נכסי הקרן'!$C$42</f>
        <v>4.4770196413301379E-3</v>
      </c>
    </row>
    <row r="24" spans="2:15" s="130" customFormat="1">
      <c r="B24" s="89" t="s">
        <v>955</v>
      </c>
      <c r="C24" s="86" t="s">
        <v>956</v>
      </c>
      <c r="D24" s="99" t="s">
        <v>132</v>
      </c>
      <c r="E24" s="99" t="s">
        <v>357</v>
      </c>
      <c r="F24" s="86" t="s">
        <v>612</v>
      </c>
      <c r="G24" s="99" t="s">
        <v>482</v>
      </c>
      <c r="H24" s="99" t="s">
        <v>176</v>
      </c>
      <c r="I24" s="96">
        <v>303878.89577900001</v>
      </c>
      <c r="J24" s="98">
        <v>1955</v>
      </c>
      <c r="K24" s="86"/>
      <c r="L24" s="96">
        <v>5940.832412619</v>
      </c>
      <c r="M24" s="97">
        <v>1.1865852256513715E-3</v>
      </c>
      <c r="N24" s="97">
        <f t="shared" si="0"/>
        <v>7.4849619858212042E-3</v>
      </c>
      <c r="O24" s="97">
        <f>L24/'סכום נכסי הקרן'!$C$42</f>
        <v>1.0891279414010388E-3</v>
      </c>
    </row>
    <row r="25" spans="2:15" s="130" customFormat="1">
      <c r="B25" s="89" t="s">
        <v>957</v>
      </c>
      <c r="C25" s="86" t="s">
        <v>958</v>
      </c>
      <c r="D25" s="99" t="s">
        <v>132</v>
      </c>
      <c r="E25" s="99" t="s">
        <v>357</v>
      </c>
      <c r="F25" s="86" t="s">
        <v>481</v>
      </c>
      <c r="G25" s="99" t="s">
        <v>482</v>
      </c>
      <c r="H25" s="99" t="s">
        <v>176</v>
      </c>
      <c r="I25" s="96">
        <v>254481.85246600001</v>
      </c>
      <c r="J25" s="98">
        <v>2484</v>
      </c>
      <c r="K25" s="86"/>
      <c r="L25" s="96">
        <v>6321.3292152469994</v>
      </c>
      <c r="M25" s="97">
        <v>1.1870664660721796E-3</v>
      </c>
      <c r="N25" s="97">
        <f t="shared" si="0"/>
        <v>7.964356775236171E-3</v>
      </c>
      <c r="O25" s="97">
        <f>L25/'סכום נכסי הקרן'!$C$42</f>
        <v>1.1588841086471737E-3</v>
      </c>
    </row>
    <row r="26" spans="2:15" s="130" customFormat="1">
      <c r="B26" s="89" t="s">
        <v>959</v>
      </c>
      <c r="C26" s="86" t="s">
        <v>960</v>
      </c>
      <c r="D26" s="99" t="s">
        <v>132</v>
      </c>
      <c r="E26" s="99" t="s">
        <v>357</v>
      </c>
      <c r="F26" s="86" t="s">
        <v>961</v>
      </c>
      <c r="G26" s="99" t="s">
        <v>607</v>
      </c>
      <c r="H26" s="99" t="s">
        <v>176</v>
      </c>
      <c r="I26" s="96">
        <v>3220.6932339999998</v>
      </c>
      <c r="J26" s="98">
        <v>84650</v>
      </c>
      <c r="K26" s="86"/>
      <c r="L26" s="96">
        <v>2726.316822884</v>
      </c>
      <c r="M26" s="97">
        <v>4.1835513927642994E-4</v>
      </c>
      <c r="N26" s="97">
        <f t="shared" si="0"/>
        <v>3.4349357738565605E-3</v>
      </c>
      <c r="O26" s="97">
        <f>L26/'סכום נכסי הקרן'!$C$42</f>
        <v>4.9981343062422117E-4</v>
      </c>
    </row>
    <row r="27" spans="2:15" s="130" customFormat="1">
      <c r="B27" s="89" t="s">
        <v>962</v>
      </c>
      <c r="C27" s="86" t="s">
        <v>963</v>
      </c>
      <c r="D27" s="99" t="s">
        <v>132</v>
      </c>
      <c r="E27" s="99" t="s">
        <v>357</v>
      </c>
      <c r="F27" s="86" t="s">
        <v>964</v>
      </c>
      <c r="G27" s="99" t="s">
        <v>965</v>
      </c>
      <c r="H27" s="99" t="s">
        <v>176</v>
      </c>
      <c r="I27" s="96">
        <v>49694.632507000009</v>
      </c>
      <c r="J27" s="98">
        <v>5985</v>
      </c>
      <c r="K27" s="86"/>
      <c r="L27" s="96">
        <v>2974.2237527950001</v>
      </c>
      <c r="M27" s="97">
        <v>4.6933766372268251E-4</v>
      </c>
      <c r="N27" s="97">
        <f t="shared" si="0"/>
        <v>3.7472781894520631E-3</v>
      </c>
      <c r="O27" s="97">
        <f>L27/'סכום נכסי הקרן'!$C$42</f>
        <v>5.4526200507979815E-4</v>
      </c>
    </row>
    <row r="28" spans="2:15" s="130" customFormat="1">
      <c r="B28" s="89" t="s">
        <v>966</v>
      </c>
      <c r="C28" s="86" t="s">
        <v>967</v>
      </c>
      <c r="D28" s="99" t="s">
        <v>132</v>
      </c>
      <c r="E28" s="99" t="s">
        <v>357</v>
      </c>
      <c r="F28" s="86" t="s">
        <v>968</v>
      </c>
      <c r="G28" s="99" t="s">
        <v>533</v>
      </c>
      <c r="H28" s="99" t="s">
        <v>176</v>
      </c>
      <c r="I28" s="96">
        <v>128441.982492</v>
      </c>
      <c r="J28" s="98">
        <v>5692</v>
      </c>
      <c r="K28" s="86"/>
      <c r="L28" s="96">
        <v>7310.9176434370011</v>
      </c>
      <c r="M28" s="97">
        <v>1.1787837379282395E-4</v>
      </c>
      <c r="N28" s="97">
        <f t="shared" si="0"/>
        <v>9.2111570975070608E-3</v>
      </c>
      <c r="O28" s="97">
        <f>L28/'סכום נכסי הקרן'!$C$42</f>
        <v>1.3403045448371462E-3</v>
      </c>
    </row>
    <row r="29" spans="2:15" s="130" customFormat="1">
      <c r="B29" s="89" t="s">
        <v>969</v>
      </c>
      <c r="C29" s="86" t="s">
        <v>970</v>
      </c>
      <c r="D29" s="99" t="s">
        <v>132</v>
      </c>
      <c r="E29" s="99" t="s">
        <v>357</v>
      </c>
      <c r="F29" s="86" t="s">
        <v>923</v>
      </c>
      <c r="G29" s="99" t="s">
        <v>901</v>
      </c>
      <c r="H29" s="99" t="s">
        <v>176</v>
      </c>
      <c r="I29" s="96">
        <v>69148997.575442001</v>
      </c>
      <c r="J29" s="98">
        <v>38.700000000000003</v>
      </c>
      <c r="K29" s="86"/>
      <c r="L29" s="96">
        <v>26760.662061643001</v>
      </c>
      <c r="M29" s="97">
        <v>5.3387489153736787E-3</v>
      </c>
      <c r="N29" s="97">
        <f t="shared" si="0"/>
        <v>3.3716241148519913E-2</v>
      </c>
      <c r="O29" s="97">
        <f>L29/'סכום נכסי הקרן'!$C$42</f>
        <v>4.9060102621001685E-3</v>
      </c>
    </row>
    <row r="30" spans="2:15" s="130" customFormat="1">
      <c r="B30" s="89" t="s">
        <v>971</v>
      </c>
      <c r="C30" s="86" t="s">
        <v>972</v>
      </c>
      <c r="D30" s="99" t="s">
        <v>132</v>
      </c>
      <c r="E30" s="99" t="s">
        <v>357</v>
      </c>
      <c r="F30" s="86" t="s">
        <v>773</v>
      </c>
      <c r="G30" s="99" t="s">
        <v>533</v>
      </c>
      <c r="H30" s="99" t="s">
        <v>176</v>
      </c>
      <c r="I30" s="96">
        <v>1411725.2117980001</v>
      </c>
      <c r="J30" s="98">
        <v>1919</v>
      </c>
      <c r="K30" s="86"/>
      <c r="L30" s="96">
        <v>27091.006814405999</v>
      </c>
      <c r="M30" s="97">
        <v>1.1026508998339592E-3</v>
      </c>
      <c r="N30" s="97">
        <f t="shared" si="0"/>
        <v>3.4132448465089629E-2</v>
      </c>
      <c r="O30" s="97">
        <f>L30/'סכום נכסי הקרן'!$C$42</f>
        <v>4.9665720951128575E-3</v>
      </c>
    </row>
    <row r="31" spans="2:15" s="130" customFormat="1">
      <c r="B31" s="89" t="s">
        <v>973</v>
      </c>
      <c r="C31" s="86" t="s">
        <v>974</v>
      </c>
      <c r="D31" s="99" t="s">
        <v>132</v>
      </c>
      <c r="E31" s="99" t="s">
        <v>357</v>
      </c>
      <c r="F31" s="86" t="s">
        <v>364</v>
      </c>
      <c r="G31" s="99" t="s">
        <v>365</v>
      </c>
      <c r="H31" s="99" t="s">
        <v>176</v>
      </c>
      <c r="I31" s="96">
        <v>2230081.4429779998</v>
      </c>
      <c r="J31" s="98">
        <v>2382</v>
      </c>
      <c r="K31" s="96">
        <v>410.22571144</v>
      </c>
      <c r="L31" s="96">
        <v>53530.765683168</v>
      </c>
      <c r="M31" s="97">
        <v>1.4925771491280746E-3</v>
      </c>
      <c r="N31" s="97">
        <f t="shared" si="0"/>
        <v>6.7444377888750767E-2</v>
      </c>
      <c r="O31" s="97">
        <f>L31/'סכום נכסי הקרן'!$C$42</f>
        <v>9.813751437642038E-3</v>
      </c>
    </row>
    <row r="32" spans="2:15" s="130" customFormat="1">
      <c r="B32" s="89" t="s">
        <v>975</v>
      </c>
      <c r="C32" s="86" t="s">
        <v>976</v>
      </c>
      <c r="D32" s="99" t="s">
        <v>132</v>
      </c>
      <c r="E32" s="99" t="s">
        <v>357</v>
      </c>
      <c r="F32" s="86" t="s">
        <v>370</v>
      </c>
      <c r="G32" s="99" t="s">
        <v>365</v>
      </c>
      <c r="H32" s="99" t="s">
        <v>176</v>
      </c>
      <c r="I32" s="96">
        <v>369197.02248400002</v>
      </c>
      <c r="J32" s="98">
        <v>7460</v>
      </c>
      <c r="K32" s="86"/>
      <c r="L32" s="96">
        <v>27542.09787732</v>
      </c>
      <c r="M32" s="97">
        <v>1.579686634128083E-3</v>
      </c>
      <c r="N32" s="97">
        <f t="shared" si="0"/>
        <v>3.4700786237231315E-2</v>
      </c>
      <c r="O32" s="97">
        <f>L32/'סכום נכסי הקרן'!$C$42</f>
        <v>5.0492702502892874E-3</v>
      </c>
    </row>
    <row r="33" spans="2:15" s="130" customFormat="1">
      <c r="B33" s="89" t="s">
        <v>977</v>
      </c>
      <c r="C33" s="86" t="s">
        <v>978</v>
      </c>
      <c r="D33" s="99" t="s">
        <v>132</v>
      </c>
      <c r="E33" s="99" t="s">
        <v>357</v>
      </c>
      <c r="F33" s="86" t="s">
        <v>507</v>
      </c>
      <c r="G33" s="99" t="s">
        <v>415</v>
      </c>
      <c r="H33" s="99" t="s">
        <v>176</v>
      </c>
      <c r="I33" s="96">
        <v>70724.686056999999</v>
      </c>
      <c r="J33" s="98">
        <v>18410</v>
      </c>
      <c r="K33" s="86"/>
      <c r="L33" s="96">
        <v>13020.414703057</v>
      </c>
      <c r="M33" s="97">
        <v>1.5785836386316855E-3</v>
      </c>
      <c r="N33" s="97">
        <f t="shared" si="0"/>
        <v>1.640465549659317E-2</v>
      </c>
      <c r="O33" s="97">
        <f>L33/'סכום נכסי הקרן'!$C$42</f>
        <v>2.3870219654078201E-3</v>
      </c>
    </row>
    <row r="34" spans="2:15" s="130" customFormat="1">
      <c r="B34" s="89" t="s">
        <v>979</v>
      </c>
      <c r="C34" s="86" t="s">
        <v>980</v>
      </c>
      <c r="D34" s="99" t="s">
        <v>132</v>
      </c>
      <c r="E34" s="99" t="s">
        <v>357</v>
      </c>
      <c r="F34" s="86" t="s">
        <v>981</v>
      </c>
      <c r="G34" s="99" t="s">
        <v>204</v>
      </c>
      <c r="H34" s="99" t="s">
        <v>176</v>
      </c>
      <c r="I34" s="96">
        <v>12838.601377000001</v>
      </c>
      <c r="J34" s="98">
        <v>44590</v>
      </c>
      <c r="K34" s="86"/>
      <c r="L34" s="96">
        <v>5724.7323539389999</v>
      </c>
      <c r="M34" s="97">
        <v>2.0698249914195282E-4</v>
      </c>
      <c r="N34" s="97">
        <f t="shared" si="0"/>
        <v>7.2126936213883384E-3</v>
      </c>
      <c r="O34" s="97">
        <f>L34/'סכום נכסי הקרן'!$C$42</f>
        <v>1.0495104946023613E-3</v>
      </c>
    </row>
    <row r="35" spans="2:15" s="130" customFormat="1">
      <c r="B35" s="89" t="s">
        <v>982</v>
      </c>
      <c r="C35" s="86" t="s">
        <v>983</v>
      </c>
      <c r="D35" s="99" t="s">
        <v>132</v>
      </c>
      <c r="E35" s="99" t="s">
        <v>357</v>
      </c>
      <c r="F35" s="86" t="s">
        <v>385</v>
      </c>
      <c r="G35" s="99" t="s">
        <v>365</v>
      </c>
      <c r="H35" s="99" t="s">
        <v>176</v>
      </c>
      <c r="I35" s="96">
        <v>2066931.4753960001</v>
      </c>
      <c r="J35" s="98">
        <v>2415</v>
      </c>
      <c r="K35" s="86"/>
      <c r="L35" s="96">
        <v>49916.395130823003</v>
      </c>
      <c r="M35" s="97">
        <v>1.548703121897656E-3</v>
      </c>
      <c r="N35" s="97">
        <f t="shared" si="0"/>
        <v>6.2890567192204372E-2</v>
      </c>
      <c r="O35" s="97">
        <f>L35/'סכום נכסי הקרן'!$C$42</f>
        <v>9.1511318440015161E-3</v>
      </c>
    </row>
    <row r="36" spans="2:15" s="130" customFormat="1">
      <c r="B36" s="89" t="s">
        <v>984</v>
      </c>
      <c r="C36" s="86" t="s">
        <v>985</v>
      </c>
      <c r="D36" s="99" t="s">
        <v>132</v>
      </c>
      <c r="E36" s="99" t="s">
        <v>357</v>
      </c>
      <c r="F36" s="86" t="s">
        <v>606</v>
      </c>
      <c r="G36" s="99" t="s">
        <v>607</v>
      </c>
      <c r="H36" s="99" t="s">
        <v>176</v>
      </c>
      <c r="I36" s="96">
        <v>30631.739914999998</v>
      </c>
      <c r="J36" s="98">
        <v>54120</v>
      </c>
      <c r="K36" s="86"/>
      <c r="L36" s="96">
        <v>16577.897642237</v>
      </c>
      <c r="M36" s="97">
        <v>3.0128118289669877E-3</v>
      </c>
      <c r="N36" s="97">
        <f t="shared" si="0"/>
        <v>2.0886792462518969E-2</v>
      </c>
      <c r="O36" s="97">
        <f>L36/'סכום נכסי הקרן'!$C$42</f>
        <v>3.0392123995106974E-3</v>
      </c>
    </row>
    <row r="37" spans="2:15" s="130" customFormat="1">
      <c r="B37" s="89" t="s">
        <v>986</v>
      </c>
      <c r="C37" s="86" t="s">
        <v>987</v>
      </c>
      <c r="D37" s="99" t="s">
        <v>132</v>
      </c>
      <c r="E37" s="99" t="s">
        <v>357</v>
      </c>
      <c r="F37" s="86" t="s">
        <v>988</v>
      </c>
      <c r="G37" s="99" t="s">
        <v>533</v>
      </c>
      <c r="H37" s="99" t="s">
        <v>176</v>
      </c>
      <c r="I37" s="96">
        <v>33032.869336999996</v>
      </c>
      <c r="J37" s="98">
        <v>17330</v>
      </c>
      <c r="K37" s="86"/>
      <c r="L37" s="96">
        <v>5724.5962560379985</v>
      </c>
      <c r="M37" s="97">
        <v>2.3654503176273912E-4</v>
      </c>
      <c r="N37" s="97">
        <f t="shared" si="0"/>
        <v>7.2125221491863654E-3</v>
      </c>
      <c r="O37" s="97">
        <f>L37/'סכום נכסי הקרן'!$C$42</f>
        <v>1.0494855438856179E-3</v>
      </c>
    </row>
    <row r="38" spans="2:15" s="130" customFormat="1">
      <c r="B38" s="89" t="s">
        <v>989</v>
      </c>
      <c r="C38" s="86" t="s">
        <v>990</v>
      </c>
      <c r="D38" s="99" t="s">
        <v>132</v>
      </c>
      <c r="E38" s="99" t="s">
        <v>357</v>
      </c>
      <c r="F38" s="86" t="s">
        <v>414</v>
      </c>
      <c r="G38" s="99" t="s">
        <v>415</v>
      </c>
      <c r="H38" s="99" t="s">
        <v>176</v>
      </c>
      <c r="I38" s="96">
        <v>159238.37418799999</v>
      </c>
      <c r="J38" s="98">
        <v>21190</v>
      </c>
      <c r="K38" s="86"/>
      <c r="L38" s="96">
        <v>33742.611490356001</v>
      </c>
      <c r="M38" s="97">
        <v>1.3130597026735434E-3</v>
      </c>
      <c r="N38" s="97">
        <f t="shared" si="0"/>
        <v>4.2512925254578442E-2</v>
      </c>
      <c r="O38" s="97">
        <f>L38/'סכום נכסי הקרן'!$C$42</f>
        <v>6.1860053335161024E-3</v>
      </c>
    </row>
    <row r="39" spans="2:15" s="130" customFormat="1">
      <c r="B39" s="89" t="s">
        <v>991</v>
      </c>
      <c r="C39" s="86" t="s">
        <v>992</v>
      </c>
      <c r="D39" s="99" t="s">
        <v>132</v>
      </c>
      <c r="E39" s="99" t="s">
        <v>357</v>
      </c>
      <c r="F39" s="86" t="s">
        <v>783</v>
      </c>
      <c r="G39" s="99" t="s">
        <v>163</v>
      </c>
      <c r="H39" s="99" t="s">
        <v>176</v>
      </c>
      <c r="I39" s="96">
        <v>349892.27280099993</v>
      </c>
      <c r="J39" s="98">
        <v>2398</v>
      </c>
      <c r="K39" s="96">
        <v>233.92833276300001</v>
      </c>
      <c r="L39" s="96">
        <v>8624.3450345660003</v>
      </c>
      <c r="M39" s="97">
        <v>1.4691700466343931E-3</v>
      </c>
      <c r="N39" s="97">
        <f t="shared" si="0"/>
        <v>1.0865967974322037E-2</v>
      </c>
      <c r="O39" s="97">
        <f>L39/'סכום נכסי הקרן'!$C$42</f>
        <v>1.5810941129188077E-3</v>
      </c>
    </row>
    <row r="40" spans="2:15" s="130" customFormat="1">
      <c r="B40" s="89" t="s">
        <v>993</v>
      </c>
      <c r="C40" s="86" t="s">
        <v>994</v>
      </c>
      <c r="D40" s="99" t="s">
        <v>132</v>
      </c>
      <c r="E40" s="99" t="s">
        <v>357</v>
      </c>
      <c r="F40" s="86" t="s">
        <v>786</v>
      </c>
      <c r="G40" s="99" t="s">
        <v>787</v>
      </c>
      <c r="H40" s="99" t="s">
        <v>176</v>
      </c>
      <c r="I40" s="96">
        <v>193098.865342</v>
      </c>
      <c r="J40" s="98">
        <v>8710</v>
      </c>
      <c r="K40" s="96">
        <v>335.08774374399997</v>
      </c>
      <c r="L40" s="96">
        <v>17153.998915030999</v>
      </c>
      <c r="M40" s="97">
        <v>1.6754384788997716E-3</v>
      </c>
      <c r="N40" s="97">
        <f t="shared" si="0"/>
        <v>2.1612632854462518E-2</v>
      </c>
      <c r="O40" s="97">
        <f>L40/'סכום נכסי הקרן'!$C$42</f>
        <v>3.1448285740965816E-3</v>
      </c>
    </row>
    <row r="41" spans="2:15" s="130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30" customFormat="1">
      <c r="B42" s="104" t="s">
        <v>995</v>
      </c>
      <c r="C42" s="84"/>
      <c r="D42" s="84"/>
      <c r="E42" s="84"/>
      <c r="F42" s="84"/>
      <c r="G42" s="84"/>
      <c r="H42" s="84"/>
      <c r="I42" s="93"/>
      <c r="J42" s="95"/>
      <c r="K42" s="93">
        <v>926.50682828200001</v>
      </c>
      <c r="L42" s="93">
        <v>139085.87208318801</v>
      </c>
      <c r="M42" s="84"/>
      <c r="N42" s="94">
        <f t="shared" ref="N42:N81" si="1">L42/$L$11</f>
        <v>0.17523680067058275</v>
      </c>
      <c r="O42" s="94">
        <f>L42/'סכום נכסי הקרן'!$C$42</f>
        <v>2.5498499034944194E-2</v>
      </c>
    </row>
    <row r="43" spans="2:15" s="130" customFormat="1">
      <c r="B43" s="89" t="s">
        <v>996</v>
      </c>
      <c r="C43" s="86" t="s">
        <v>997</v>
      </c>
      <c r="D43" s="99" t="s">
        <v>132</v>
      </c>
      <c r="E43" s="99" t="s">
        <v>357</v>
      </c>
      <c r="F43" s="86" t="s">
        <v>998</v>
      </c>
      <c r="G43" s="99" t="s">
        <v>999</v>
      </c>
      <c r="H43" s="99" t="s">
        <v>176</v>
      </c>
      <c r="I43" s="96">
        <v>820010.98665700003</v>
      </c>
      <c r="J43" s="98">
        <v>381.8</v>
      </c>
      <c r="K43" s="86"/>
      <c r="L43" s="96">
        <v>3130.801947123</v>
      </c>
      <c r="M43" s="97">
        <v>2.7624147019272185E-3</v>
      </c>
      <c r="N43" s="97">
        <f t="shared" si="1"/>
        <v>3.9445538826468722E-3</v>
      </c>
      <c r="O43" s="97">
        <f>L43/'סכום נכסי הקרן'!$C$42</f>
        <v>5.7396735722784278E-4</v>
      </c>
    </row>
    <row r="44" spans="2:15" s="130" customFormat="1">
      <c r="B44" s="89" t="s">
        <v>1000</v>
      </c>
      <c r="C44" s="86" t="s">
        <v>1001</v>
      </c>
      <c r="D44" s="99" t="s">
        <v>132</v>
      </c>
      <c r="E44" s="99" t="s">
        <v>357</v>
      </c>
      <c r="F44" s="86" t="s">
        <v>900</v>
      </c>
      <c r="G44" s="99" t="s">
        <v>901</v>
      </c>
      <c r="H44" s="99" t="s">
        <v>176</v>
      </c>
      <c r="I44" s="96">
        <v>301835.46040099999</v>
      </c>
      <c r="J44" s="98">
        <v>2206</v>
      </c>
      <c r="K44" s="86"/>
      <c r="L44" s="96">
        <v>6658.4902564459999</v>
      </c>
      <c r="M44" s="97">
        <v>2.2885962901526683E-3</v>
      </c>
      <c r="N44" s="97">
        <f t="shared" si="1"/>
        <v>8.3891520566371277E-3</v>
      </c>
      <c r="O44" s="97">
        <f>L44/'סכום נכסי הקרן'!$C$42</f>
        <v>1.2206955662371402E-3</v>
      </c>
    </row>
    <row r="45" spans="2:15" s="130" customFormat="1">
      <c r="B45" s="89" t="s">
        <v>1002</v>
      </c>
      <c r="C45" s="86" t="s">
        <v>1003</v>
      </c>
      <c r="D45" s="99" t="s">
        <v>132</v>
      </c>
      <c r="E45" s="99" t="s">
        <v>357</v>
      </c>
      <c r="F45" s="86" t="s">
        <v>668</v>
      </c>
      <c r="G45" s="99" t="s">
        <v>415</v>
      </c>
      <c r="H45" s="99" t="s">
        <v>176</v>
      </c>
      <c r="I45" s="96">
        <v>352354.31592299999</v>
      </c>
      <c r="J45" s="98">
        <v>418.1</v>
      </c>
      <c r="K45" s="86"/>
      <c r="L45" s="96">
        <v>1473.1933947769999</v>
      </c>
      <c r="M45" s="97">
        <v>1.6719833405354828E-3</v>
      </c>
      <c r="N45" s="97">
        <f t="shared" si="1"/>
        <v>1.8561029485104766E-3</v>
      </c>
      <c r="O45" s="97">
        <f>L45/'סכום נכסי הקרן'!$C$42</f>
        <v>2.7007933870192171E-4</v>
      </c>
    </row>
    <row r="46" spans="2:15" s="130" customFormat="1">
      <c r="B46" s="89" t="s">
        <v>1004</v>
      </c>
      <c r="C46" s="86" t="s">
        <v>1005</v>
      </c>
      <c r="D46" s="99" t="s">
        <v>132</v>
      </c>
      <c r="E46" s="99" t="s">
        <v>357</v>
      </c>
      <c r="F46" s="86" t="s">
        <v>897</v>
      </c>
      <c r="G46" s="99" t="s">
        <v>482</v>
      </c>
      <c r="H46" s="99" t="s">
        <v>176</v>
      </c>
      <c r="I46" s="96">
        <v>23182.543527999998</v>
      </c>
      <c r="J46" s="98">
        <v>17190</v>
      </c>
      <c r="K46" s="96">
        <v>39.493502808999999</v>
      </c>
      <c r="L46" s="96">
        <v>4024.5727352250001</v>
      </c>
      <c r="M46" s="97">
        <v>1.5797397591386061E-3</v>
      </c>
      <c r="N46" s="97">
        <f t="shared" si="1"/>
        <v>5.0706318307086546E-3</v>
      </c>
      <c r="O46" s="97">
        <f>L46/'סכום נכסי הקרן'!$C$42</f>
        <v>7.3782162392323691E-4</v>
      </c>
    </row>
    <row r="47" spans="2:15" s="130" customFormat="1">
      <c r="B47" s="89" t="s">
        <v>1006</v>
      </c>
      <c r="C47" s="86" t="s">
        <v>1007</v>
      </c>
      <c r="D47" s="99" t="s">
        <v>132</v>
      </c>
      <c r="E47" s="99" t="s">
        <v>357</v>
      </c>
      <c r="F47" s="86" t="s">
        <v>1008</v>
      </c>
      <c r="G47" s="99" t="s">
        <v>1009</v>
      </c>
      <c r="H47" s="99" t="s">
        <v>176</v>
      </c>
      <c r="I47" s="96">
        <v>333580.33720299997</v>
      </c>
      <c r="J47" s="98">
        <v>1260</v>
      </c>
      <c r="K47" s="86"/>
      <c r="L47" s="96">
        <v>4203.1122487580005</v>
      </c>
      <c r="M47" s="97">
        <v>3.0655770471330842E-3</v>
      </c>
      <c r="N47" s="97">
        <f t="shared" si="1"/>
        <v>5.2955769863610742E-3</v>
      </c>
      <c r="O47" s="97">
        <f>L47/'סכום נכסי הקרן'!$C$42</f>
        <v>7.7055312673753962E-4</v>
      </c>
    </row>
    <row r="48" spans="2:15" s="130" customFormat="1">
      <c r="B48" s="89" t="s">
        <v>1010</v>
      </c>
      <c r="C48" s="86" t="s">
        <v>1011</v>
      </c>
      <c r="D48" s="99" t="s">
        <v>132</v>
      </c>
      <c r="E48" s="99" t="s">
        <v>357</v>
      </c>
      <c r="F48" s="86" t="s">
        <v>1012</v>
      </c>
      <c r="G48" s="99" t="s">
        <v>204</v>
      </c>
      <c r="H48" s="99" t="s">
        <v>176</v>
      </c>
      <c r="I48" s="96">
        <v>4802.4283420000002</v>
      </c>
      <c r="J48" s="98">
        <v>2909</v>
      </c>
      <c r="K48" s="86"/>
      <c r="L48" s="96">
        <v>139.70264046399998</v>
      </c>
      <c r="M48" s="97">
        <v>1.4168017947466241E-4</v>
      </c>
      <c r="N48" s="97">
        <f t="shared" si="1"/>
        <v>1.7601387828593986E-4</v>
      </c>
      <c r="O48" s="97">
        <f>L48/'סכום נכסי הקרן'!$C$42</f>
        <v>2.5611570677141701E-5</v>
      </c>
    </row>
    <row r="49" spans="2:15" s="130" customFormat="1">
      <c r="B49" s="89" t="s">
        <v>1013</v>
      </c>
      <c r="C49" s="86" t="s">
        <v>1014</v>
      </c>
      <c r="D49" s="99" t="s">
        <v>132</v>
      </c>
      <c r="E49" s="99" t="s">
        <v>357</v>
      </c>
      <c r="F49" s="86" t="s">
        <v>795</v>
      </c>
      <c r="G49" s="99" t="s">
        <v>607</v>
      </c>
      <c r="H49" s="99" t="s">
        <v>176</v>
      </c>
      <c r="I49" s="96">
        <v>9883.1748050000006</v>
      </c>
      <c r="J49" s="98">
        <v>93000</v>
      </c>
      <c r="K49" s="86"/>
      <c r="L49" s="96">
        <v>9191.3525688549998</v>
      </c>
      <c r="M49" s="97">
        <v>2.7354437842062817E-3</v>
      </c>
      <c r="N49" s="97">
        <f t="shared" si="1"/>
        <v>1.1580351000985535E-2</v>
      </c>
      <c r="O49" s="97">
        <f>L49/'סכום נכסי הקרן'!$C$42</f>
        <v>1.6850431398712134E-3</v>
      </c>
    </row>
    <row r="50" spans="2:15" s="130" customFormat="1">
      <c r="B50" s="89" t="s">
        <v>1015</v>
      </c>
      <c r="C50" s="86" t="s">
        <v>1016</v>
      </c>
      <c r="D50" s="99" t="s">
        <v>132</v>
      </c>
      <c r="E50" s="99" t="s">
        <v>357</v>
      </c>
      <c r="F50" s="86" t="s">
        <v>1017</v>
      </c>
      <c r="G50" s="99" t="s">
        <v>202</v>
      </c>
      <c r="H50" s="99" t="s">
        <v>176</v>
      </c>
      <c r="I50" s="96">
        <v>941086.04780099983</v>
      </c>
      <c r="J50" s="98">
        <v>224.8</v>
      </c>
      <c r="K50" s="86"/>
      <c r="L50" s="96">
        <v>2115.5614353209999</v>
      </c>
      <c r="M50" s="97">
        <v>1.7536076419850874E-3</v>
      </c>
      <c r="N50" s="97">
        <f t="shared" si="1"/>
        <v>2.6654340372254766E-3</v>
      </c>
      <c r="O50" s="97">
        <f>L50/'סכום נכסי הקרן'!$C$42</f>
        <v>3.878441455551552E-4</v>
      </c>
    </row>
    <row r="51" spans="2:15" s="130" customFormat="1">
      <c r="B51" s="89" t="s">
        <v>1018</v>
      </c>
      <c r="C51" s="86" t="s">
        <v>1019</v>
      </c>
      <c r="D51" s="99" t="s">
        <v>132</v>
      </c>
      <c r="E51" s="99" t="s">
        <v>357</v>
      </c>
      <c r="F51" s="86" t="s">
        <v>1020</v>
      </c>
      <c r="G51" s="99" t="s">
        <v>202</v>
      </c>
      <c r="H51" s="99" t="s">
        <v>176</v>
      </c>
      <c r="I51" s="96">
        <v>684149.97902099998</v>
      </c>
      <c r="J51" s="98">
        <v>581</v>
      </c>
      <c r="K51" s="86"/>
      <c r="L51" s="96">
        <v>3974.9113781749998</v>
      </c>
      <c r="M51" s="97">
        <v>1.6979123810399713E-3</v>
      </c>
      <c r="N51" s="97">
        <f t="shared" si="1"/>
        <v>5.0080625905977935E-3</v>
      </c>
      <c r="O51" s="97">
        <f>L51/'סכום נכסי הקרן'!$C$42</f>
        <v>7.2871724800174808E-4</v>
      </c>
    </row>
    <row r="52" spans="2:15" s="130" customFormat="1">
      <c r="B52" s="89" t="s">
        <v>1021</v>
      </c>
      <c r="C52" s="86" t="s">
        <v>1022</v>
      </c>
      <c r="D52" s="99" t="s">
        <v>132</v>
      </c>
      <c r="E52" s="99" t="s">
        <v>357</v>
      </c>
      <c r="F52" s="86" t="s">
        <v>1023</v>
      </c>
      <c r="G52" s="99" t="s">
        <v>489</v>
      </c>
      <c r="H52" s="99" t="s">
        <v>176</v>
      </c>
      <c r="I52" s="96">
        <v>9644.5554919999995</v>
      </c>
      <c r="J52" s="98">
        <v>18230</v>
      </c>
      <c r="K52" s="86"/>
      <c r="L52" s="96">
        <v>1758.2024663299999</v>
      </c>
      <c r="M52" s="97">
        <v>1.9070192798747497E-3</v>
      </c>
      <c r="N52" s="97">
        <f t="shared" si="1"/>
        <v>2.2151910220365146E-3</v>
      </c>
      <c r="O52" s="97">
        <f>L52/'סכום נכסי הקרן'!$C$42</f>
        <v>3.2232981840267738E-4</v>
      </c>
    </row>
    <row r="53" spans="2:15" s="130" customFormat="1">
      <c r="B53" s="89" t="s">
        <v>1024</v>
      </c>
      <c r="C53" s="86" t="s">
        <v>1025</v>
      </c>
      <c r="D53" s="99" t="s">
        <v>132</v>
      </c>
      <c r="E53" s="99" t="s">
        <v>357</v>
      </c>
      <c r="F53" s="86" t="s">
        <v>1026</v>
      </c>
      <c r="G53" s="99" t="s">
        <v>1027</v>
      </c>
      <c r="H53" s="99" t="s">
        <v>176</v>
      </c>
      <c r="I53" s="96">
        <v>55589.383540000003</v>
      </c>
      <c r="J53" s="98">
        <v>4841</v>
      </c>
      <c r="K53" s="86"/>
      <c r="L53" s="96">
        <v>2691.0820571869999</v>
      </c>
      <c r="M53" s="97">
        <v>2.2477859745980789E-3</v>
      </c>
      <c r="N53" s="97">
        <f t="shared" si="1"/>
        <v>3.3905428565843667E-3</v>
      </c>
      <c r="O53" s="97">
        <f>L53/'סכום נכסי הקרן'!$C$42</f>
        <v>4.9335386988189013E-4</v>
      </c>
    </row>
    <row r="54" spans="2:15" s="130" customFormat="1">
      <c r="B54" s="89" t="s">
        <v>1028</v>
      </c>
      <c r="C54" s="86" t="s">
        <v>1029</v>
      </c>
      <c r="D54" s="99" t="s">
        <v>132</v>
      </c>
      <c r="E54" s="99" t="s">
        <v>357</v>
      </c>
      <c r="F54" s="86" t="s">
        <v>466</v>
      </c>
      <c r="G54" s="99" t="s">
        <v>415</v>
      </c>
      <c r="H54" s="99" t="s">
        <v>176</v>
      </c>
      <c r="I54" s="96">
        <v>6599.7328690000004</v>
      </c>
      <c r="J54" s="98">
        <v>173600</v>
      </c>
      <c r="K54" s="96">
        <v>617.7341717459999</v>
      </c>
      <c r="L54" s="96">
        <v>12074.870432189999</v>
      </c>
      <c r="M54" s="97">
        <v>3.0886708438730695E-3</v>
      </c>
      <c r="N54" s="97">
        <f t="shared" si="1"/>
        <v>1.5213347203109344E-2</v>
      </c>
      <c r="O54" s="97">
        <f>L54/'סכום נכסי הקרן'!$C$42</f>
        <v>2.2136761085131749E-3</v>
      </c>
    </row>
    <row r="55" spans="2:15" s="130" customFormat="1">
      <c r="B55" s="89" t="s">
        <v>1030</v>
      </c>
      <c r="C55" s="86" t="s">
        <v>1031</v>
      </c>
      <c r="D55" s="99" t="s">
        <v>132</v>
      </c>
      <c r="E55" s="99" t="s">
        <v>357</v>
      </c>
      <c r="F55" s="86" t="s">
        <v>1032</v>
      </c>
      <c r="G55" s="99" t="s">
        <v>415</v>
      </c>
      <c r="H55" s="99" t="s">
        <v>176</v>
      </c>
      <c r="I55" s="96">
        <v>25611.369161999999</v>
      </c>
      <c r="J55" s="98">
        <v>5933</v>
      </c>
      <c r="K55" s="86"/>
      <c r="L55" s="96">
        <v>1519.5225323519999</v>
      </c>
      <c r="M55" s="97">
        <v>1.4279942248778309E-3</v>
      </c>
      <c r="N55" s="97">
        <f t="shared" si="1"/>
        <v>1.9144738651598293E-3</v>
      </c>
      <c r="O55" s="97">
        <f>L55/'סכום נכסי הקרן'!$C$42</f>
        <v>2.7857282155573288E-4</v>
      </c>
    </row>
    <row r="56" spans="2:15" s="130" customFormat="1">
      <c r="B56" s="89" t="s">
        <v>1033</v>
      </c>
      <c r="C56" s="86" t="s">
        <v>1034</v>
      </c>
      <c r="D56" s="99" t="s">
        <v>132</v>
      </c>
      <c r="E56" s="99" t="s">
        <v>357</v>
      </c>
      <c r="F56" s="86" t="s">
        <v>1035</v>
      </c>
      <c r="G56" s="99" t="s">
        <v>411</v>
      </c>
      <c r="H56" s="99" t="s">
        <v>176</v>
      </c>
      <c r="I56" s="96">
        <v>20028.938182000002</v>
      </c>
      <c r="J56" s="98">
        <v>19360</v>
      </c>
      <c r="K56" s="96">
        <v>55.079579999000003</v>
      </c>
      <c r="L56" s="96">
        <v>3932.6820119610002</v>
      </c>
      <c r="M56" s="97">
        <v>3.801246370452331E-3</v>
      </c>
      <c r="N56" s="97">
        <f t="shared" si="1"/>
        <v>4.9548570498850631E-3</v>
      </c>
      <c r="O56" s="97">
        <f>L56/'סכום נכסי הקרן'!$C$42</f>
        <v>7.2097537287434523E-4</v>
      </c>
    </row>
    <row r="57" spans="2:15" s="130" customFormat="1">
      <c r="B57" s="89" t="s">
        <v>1036</v>
      </c>
      <c r="C57" s="86" t="s">
        <v>1037</v>
      </c>
      <c r="D57" s="99" t="s">
        <v>132</v>
      </c>
      <c r="E57" s="99" t="s">
        <v>357</v>
      </c>
      <c r="F57" s="86" t="s">
        <v>1038</v>
      </c>
      <c r="G57" s="99" t="s">
        <v>1009</v>
      </c>
      <c r="H57" s="99" t="s">
        <v>176</v>
      </c>
      <c r="I57" s="96">
        <v>26297.469096000001</v>
      </c>
      <c r="J57" s="98">
        <v>7529</v>
      </c>
      <c r="K57" s="86"/>
      <c r="L57" s="96">
        <v>1979.9364482319997</v>
      </c>
      <c r="M57" s="97">
        <v>1.8741716216551369E-3</v>
      </c>
      <c r="N57" s="97">
        <f t="shared" si="1"/>
        <v>2.4945576680263778E-3</v>
      </c>
      <c r="O57" s="97">
        <f>L57/'סכום נכסי הקרן'!$C$42</f>
        <v>3.6298012773216024E-4</v>
      </c>
    </row>
    <row r="58" spans="2:15" s="130" customFormat="1">
      <c r="B58" s="89" t="s">
        <v>1039</v>
      </c>
      <c r="C58" s="86" t="s">
        <v>1040</v>
      </c>
      <c r="D58" s="99" t="s">
        <v>132</v>
      </c>
      <c r="E58" s="99" t="s">
        <v>357</v>
      </c>
      <c r="F58" s="86" t="s">
        <v>1041</v>
      </c>
      <c r="G58" s="99" t="s">
        <v>1042</v>
      </c>
      <c r="H58" s="99" t="s">
        <v>176</v>
      </c>
      <c r="I58" s="96">
        <v>15088.537275000001</v>
      </c>
      <c r="J58" s="98">
        <v>14890</v>
      </c>
      <c r="K58" s="96">
        <v>28.217179356999999</v>
      </c>
      <c r="L58" s="96">
        <v>2274.9003796430002</v>
      </c>
      <c r="M58" s="97">
        <v>2.2214127368337987E-3</v>
      </c>
      <c r="N58" s="97">
        <f t="shared" si="1"/>
        <v>2.866188049167934E-3</v>
      </c>
      <c r="O58" s="97">
        <f>L58/'סכום נכסי הקרן'!$C$42</f>
        <v>4.1705562373888839E-4</v>
      </c>
    </row>
    <row r="59" spans="2:15" s="130" customFormat="1">
      <c r="B59" s="89" t="s">
        <v>1043</v>
      </c>
      <c r="C59" s="86" t="s">
        <v>1044</v>
      </c>
      <c r="D59" s="99" t="s">
        <v>132</v>
      </c>
      <c r="E59" s="99" t="s">
        <v>357</v>
      </c>
      <c r="F59" s="86" t="s">
        <v>1045</v>
      </c>
      <c r="G59" s="99" t="s">
        <v>1042</v>
      </c>
      <c r="H59" s="99" t="s">
        <v>176</v>
      </c>
      <c r="I59" s="96">
        <v>62897.658072999999</v>
      </c>
      <c r="J59" s="98">
        <v>10110</v>
      </c>
      <c r="K59" s="86"/>
      <c r="L59" s="96">
        <v>6358.9532311639996</v>
      </c>
      <c r="M59" s="97">
        <v>2.7976053773756566E-3</v>
      </c>
      <c r="N59" s="97">
        <f t="shared" si="1"/>
        <v>8.0117599519853571E-3</v>
      </c>
      <c r="O59" s="97">
        <f>L59/'סכום נכסי הקרן'!$C$42</f>
        <v>1.165781688675838E-3</v>
      </c>
    </row>
    <row r="60" spans="2:15" s="130" customFormat="1">
      <c r="B60" s="89" t="s">
        <v>1046</v>
      </c>
      <c r="C60" s="86" t="s">
        <v>1047</v>
      </c>
      <c r="D60" s="99" t="s">
        <v>132</v>
      </c>
      <c r="E60" s="99" t="s">
        <v>357</v>
      </c>
      <c r="F60" s="86" t="s">
        <v>568</v>
      </c>
      <c r="G60" s="99" t="s">
        <v>415</v>
      </c>
      <c r="H60" s="99" t="s">
        <v>176</v>
      </c>
      <c r="I60" s="96">
        <v>5817.7979370000003</v>
      </c>
      <c r="J60" s="98">
        <v>50880</v>
      </c>
      <c r="K60" s="86"/>
      <c r="L60" s="96">
        <v>2960.0955903360004</v>
      </c>
      <c r="M60" s="97">
        <v>1.0765932462430809E-3</v>
      </c>
      <c r="N60" s="97">
        <f t="shared" si="1"/>
        <v>3.7294778625634449E-3</v>
      </c>
      <c r="O60" s="97">
        <f>L60/'סכום נכסי הקרן'!$C$42</f>
        <v>5.4267190062540118E-4</v>
      </c>
    </row>
    <row r="61" spans="2:15" s="130" customFormat="1">
      <c r="B61" s="89" t="s">
        <v>1048</v>
      </c>
      <c r="C61" s="86" t="s">
        <v>1049</v>
      </c>
      <c r="D61" s="99" t="s">
        <v>132</v>
      </c>
      <c r="E61" s="99" t="s">
        <v>357</v>
      </c>
      <c r="F61" s="86" t="s">
        <v>1050</v>
      </c>
      <c r="G61" s="99" t="s">
        <v>482</v>
      </c>
      <c r="H61" s="99" t="s">
        <v>176</v>
      </c>
      <c r="I61" s="96">
        <v>82512.643983000002</v>
      </c>
      <c r="J61" s="98">
        <v>4960</v>
      </c>
      <c r="K61" s="86"/>
      <c r="L61" s="96">
        <v>4092.6271416270001</v>
      </c>
      <c r="M61" s="97">
        <v>1.4846046426783043E-3</v>
      </c>
      <c r="N61" s="97">
        <f t="shared" si="1"/>
        <v>5.1563748056837793E-3</v>
      </c>
      <c r="O61" s="97">
        <f>L61/'סכום נכסי הקרן'!$C$42</f>
        <v>7.5029798252080324E-4</v>
      </c>
    </row>
    <row r="62" spans="2:15" s="130" customFormat="1">
      <c r="B62" s="89" t="s">
        <v>1051</v>
      </c>
      <c r="C62" s="86" t="s">
        <v>1052</v>
      </c>
      <c r="D62" s="99" t="s">
        <v>132</v>
      </c>
      <c r="E62" s="99" t="s">
        <v>357</v>
      </c>
      <c r="F62" s="86" t="s">
        <v>1053</v>
      </c>
      <c r="G62" s="99" t="s">
        <v>1042</v>
      </c>
      <c r="H62" s="99" t="s">
        <v>176</v>
      </c>
      <c r="I62" s="96">
        <v>176764.31377000001</v>
      </c>
      <c r="J62" s="98">
        <v>4616</v>
      </c>
      <c r="K62" s="86"/>
      <c r="L62" s="96">
        <v>8159.4407236039997</v>
      </c>
      <c r="M62" s="97">
        <v>2.8471094558499012E-3</v>
      </c>
      <c r="N62" s="97">
        <f t="shared" si="1"/>
        <v>1.0280226641642208E-2</v>
      </c>
      <c r="O62" s="97">
        <f>L62/'סכום נכסי הקרן'!$C$42</f>
        <v>1.4958635862890736E-3</v>
      </c>
    </row>
    <row r="63" spans="2:15" s="130" customFormat="1">
      <c r="B63" s="89" t="s">
        <v>1054</v>
      </c>
      <c r="C63" s="86" t="s">
        <v>1055</v>
      </c>
      <c r="D63" s="99" t="s">
        <v>132</v>
      </c>
      <c r="E63" s="99" t="s">
        <v>357</v>
      </c>
      <c r="F63" s="86" t="s">
        <v>1056</v>
      </c>
      <c r="G63" s="99" t="s">
        <v>1027</v>
      </c>
      <c r="H63" s="99" t="s">
        <v>176</v>
      </c>
      <c r="I63" s="96">
        <v>317050.87243300001</v>
      </c>
      <c r="J63" s="98">
        <v>2329</v>
      </c>
      <c r="K63" s="86"/>
      <c r="L63" s="96">
        <v>7384.1148188679999</v>
      </c>
      <c r="M63" s="97">
        <v>2.9448223949388392E-3</v>
      </c>
      <c r="N63" s="97">
        <f t="shared" si="1"/>
        <v>9.3033795400063232E-3</v>
      </c>
      <c r="O63" s="97">
        <f>L63/'סכום נכסי הקרן'!$C$42</f>
        <v>1.3537237230695095E-3</v>
      </c>
    </row>
    <row r="64" spans="2:15" s="130" customFormat="1">
      <c r="B64" s="89" t="s">
        <v>1057</v>
      </c>
      <c r="C64" s="86" t="s">
        <v>1058</v>
      </c>
      <c r="D64" s="99" t="s">
        <v>132</v>
      </c>
      <c r="E64" s="99" t="s">
        <v>357</v>
      </c>
      <c r="F64" s="86" t="s">
        <v>518</v>
      </c>
      <c r="G64" s="99" t="s">
        <v>482</v>
      </c>
      <c r="H64" s="99" t="s">
        <v>176</v>
      </c>
      <c r="I64" s="96">
        <v>76086.343645000001</v>
      </c>
      <c r="J64" s="98">
        <v>4649</v>
      </c>
      <c r="K64" s="86"/>
      <c r="L64" s="96">
        <v>3537.2541160420001</v>
      </c>
      <c r="M64" s="97">
        <v>1.202529185413987E-3</v>
      </c>
      <c r="N64" s="97">
        <f t="shared" si="1"/>
        <v>4.4566503065337259E-3</v>
      </c>
      <c r="O64" s="97">
        <f>L64/'סכום נכסי הקרן'!$C$42</f>
        <v>6.4848190052188331E-4</v>
      </c>
    </row>
    <row r="65" spans="2:15" s="130" customFormat="1">
      <c r="B65" s="89" t="s">
        <v>1059</v>
      </c>
      <c r="C65" s="86" t="s">
        <v>1060</v>
      </c>
      <c r="D65" s="99" t="s">
        <v>132</v>
      </c>
      <c r="E65" s="99" t="s">
        <v>357</v>
      </c>
      <c r="F65" s="86" t="s">
        <v>1061</v>
      </c>
      <c r="G65" s="99" t="s">
        <v>965</v>
      </c>
      <c r="H65" s="99" t="s">
        <v>176</v>
      </c>
      <c r="I65" s="96">
        <v>6260.4627399999999</v>
      </c>
      <c r="J65" s="98">
        <v>9165</v>
      </c>
      <c r="K65" s="86"/>
      <c r="L65" s="96">
        <v>573.77141010000003</v>
      </c>
      <c r="M65" s="97">
        <v>2.2424864757792648E-4</v>
      </c>
      <c r="N65" s="97">
        <f t="shared" si="1"/>
        <v>7.2290495588247725E-4</v>
      </c>
      <c r="O65" s="97">
        <f>L65/'סכום נכסי הקרן'!$C$42</f>
        <v>1.0518904276606148E-4</v>
      </c>
    </row>
    <row r="66" spans="2:15" s="130" customFormat="1">
      <c r="B66" s="89" t="s">
        <v>1062</v>
      </c>
      <c r="C66" s="86" t="s">
        <v>1063</v>
      </c>
      <c r="D66" s="99" t="s">
        <v>132</v>
      </c>
      <c r="E66" s="99" t="s">
        <v>357</v>
      </c>
      <c r="F66" s="86" t="s">
        <v>1064</v>
      </c>
      <c r="G66" s="99" t="s">
        <v>901</v>
      </c>
      <c r="H66" s="99" t="s">
        <v>176</v>
      </c>
      <c r="I66" s="96">
        <v>221415.76394599999</v>
      </c>
      <c r="J66" s="98">
        <v>2322</v>
      </c>
      <c r="K66" s="86"/>
      <c r="L66" s="96">
        <v>5141.2740389050005</v>
      </c>
      <c r="M66" s="97">
        <v>2.2552551541337798E-3</v>
      </c>
      <c r="N66" s="97">
        <f t="shared" si="1"/>
        <v>6.4775839591355491E-3</v>
      </c>
      <c r="O66" s="97">
        <f>L66/'סכום נכסי הקרן'!$C$42</f>
        <v>9.4254555948712247E-4</v>
      </c>
    </row>
    <row r="67" spans="2:15" s="130" customFormat="1">
      <c r="B67" s="89" t="s">
        <v>1065</v>
      </c>
      <c r="C67" s="86" t="s">
        <v>1066</v>
      </c>
      <c r="D67" s="99" t="s">
        <v>132</v>
      </c>
      <c r="E67" s="99" t="s">
        <v>357</v>
      </c>
      <c r="F67" s="86" t="s">
        <v>1067</v>
      </c>
      <c r="G67" s="99" t="s">
        <v>204</v>
      </c>
      <c r="H67" s="99" t="s">
        <v>176</v>
      </c>
      <c r="I67" s="96">
        <v>9403.4913190000007</v>
      </c>
      <c r="J67" s="98">
        <v>5548</v>
      </c>
      <c r="K67" s="86"/>
      <c r="L67" s="96">
        <v>521.70569839300003</v>
      </c>
      <c r="M67" s="97">
        <v>1.8883910022257674E-4</v>
      </c>
      <c r="N67" s="97">
        <f t="shared" si="1"/>
        <v>6.573064259418189E-4</v>
      </c>
      <c r="O67" s="97">
        <f>L67/'סכום נכסי הקרן'!$C$42</f>
        <v>9.5643878474172954E-5</v>
      </c>
    </row>
    <row r="68" spans="2:15" s="130" customFormat="1">
      <c r="B68" s="89" t="s">
        <v>1068</v>
      </c>
      <c r="C68" s="86" t="s">
        <v>1069</v>
      </c>
      <c r="D68" s="99" t="s">
        <v>132</v>
      </c>
      <c r="E68" s="99" t="s">
        <v>357</v>
      </c>
      <c r="F68" s="86" t="s">
        <v>653</v>
      </c>
      <c r="G68" s="99" t="s">
        <v>450</v>
      </c>
      <c r="H68" s="99" t="s">
        <v>176</v>
      </c>
      <c r="I68" s="96">
        <v>93377.628167000003</v>
      </c>
      <c r="J68" s="98">
        <v>1324</v>
      </c>
      <c r="K68" s="86"/>
      <c r="L68" s="96">
        <v>1236.3197969349999</v>
      </c>
      <c r="M68" s="97">
        <v>8.036166677893317E-4</v>
      </c>
      <c r="N68" s="97">
        <f t="shared" si="1"/>
        <v>1.5576616271350346E-3</v>
      </c>
      <c r="O68" s="97">
        <f>L68/'סכום נכסי הקרן'!$C$42</f>
        <v>2.2665349597962505E-4</v>
      </c>
    </row>
    <row r="69" spans="2:15" s="130" customFormat="1">
      <c r="B69" s="89" t="s">
        <v>1070</v>
      </c>
      <c r="C69" s="86" t="s">
        <v>1071</v>
      </c>
      <c r="D69" s="99" t="s">
        <v>132</v>
      </c>
      <c r="E69" s="99" t="s">
        <v>357</v>
      </c>
      <c r="F69" s="86" t="s">
        <v>1072</v>
      </c>
      <c r="G69" s="99" t="s">
        <v>163</v>
      </c>
      <c r="H69" s="99" t="s">
        <v>176</v>
      </c>
      <c r="I69" s="96">
        <v>28599.949827999997</v>
      </c>
      <c r="J69" s="98">
        <v>9567</v>
      </c>
      <c r="K69" s="86"/>
      <c r="L69" s="96">
        <v>2736.157200091</v>
      </c>
      <c r="M69" s="97">
        <v>2.6253245703639623E-3</v>
      </c>
      <c r="N69" s="97">
        <f t="shared" si="1"/>
        <v>3.4473338427137268E-3</v>
      </c>
      <c r="O69" s="97">
        <f>L69/'סכום נכסי הקרן'!$C$42</f>
        <v>5.016174589195329E-4</v>
      </c>
    </row>
    <row r="70" spans="2:15" s="130" customFormat="1">
      <c r="B70" s="89" t="s">
        <v>1073</v>
      </c>
      <c r="C70" s="86" t="s">
        <v>1074</v>
      </c>
      <c r="D70" s="99" t="s">
        <v>132</v>
      </c>
      <c r="E70" s="99" t="s">
        <v>357</v>
      </c>
      <c r="F70" s="86" t="s">
        <v>1075</v>
      </c>
      <c r="G70" s="99" t="s">
        <v>533</v>
      </c>
      <c r="H70" s="99" t="s">
        <v>176</v>
      </c>
      <c r="I70" s="96">
        <v>18138.341149</v>
      </c>
      <c r="J70" s="98">
        <v>15630</v>
      </c>
      <c r="K70" s="86"/>
      <c r="L70" s="96">
        <v>2835.0227215900004</v>
      </c>
      <c r="M70" s="97">
        <v>1.8997095345547816E-3</v>
      </c>
      <c r="N70" s="97">
        <f t="shared" si="1"/>
        <v>3.5718962977253433E-3</v>
      </c>
      <c r="O70" s="97">
        <f>L70/'סכום נכסי הקרן'!$C$42</f>
        <v>5.1974239401735315E-4</v>
      </c>
    </row>
    <row r="71" spans="2:15" s="130" customFormat="1">
      <c r="B71" s="89" t="s">
        <v>1076</v>
      </c>
      <c r="C71" s="86" t="s">
        <v>1077</v>
      </c>
      <c r="D71" s="99" t="s">
        <v>132</v>
      </c>
      <c r="E71" s="99" t="s">
        <v>357</v>
      </c>
      <c r="F71" s="86" t="s">
        <v>878</v>
      </c>
      <c r="G71" s="99" t="s">
        <v>450</v>
      </c>
      <c r="H71" s="99" t="s">
        <v>176</v>
      </c>
      <c r="I71" s="96">
        <v>176521.08203699999</v>
      </c>
      <c r="J71" s="98">
        <v>1396</v>
      </c>
      <c r="K71" s="86"/>
      <c r="L71" s="96">
        <v>2464.2343052410001</v>
      </c>
      <c r="M71" s="97">
        <v>1.080945745288417E-3</v>
      </c>
      <c r="N71" s="97">
        <f t="shared" si="1"/>
        <v>3.104733279414983E-3</v>
      </c>
      <c r="O71" s="97">
        <f>L71/'סכום נכסי הקרן'!$C$42</f>
        <v>4.5176605727778374E-4</v>
      </c>
    </row>
    <row r="72" spans="2:15" s="130" customFormat="1">
      <c r="B72" s="89" t="s">
        <v>1078</v>
      </c>
      <c r="C72" s="86" t="s">
        <v>1079</v>
      </c>
      <c r="D72" s="99" t="s">
        <v>132</v>
      </c>
      <c r="E72" s="99" t="s">
        <v>357</v>
      </c>
      <c r="F72" s="86" t="s">
        <v>1080</v>
      </c>
      <c r="G72" s="99" t="s">
        <v>1009</v>
      </c>
      <c r="H72" s="99" t="s">
        <v>176</v>
      </c>
      <c r="I72" s="96">
        <v>4447.869361</v>
      </c>
      <c r="J72" s="98">
        <v>27900</v>
      </c>
      <c r="K72" s="86"/>
      <c r="L72" s="96">
        <v>1240.955551707</v>
      </c>
      <c r="M72" s="97">
        <v>1.8987524390379259E-3</v>
      </c>
      <c r="N72" s="97">
        <f t="shared" si="1"/>
        <v>1.5635022982454175E-3</v>
      </c>
      <c r="O72" s="97">
        <f>L72/'סכום נכסי הקרן'!$C$42</f>
        <v>2.2750336510586803E-4</v>
      </c>
    </row>
    <row r="73" spans="2:15" s="130" customFormat="1">
      <c r="B73" s="89" t="s">
        <v>1081</v>
      </c>
      <c r="C73" s="86" t="s">
        <v>1082</v>
      </c>
      <c r="D73" s="99" t="s">
        <v>132</v>
      </c>
      <c r="E73" s="99" t="s">
        <v>357</v>
      </c>
      <c r="F73" s="86" t="s">
        <v>1083</v>
      </c>
      <c r="G73" s="99" t="s">
        <v>1084</v>
      </c>
      <c r="H73" s="99" t="s">
        <v>176</v>
      </c>
      <c r="I73" s="96">
        <v>41143.452637000002</v>
      </c>
      <c r="J73" s="98">
        <v>2055</v>
      </c>
      <c r="K73" s="86"/>
      <c r="L73" s="96">
        <v>845.49795168599996</v>
      </c>
      <c r="M73" s="97">
        <v>1.0217526553592427E-3</v>
      </c>
      <c r="N73" s="97">
        <f t="shared" si="1"/>
        <v>1.065258130159826E-3</v>
      </c>
      <c r="O73" s="97">
        <f>L73/'סכום נכסי הקרן'!$C$42</f>
        <v>1.550044471247105E-4</v>
      </c>
    </row>
    <row r="74" spans="2:15" s="130" customFormat="1">
      <c r="B74" s="89" t="s">
        <v>1085</v>
      </c>
      <c r="C74" s="86" t="s">
        <v>1086</v>
      </c>
      <c r="D74" s="99" t="s">
        <v>132</v>
      </c>
      <c r="E74" s="99" t="s">
        <v>357</v>
      </c>
      <c r="F74" s="86" t="s">
        <v>1087</v>
      </c>
      <c r="G74" s="99" t="s">
        <v>787</v>
      </c>
      <c r="H74" s="99" t="s">
        <v>176</v>
      </c>
      <c r="I74" s="96">
        <v>31170.443114999998</v>
      </c>
      <c r="J74" s="98">
        <v>8913</v>
      </c>
      <c r="K74" s="96">
        <v>86.739207385000014</v>
      </c>
      <c r="L74" s="96">
        <v>2864.9608022339999</v>
      </c>
      <c r="M74" s="97">
        <v>2.4782634747797143E-3</v>
      </c>
      <c r="N74" s="97">
        <f t="shared" si="1"/>
        <v>3.6096158258966484E-3</v>
      </c>
      <c r="O74" s="97">
        <f>L74/'סכום נכסי הקרן'!$C$42</f>
        <v>5.2523091782624536E-4</v>
      </c>
    </row>
    <row r="75" spans="2:15" s="130" customFormat="1">
      <c r="B75" s="89" t="s">
        <v>1088</v>
      </c>
      <c r="C75" s="86" t="s">
        <v>1089</v>
      </c>
      <c r="D75" s="99" t="s">
        <v>132</v>
      </c>
      <c r="E75" s="99" t="s">
        <v>357</v>
      </c>
      <c r="F75" s="86" t="s">
        <v>1090</v>
      </c>
      <c r="G75" s="99" t="s">
        <v>1084</v>
      </c>
      <c r="H75" s="99" t="s">
        <v>176</v>
      </c>
      <c r="I75" s="96">
        <v>169643.370046</v>
      </c>
      <c r="J75" s="98">
        <v>310.8</v>
      </c>
      <c r="K75" s="86"/>
      <c r="L75" s="96">
        <v>527.25159410200001</v>
      </c>
      <c r="M75" s="97">
        <v>5.9799506167552855E-4</v>
      </c>
      <c r="N75" s="97">
        <f t="shared" si="1"/>
        <v>6.6429380004633326E-4</v>
      </c>
      <c r="O75" s="97">
        <f>L75/'סכום נכסי הקרן'!$C$42</f>
        <v>9.6660602993103663E-5</v>
      </c>
    </row>
    <row r="76" spans="2:15" s="130" customFormat="1">
      <c r="B76" s="89" t="s">
        <v>1091</v>
      </c>
      <c r="C76" s="86" t="s">
        <v>1092</v>
      </c>
      <c r="D76" s="99" t="s">
        <v>132</v>
      </c>
      <c r="E76" s="99" t="s">
        <v>357</v>
      </c>
      <c r="F76" s="86" t="s">
        <v>525</v>
      </c>
      <c r="G76" s="99" t="s">
        <v>415</v>
      </c>
      <c r="H76" s="99" t="s">
        <v>176</v>
      </c>
      <c r="I76" s="96">
        <v>303927.04989899998</v>
      </c>
      <c r="J76" s="98">
        <v>1598</v>
      </c>
      <c r="K76" s="86"/>
      <c r="L76" s="96">
        <v>4856.7542573889996</v>
      </c>
      <c r="M76" s="97">
        <v>1.722804381466297E-3</v>
      </c>
      <c r="N76" s="97">
        <f t="shared" si="1"/>
        <v>6.1191123509585759E-3</v>
      </c>
      <c r="O76" s="97">
        <f>L76/'סכום נכסי הקרן'!$C$42</f>
        <v>8.9038478092818207E-4</v>
      </c>
    </row>
    <row r="77" spans="2:15" s="130" customFormat="1">
      <c r="B77" s="89" t="s">
        <v>1093</v>
      </c>
      <c r="C77" s="86" t="s">
        <v>1094</v>
      </c>
      <c r="D77" s="99" t="s">
        <v>132</v>
      </c>
      <c r="E77" s="99" t="s">
        <v>357</v>
      </c>
      <c r="F77" s="86" t="s">
        <v>1095</v>
      </c>
      <c r="G77" s="99" t="s">
        <v>163</v>
      </c>
      <c r="H77" s="99" t="s">
        <v>176</v>
      </c>
      <c r="I77" s="96">
        <v>13542.668255</v>
      </c>
      <c r="J77" s="98">
        <v>19400</v>
      </c>
      <c r="K77" s="86"/>
      <c r="L77" s="96">
        <v>2627.2776413870001</v>
      </c>
      <c r="M77" s="97">
        <v>9.830922041557152E-4</v>
      </c>
      <c r="N77" s="97">
        <f t="shared" si="1"/>
        <v>3.310154521478985E-3</v>
      </c>
      <c r="O77" s="97">
        <f>L77/'סכום נכסי הקרן'!$C$42</f>
        <v>4.8165665858117366E-4</v>
      </c>
    </row>
    <row r="78" spans="2:15" s="130" customFormat="1">
      <c r="B78" s="89" t="s">
        <v>1096</v>
      </c>
      <c r="C78" s="86" t="s">
        <v>1097</v>
      </c>
      <c r="D78" s="99" t="s">
        <v>132</v>
      </c>
      <c r="E78" s="99" t="s">
        <v>357</v>
      </c>
      <c r="F78" s="86" t="s">
        <v>1098</v>
      </c>
      <c r="G78" s="99" t="s">
        <v>901</v>
      </c>
      <c r="H78" s="99" t="s">
        <v>176</v>
      </c>
      <c r="I78" s="96">
        <v>2111611.929304</v>
      </c>
      <c r="J78" s="98">
        <v>270.8</v>
      </c>
      <c r="K78" s="86"/>
      <c r="L78" s="96">
        <v>5718.2451046439992</v>
      </c>
      <c r="M78" s="97">
        <v>1.8789637754701729E-3</v>
      </c>
      <c r="N78" s="97">
        <f t="shared" si="1"/>
        <v>7.2045202189098432E-3</v>
      </c>
      <c r="O78" s="97">
        <f>L78/'סכום נכסי הקרן'!$C$42</f>
        <v>1.0483211925013608E-3</v>
      </c>
    </row>
    <row r="79" spans="2:15" s="130" customFormat="1">
      <c r="B79" s="89" t="s">
        <v>1099</v>
      </c>
      <c r="C79" s="86" t="s">
        <v>1100</v>
      </c>
      <c r="D79" s="99" t="s">
        <v>132</v>
      </c>
      <c r="E79" s="99" t="s">
        <v>357</v>
      </c>
      <c r="F79" s="86" t="s">
        <v>691</v>
      </c>
      <c r="G79" s="99" t="s">
        <v>415</v>
      </c>
      <c r="H79" s="99" t="s">
        <v>176</v>
      </c>
      <c r="I79" s="96">
        <v>192084.45511399998</v>
      </c>
      <c r="J79" s="98">
        <v>840.1</v>
      </c>
      <c r="K79" s="86"/>
      <c r="L79" s="96">
        <v>1613.7015075469999</v>
      </c>
      <c r="M79" s="97">
        <v>4.7960454355040825E-4</v>
      </c>
      <c r="N79" s="97">
        <f t="shared" si="1"/>
        <v>2.0331316558931329E-3</v>
      </c>
      <c r="O79" s="97">
        <f>L79/'סכום נכסי הקרן'!$C$42</f>
        <v>2.9583857595734056E-4</v>
      </c>
    </row>
    <row r="80" spans="2:15" s="130" customFormat="1">
      <c r="B80" s="89" t="s">
        <v>1101</v>
      </c>
      <c r="C80" s="86" t="s">
        <v>1102</v>
      </c>
      <c r="D80" s="99" t="s">
        <v>132</v>
      </c>
      <c r="E80" s="99" t="s">
        <v>357</v>
      </c>
      <c r="F80" s="86" t="s">
        <v>888</v>
      </c>
      <c r="G80" s="99" t="s">
        <v>415</v>
      </c>
      <c r="H80" s="99" t="s">
        <v>176</v>
      </c>
      <c r="I80" s="96">
        <v>502558.21844899998</v>
      </c>
      <c r="J80" s="98">
        <v>1224</v>
      </c>
      <c r="K80" s="96">
        <v>99.243186985999998</v>
      </c>
      <c r="L80" s="96">
        <v>6250.5557808049998</v>
      </c>
      <c r="M80" s="97">
        <v>1.4177572709164724E-3</v>
      </c>
      <c r="N80" s="97">
        <f t="shared" si="1"/>
        <v>7.8751880477563041E-3</v>
      </c>
      <c r="O80" s="97">
        <f>L80/'סכום נכסי הקרן'!$C$42</f>
        <v>1.1459092728655807E-3</v>
      </c>
    </row>
    <row r="81" spans="2:15" s="130" customFormat="1">
      <c r="B81" s="89" t="s">
        <v>1103</v>
      </c>
      <c r="C81" s="86" t="s">
        <v>1104</v>
      </c>
      <c r="D81" s="99" t="s">
        <v>132</v>
      </c>
      <c r="E81" s="99" t="s">
        <v>357</v>
      </c>
      <c r="F81" s="86" t="s">
        <v>926</v>
      </c>
      <c r="G81" s="99" t="s">
        <v>901</v>
      </c>
      <c r="H81" s="99" t="s">
        <v>176</v>
      </c>
      <c r="I81" s="96">
        <v>221723.64006200002</v>
      </c>
      <c r="J81" s="98">
        <v>1532</v>
      </c>
      <c r="K81" s="86"/>
      <c r="L81" s="96">
        <v>3396.8061657520002</v>
      </c>
      <c r="M81" s="97">
        <v>2.5054771106524016E-3</v>
      </c>
      <c r="N81" s="97">
        <f t="shared" si="1"/>
        <v>4.2796973989455249E-3</v>
      </c>
      <c r="O81" s="97">
        <f>L81/'סכום נכסי הקרן'!$C$42</f>
        <v>6.2273369280465727E-4</v>
      </c>
    </row>
    <row r="82" spans="2:15" s="130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30" customFormat="1">
      <c r="B83" s="104" t="s">
        <v>31</v>
      </c>
      <c r="C83" s="84"/>
      <c r="D83" s="84"/>
      <c r="E83" s="84"/>
      <c r="F83" s="84"/>
      <c r="G83" s="84"/>
      <c r="H83" s="84"/>
      <c r="I83" s="93"/>
      <c r="J83" s="95"/>
      <c r="K83" s="93">
        <v>146.593363573</v>
      </c>
      <c r="L83" s="93">
        <v>23283.659714652007</v>
      </c>
      <c r="M83" s="84"/>
      <c r="N83" s="94">
        <f t="shared" ref="N83:N120" si="2">L83/$L$11</f>
        <v>2.9335503133328951E-2</v>
      </c>
      <c r="O83" s="94">
        <f>L83/'סכום נכסי הקרן'!$C$42</f>
        <v>4.2685742690596858E-3</v>
      </c>
    </row>
    <row r="84" spans="2:15" s="130" customFormat="1">
      <c r="B84" s="89" t="s">
        <v>1105</v>
      </c>
      <c r="C84" s="86" t="s">
        <v>1106</v>
      </c>
      <c r="D84" s="99" t="s">
        <v>132</v>
      </c>
      <c r="E84" s="99" t="s">
        <v>357</v>
      </c>
      <c r="F84" s="86" t="s">
        <v>1107</v>
      </c>
      <c r="G84" s="99" t="s">
        <v>1084</v>
      </c>
      <c r="H84" s="99" t="s">
        <v>176</v>
      </c>
      <c r="I84" s="96">
        <v>62367.023048000003</v>
      </c>
      <c r="J84" s="98">
        <v>638.20000000000005</v>
      </c>
      <c r="K84" s="86"/>
      <c r="L84" s="96">
        <v>398.02634102300004</v>
      </c>
      <c r="M84" s="97">
        <v>2.4216162082777875E-3</v>
      </c>
      <c r="N84" s="97">
        <f t="shared" si="2"/>
        <v>5.0148057123854887E-4</v>
      </c>
      <c r="O84" s="97">
        <f>L84/'סכום נכסי הקרן'!$C$42</f>
        <v>7.2969843165574143E-5</v>
      </c>
    </row>
    <row r="85" spans="2:15" s="130" customFormat="1">
      <c r="B85" s="89" t="s">
        <v>1108</v>
      </c>
      <c r="C85" s="86" t="s">
        <v>1109</v>
      </c>
      <c r="D85" s="99" t="s">
        <v>132</v>
      </c>
      <c r="E85" s="99" t="s">
        <v>357</v>
      </c>
      <c r="F85" s="86" t="s">
        <v>1110</v>
      </c>
      <c r="G85" s="99" t="s">
        <v>1027</v>
      </c>
      <c r="H85" s="99" t="s">
        <v>176</v>
      </c>
      <c r="I85" s="96">
        <v>11320.869267</v>
      </c>
      <c r="J85" s="98">
        <v>3139</v>
      </c>
      <c r="K85" s="86"/>
      <c r="L85" s="96">
        <v>355.36208630199997</v>
      </c>
      <c r="M85" s="97">
        <v>2.2932471825306876E-3</v>
      </c>
      <c r="N85" s="97">
        <f t="shared" si="2"/>
        <v>4.4772710664632039E-4</v>
      </c>
      <c r="O85" s="97">
        <f>L85/'סכום נכסי הקרן'!$C$42</f>
        <v>6.5148240284302553E-5</v>
      </c>
    </row>
    <row r="86" spans="2:15" s="130" customFormat="1">
      <c r="B86" s="89" t="s">
        <v>1111</v>
      </c>
      <c r="C86" s="86" t="s">
        <v>1112</v>
      </c>
      <c r="D86" s="99" t="s">
        <v>132</v>
      </c>
      <c r="E86" s="99" t="s">
        <v>357</v>
      </c>
      <c r="F86" s="86" t="s">
        <v>1113</v>
      </c>
      <c r="G86" s="99" t="s">
        <v>163</v>
      </c>
      <c r="H86" s="99" t="s">
        <v>176</v>
      </c>
      <c r="I86" s="96">
        <v>147975.88053600001</v>
      </c>
      <c r="J86" s="98">
        <v>480.4</v>
      </c>
      <c r="K86" s="96">
        <v>7.2659115309999995</v>
      </c>
      <c r="L86" s="96">
        <v>718.14204176200008</v>
      </c>
      <c r="M86" s="97">
        <v>2.6910625889695733E-3</v>
      </c>
      <c r="N86" s="97">
        <f t="shared" si="2"/>
        <v>9.0480012053376926E-4</v>
      </c>
      <c r="O86" s="97">
        <f>L86/'סכום נכסי הקרן'!$C$42</f>
        <v>1.3165639244702709E-4</v>
      </c>
    </row>
    <row r="87" spans="2:15" s="130" customFormat="1">
      <c r="B87" s="89" t="s">
        <v>1114</v>
      </c>
      <c r="C87" s="86" t="s">
        <v>1115</v>
      </c>
      <c r="D87" s="99" t="s">
        <v>132</v>
      </c>
      <c r="E87" s="99" t="s">
        <v>357</v>
      </c>
      <c r="F87" s="86" t="s">
        <v>1116</v>
      </c>
      <c r="G87" s="99" t="s">
        <v>411</v>
      </c>
      <c r="H87" s="99" t="s">
        <v>176</v>
      </c>
      <c r="I87" s="96">
        <v>47102.613127999997</v>
      </c>
      <c r="J87" s="98">
        <v>2148</v>
      </c>
      <c r="K87" s="86"/>
      <c r="L87" s="96">
        <v>1011.76412998</v>
      </c>
      <c r="M87" s="97">
        <v>3.5482868019792164E-3</v>
      </c>
      <c r="N87" s="97">
        <f t="shared" si="2"/>
        <v>1.2747398892168414E-3</v>
      </c>
      <c r="O87" s="97">
        <f>L87/'סכום נכסי הקרן'!$C$42</f>
        <v>1.8548588943998555E-4</v>
      </c>
    </row>
    <row r="88" spans="2:15" s="130" customFormat="1">
      <c r="B88" s="89" t="s">
        <v>1117</v>
      </c>
      <c r="C88" s="86" t="s">
        <v>1118</v>
      </c>
      <c r="D88" s="99" t="s">
        <v>132</v>
      </c>
      <c r="E88" s="99" t="s">
        <v>357</v>
      </c>
      <c r="F88" s="86" t="s">
        <v>1119</v>
      </c>
      <c r="G88" s="99" t="s">
        <v>163</v>
      </c>
      <c r="H88" s="99" t="s">
        <v>176</v>
      </c>
      <c r="I88" s="96">
        <v>5085.9670470000001</v>
      </c>
      <c r="J88" s="98">
        <v>6464</v>
      </c>
      <c r="K88" s="86"/>
      <c r="L88" s="96">
        <v>328.75690991099998</v>
      </c>
      <c r="M88" s="97">
        <v>5.0682282481315395E-4</v>
      </c>
      <c r="N88" s="97">
        <f t="shared" si="2"/>
        <v>4.1420676470068507E-4</v>
      </c>
      <c r="O88" s="97">
        <f>L88/'סכום נכסי הקרן'!$C$42</f>
        <v>6.0270735082877906E-5</v>
      </c>
    </row>
    <row r="89" spans="2:15" s="130" customFormat="1">
      <c r="B89" s="89" t="s">
        <v>1120</v>
      </c>
      <c r="C89" s="86" t="s">
        <v>1121</v>
      </c>
      <c r="D89" s="99" t="s">
        <v>132</v>
      </c>
      <c r="E89" s="99" t="s">
        <v>357</v>
      </c>
      <c r="F89" s="86" t="s">
        <v>1122</v>
      </c>
      <c r="G89" s="99" t="s">
        <v>1123</v>
      </c>
      <c r="H89" s="99" t="s">
        <v>176</v>
      </c>
      <c r="I89" s="96">
        <v>694799.93516700005</v>
      </c>
      <c r="J89" s="98">
        <v>135.69999999999999</v>
      </c>
      <c r="K89" s="86"/>
      <c r="L89" s="96">
        <v>942.84351215699996</v>
      </c>
      <c r="M89" s="97">
        <v>2.3256859869433006E-3</v>
      </c>
      <c r="N89" s="97">
        <f t="shared" si="2"/>
        <v>1.1879055588377005E-3</v>
      </c>
      <c r="O89" s="97">
        <f>L89/'סכום נכסי הקרן'!$C$42</f>
        <v>1.7285072901192689E-4</v>
      </c>
    </row>
    <row r="90" spans="2:15" s="130" customFormat="1">
      <c r="B90" s="89" t="s">
        <v>1124</v>
      </c>
      <c r="C90" s="86" t="s">
        <v>1125</v>
      </c>
      <c r="D90" s="99" t="s">
        <v>132</v>
      </c>
      <c r="E90" s="99" t="s">
        <v>357</v>
      </c>
      <c r="F90" s="86" t="s">
        <v>1126</v>
      </c>
      <c r="G90" s="99" t="s">
        <v>489</v>
      </c>
      <c r="H90" s="99" t="s">
        <v>176</v>
      </c>
      <c r="I90" s="96">
        <v>74140.659285999995</v>
      </c>
      <c r="J90" s="98">
        <v>231.6</v>
      </c>
      <c r="K90" s="86"/>
      <c r="L90" s="96">
        <v>171.709766839</v>
      </c>
      <c r="M90" s="97">
        <v>3.8408210521746083E-3</v>
      </c>
      <c r="N90" s="97">
        <f t="shared" si="2"/>
        <v>2.1634023451901118E-4</v>
      </c>
      <c r="O90" s="97">
        <f>L90/'סכום נכסי הקרן'!$C$42</f>
        <v>3.1479410945606497E-5</v>
      </c>
    </row>
    <row r="91" spans="2:15" s="130" customFormat="1">
      <c r="B91" s="89" t="s">
        <v>1127</v>
      </c>
      <c r="C91" s="86" t="s">
        <v>1128</v>
      </c>
      <c r="D91" s="99" t="s">
        <v>132</v>
      </c>
      <c r="E91" s="99" t="s">
        <v>357</v>
      </c>
      <c r="F91" s="86" t="s">
        <v>1129</v>
      </c>
      <c r="G91" s="99" t="s">
        <v>201</v>
      </c>
      <c r="H91" s="99" t="s">
        <v>176</v>
      </c>
      <c r="I91" s="96">
        <v>44499.022697</v>
      </c>
      <c r="J91" s="98">
        <v>918.2</v>
      </c>
      <c r="K91" s="86"/>
      <c r="L91" s="96">
        <v>408.59002634800004</v>
      </c>
      <c r="M91" s="97">
        <v>1.4960789161978037E-3</v>
      </c>
      <c r="N91" s="97">
        <f t="shared" si="2"/>
        <v>5.1478994904894651E-4</v>
      </c>
      <c r="O91" s="97">
        <f>L91/'סכום נכסי הקרן'!$C$42</f>
        <v>7.4906474945859216E-5</v>
      </c>
    </row>
    <row r="92" spans="2:15" s="130" customFormat="1">
      <c r="B92" s="89" t="s">
        <v>1130</v>
      </c>
      <c r="C92" s="86" t="s">
        <v>1131</v>
      </c>
      <c r="D92" s="99" t="s">
        <v>132</v>
      </c>
      <c r="E92" s="99" t="s">
        <v>357</v>
      </c>
      <c r="F92" s="86" t="s">
        <v>1132</v>
      </c>
      <c r="G92" s="99" t="s">
        <v>607</v>
      </c>
      <c r="H92" s="99" t="s">
        <v>176</v>
      </c>
      <c r="I92" s="96">
        <v>46648.252862000001</v>
      </c>
      <c r="J92" s="98">
        <v>2280</v>
      </c>
      <c r="K92" s="86"/>
      <c r="L92" s="96">
        <v>1063.580165246</v>
      </c>
      <c r="M92" s="97">
        <v>1.666379562184077E-3</v>
      </c>
      <c r="N92" s="97">
        <f t="shared" si="2"/>
        <v>1.3400238473029443E-3</v>
      </c>
      <c r="O92" s="97">
        <f>L92/'סכום נכסי הקרן'!$C$42</f>
        <v>1.9498528075439955E-4</v>
      </c>
    </row>
    <row r="93" spans="2:15" s="130" customFormat="1">
      <c r="B93" s="89" t="s">
        <v>1133</v>
      </c>
      <c r="C93" s="86" t="s">
        <v>1134</v>
      </c>
      <c r="D93" s="99" t="s">
        <v>132</v>
      </c>
      <c r="E93" s="99" t="s">
        <v>357</v>
      </c>
      <c r="F93" s="86" t="s">
        <v>1135</v>
      </c>
      <c r="G93" s="99" t="s">
        <v>411</v>
      </c>
      <c r="H93" s="99" t="s">
        <v>176</v>
      </c>
      <c r="I93" s="96">
        <v>24902.725797999999</v>
      </c>
      <c r="J93" s="98">
        <v>1951</v>
      </c>
      <c r="K93" s="86"/>
      <c r="L93" s="96">
        <v>485.85218032300003</v>
      </c>
      <c r="M93" s="97">
        <v>3.7434141608830482E-3</v>
      </c>
      <c r="N93" s="97">
        <f t="shared" si="2"/>
        <v>6.1213393138670035E-4</v>
      </c>
      <c r="O93" s="97">
        <f>L93/'סכום נכסי הקרן'!$C$42</f>
        <v>8.907088236598121E-5</v>
      </c>
    </row>
    <row r="94" spans="2:15" s="130" customFormat="1">
      <c r="B94" s="89" t="s">
        <v>1136</v>
      </c>
      <c r="C94" s="86" t="s">
        <v>1137</v>
      </c>
      <c r="D94" s="99" t="s">
        <v>132</v>
      </c>
      <c r="E94" s="99" t="s">
        <v>357</v>
      </c>
      <c r="F94" s="86" t="s">
        <v>1138</v>
      </c>
      <c r="G94" s="99" t="s">
        <v>1009</v>
      </c>
      <c r="H94" s="99" t="s">
        <v>176</v>
      </c>
      <c r="I94" s="96">
        <v>4138.8718360000003</v>
      </c>
      <c r="J94" s="98">
        <v>0</v>
      </c>
      <c r="K94" s="86"/>
      <c r="L94" s="96">
        <v>4.0679999999999998E-6</v>
      </c>
      <c r="M94" s="97">
        <v>2.6179965071214369E-3</v>
      </c>
      <c r="N94" s="97">
        <f t="shared" si="2"/>
        <v>5.1253466254398814E-12</v>
      </c>
      <c r="O94" s="97">
        <f>L94/'סכום נכסי הקרן'!$C$42</f>
        <v>7.4578310881289771E-13</v>
      </c>
    </row>
    <row r="95" spans="2:15" s="130" customFormat="1">
      <c r="B95" s="89" t="s">
        <v>1139</v>
      </c>
      <c r="C95" s="86" t="s">
        <v>1140</v>
      </c>
      <c r="D95" s="99" t="s">
        <v>132</v>
      </c>
      <c r="E95" s="99" t="s">
        <v>357</v>
      </c>
      <c r="F95" s="86" t="s">
        <v>1141</v>
      </c>
      <c r="G95" s="99" t="s">
        <v>607</v>
      </c>
      <c r="H95" s="99" t="s">
        <v>176</v>
      </c>
      <c r="I95" s="96">
        <v>21462.756191000004</v>
      </c>
      <c r="J95" s="98">
        <v>10530</v>
      </c>
      <c r="K95" s="86"/>
      <c r="L95" s="96">
        <v>2260.0282270800003</v>
      </c>
      <c r="M95" s="97">
        <v>5.9075539712780578E-4</v>
      </c>
      <c r="N95" s="97">
        <f t="shared" si="2"/>
        <v>2.8474503557186226E-3</v>
      </c>
      <c r="O95" s="97">
        <f>L95/'סכום נכסי הקרן'!$C$42</f>
        <v>4.1432912418796076E-4</v>
      </c>
    </row>
    <row r="96" spans="2:15" s="130" customFormat="1">
      <c r="B96" s="89" t="s">
        <v>1142</v>
      </c>
      <c r="C96" s="86" t="s">
        <v>1143</v>
      </c>
      <c r="D96" s="99" t="s">
        <v>132</v>
      </c>
      <c r="E96" s="99" t="s">
        <v>357</v>
      </c>
      <c r="F96" s="86" t="s">
        <v>1144</v>
      </c>
      <c r="G96" s="99" t="s">
        <v>1123</v>
      </c>
      <c r="H96" s="99" t="s">
        <v>176</v>
      </c>
      <c r="I96" s="96">
        <v>46368.376701000001</v>
      </c>
      <c r="J96" s="98">
        <v>712.4</v>
      </c>
      <c r="K96" s="86"/>
      <c r="L96" s="96">
        <v>330.32831606100001</v>
      </c>
      <c r="M96" s="97">
        <v>1.7134969306932559E-3</v>
      </c>
      <c r="N96" s="97">
        <f t="shared" si="2"/>
        <v>4.1618660767219395E-4</v>
      </c>
      <c r="O96" s="97">
        <f>L96/'סכום נכסי הקרן'!$C$42</f>
        <v>6.0558819685570807E-5</v>
      </c>
    </row>
    <row r="97" spans="2:15" s="130" customFormat="1">
      <c r="B97" s="89" t="s">
        <v>1145</v>
      </c>
      <c r="C97" s="86" t="s">
        <v>1146</v>
      </c>
      <c r="D97" s="99" t="s">
        <v>132</v>
      </c>
      <c r="E97" s="99" t="s">
        <v>357</v>
      </c>
      <c r="F97" s="86" t="s">
        <v>1147</v>
      </c>
      <c r="G97" s="99" t="s">
        <v>199</v>
      </c>
      <c r="H97" s="99" t="s">
        <v>176</v>
      </c>
      <c r="I97" s="96">
        <v>28684.563961</v>
      </c>
      <c r="J97" s="98">
        <v>700.1</v>
      </c>
      <c r="K97" s="86"/>
      <c r="L97" s="96">
        <v>200.82063246299995</v>
      </c>
      <c r="M97" s="97">
        <v>4.7549697044895157E-3</v>
      </c>
      <c r="N97" s="97">
        <f t="shared" si="2"/>
        <v>2.5301753955578652E-4</v>
      </c>
      <c r="O97" s="97">
        <f>L97/'סכום נכסי הקרן'!$C$42</f>
        <v>3.6816282102268548E-5</v>
      </c>
    </row>
    <row r="98" spans="2:15" s="130" customFormat="1">
      <c r="B98" s="89" t="s">
        <v>1148</v>
      </c>
      <c r="C98" s="86" t="s">
        <v>1149</v>
      </c>
      <c r="D98" s="99" t="s">
        <v>132</v>
      </c>
      <c r="E98" s="99" t="s">
        <v>357</v>
      </c>
      <c r="F98" s="86" t="s">
        <v>1150</v>
      </c>
      <c r="G98" s="99" t="s">
        <v>202</v>
      </c>
      <c r="H98" s="99" t="s">
        <v>176</v>
      </c>
      <c r="I98" s="96">
        <v>65543.758969000002</v>
      </c>
      <c r="J98" s="98">
        <v>355</v>
      </c>
      <c r="K98" s="86"/>
      <c r="L98" s="96">
        <v>232.680344475</v>
      </c>
      <c r="M98" s="97">
        <v>4.2496500249524565E-3</v>
      </c>
      <c r="N98" s="97">
        <f t="shared" si="2"/>
        <v>2.9315816577215595E-4</v>
      </c>
      <c r="O98" s="97">
        <f>L98/'סכום נכסי הקרן'!$C$42</f>
        <v>4.2657097016278625E-5</v>
      </c>
    </row>
    <row r="99" spans="2:15" s="130" customFormat="1">
      <c r="B99" s="89" t="s">
        <v>1151</v>
      </c>
      <c r="C99" s="86" t="s">
        <v>1152</v>
      </c>
      <c r="D99" s="99" t="s">
        <v>132</v>
      </c>
      <c r="E99" s="99" t="s">
        <v>357</v>
      </c>
      <c r="F99" s="86" t="s">
        <v>1153</v>
      </c>
      <c r="G99" s="99" t="s">
        <v>533</v>
      </c>
      <c r="H99" s="99" t="s">
        <v>176</v>
      </c>
      <c r="I99" s="96">
        <v>91756.323070999992</v>
      </c>
      <c r="J99" s="98">
        <v>680.1</v>
      </c>
      <c r="K99" s="86"/>
      <c r="L99" s="96">
        <v>624.03475365400004</v>
      </c>
      <c r="M99" s="97">
        <v>2.6804381076762514E-3</v>
      </c>
      <c r="N99" s="97">
        <f t="shared" si="2"/>
        <v>7.8623264965529418E-4</v>
      </c>
      <c r="O99" s="97">
        <f>L99/'סכום נכסי הקרן'!$C$42</f>
        <v>1.1440378038037634E-4</v>
      </c>
    </row>
    <row r="100" spans="2:15" s="130" customFormat="1">
      <c r="B100" s="89" t="s">
        <v>1154</v>
      </c>
      <c r="C100" s="86" t="s">
        <v>1155</v>
      </c>
      <c r="D100" s="99" t="s">
        <v>132</v>
      </c>
      <c r="E100" s="99" t="s">
        <v>357</v>
      </c>
      <c r="F100" s="86" t="s">
        <v>1156</v>
      </c>
      <c r="G100" s="99" t="s">
        <v>533</v>
      </c>
      <c r="H100" s="99" t="s">
        <v>176</v>
      </c>
      <c r="I100" s="96">
        <v>57285.700285999999</v>
      </c>
      <c r="J100" s="98">
        <v>1647</v>
      </c>
      <c r="K100" s="86"/>
      <c r="L100" s="96">
        <v>943.495483713</v>
      </c>
      <c r="M100" s="97">
        <v>3.7738194720643606E-3</v>
      </c>
      <c r="N100" s="97">
        <f t="shared" si="2"/>
        <v>1.1887269895688773E-3</v>
      </c>
      <c r="O100" s="97">
        <f>L100/'סכום נכסי הקרן'!$C$42</f>
        <v>1.7297025442340459E-4</v>
      </c>
    </row>
    <row r="101" spans="2:15" s="130" customFormat="1">
      <c r="B101" s="89" t="s">
        <v>1157</v>
      </c>
      <c r="C101" s="86" t="s">
        <v>1158</v>
      </c>
      <c r="D101" s="99" t="s">
        <v>132</v>
      </c>
      <c r="E101" s="99" t="s">
        <v>357</v>
      </c>
      <c r="F101" s="86" t="s">
        <v>1159</v>
      </c>
      <c r="G101" s="99" t="s">
        <v>901</v>
      </c>
      <c r="H101" s="99" t="s">
        <v>176</v>
      </c>
      <c r="I101" s="96">
        <v>53917.779817000002</v>
      </c>
      <c r="J101" s="98">
        <v>1130</v>
      </c>
      <c r="K101" s="86"/>
      <c r="L101" s="96">
        <v>609.27091192600005</v>
      </c>
      <c r="M101" s="97">
        <v>2.6957542031398429E-3</v>
      </c>
      <c r="N101" s="97">
        <f t="shared" si="2"/>
        <v>7.6763141898195759E-4</v>
      </c>
      <c r="O101" s="97">
        <f>L101/'סכום נכסי הקרן'!$C$42</f>
        <v>1.1169713736613607E-4</v>
      </c>
    </row>
    <row r="102" spans="2:15" s="130" customFormat="1">
      <c r="B102" s="89" t="s">
        <v>1160</v>
      </c>
      <c r="C102" s="86" t="s">
        <v>1161</v>
      </c>
      <c r="D102" s="99" t="s">
        <v>132</v>
      </c>
      <c r="E102" s="99" t="s">
        <v>357</v>
      </c>
      <c r="F102" s="86" t="s">
        <v>1162</v>
      </c>
      <c r="G102" s="99" t="s">
        <v>787</v>
      </c>
      <c r="H102" s="99" t="s">
        <v>176</v>
      </c>
      <c r="I102" s="96">
        <v>39738.980069999998</v>
      </c>
      <c r="J102" s="98">
        <v>1444</v>
      </c>
      <c r="K102" s="86"/>
      <c r="L102" s="96">
        <v>573.83087220800007</v>
      </c>
      <c r="M102" s="97">
        <v>2.750227471934191E-3</v>
      </c>
      <c r="N102" s="97">
        <f t="shared" si="2"/>
        <v>7.2297987326560892E-4</v>
      </c>
      <c r="O102" s="97">
        <f>L102/'סכום נכסי הקרן'!$C$42</f>
        <v>1.0519994390562904E-4</v>
      </c>
    </row>
    <row r="103" spans="2:15" s="130" customFormat="1">
      <c r="B103" s="89" t="s">
        <v>1163</v>
      </c>
      <c r="C103" s="86" t="s">
        <v>1164</v>
      </c>
      <c r="D103" s="99" t="s">
        <v>132</v>
      </c>
      <c r="E103" s="99" t="s">
        <v>357</v>
      </c>
      <c r="F103" s="86" t="s">
        <v>1165</v>
      </c>
      <c r="G103" s="99" t="s">
        <v>1009</v>
      </c>
      <c r="H103" s="99" t="s">
        <v>176</v>
      </c>
      <c r="I103" s="96">
        <v>29661.050379</v>
      </c>
      <c r="J103" s="98">
        <v>1406</v>
      </c>
      <c r="K103" s="86"/>
      <c r="L103" s="96">
        <v>417.03436833299997</v>
      </c>
      <c r="M103" s="97">
        <v>2.4133314656848786E-3</v>
      </c>
      <c r="N103" s="97">
        <f t="shared" si="2"/>
        <v>5.2542912793215185E-4</v>
      </c>
      <c r="O103" s="97">
        <f>L103/'סכום נכסי הקרן'!$C$42</f>
        <v>7.6454569247101235E-5</v>
      </c>
    </row>
    <row r="104" spans="2:15" s="130" customFormat="1">
      <c r="B104" s="89" t="s">
        <v>1166</v>
      </c>
      <c r="C104" s="86" t="s">
        <v>1167</v>
      </c>
      <c r="D104" s="99" t="s">
        <v>132</v>
      </c>
      <c r="E104" s="99" t="s">
        <v>357</v>
      </c>
      <c r="F104" s="86" t="s">
        <v>1168</v>
      </c>
      <c r="G104" s="99" t="s">
        <v>201</v>
      </c>
      <c r="H104" s="99" t="s">
        <v>176</v>
      </c>
      <c r="I104" s="96">
        <v>9.8309999999999995E-2</v>
      </c>
      <c r="J104" s="98">
        <v>283</v>
      </c>
      <c r="K104" s="86"/>
      <c r="L104" s="96">
        <v>2.78318E-4</v>
      </c>
      <c r="M104" s="97">
        <v>6.0972818434141483E-10</v>
      </c>
      <c r="N104" s="97">
        <f t="shared" si="2"/>
        <v>3.5065787170579571E-10</v>
      </c>
      <c r="O104" s="97">
        <f>L104/'סכום נכסי הקרן'!$C$42</f>
        <v>5.1023811032101295E-11</v>
      </c>
    </row>
    <row r="105" spans="2:15" s="130" customFormat="1">
      <c r="B105" s="89" t="s">
        <v>1169</v>
      </c>
      <c r="C105" s="86" t="s">
        <v>1170</v>
      </c>
      <c r="D105" s="99" t="s">
        <v>132</v>
      </c>
      <c r="E105" s="99" t="s">
        <v>357</v>
      </c>
      <c r="F105" s="86" t="s">
        <v>1171</v>
      </c>
      <c r="G105" s="99" t="s">
        <v>411</v>
      </c>
      <c r="H105" s="99" t="s">
        <v>176</v>
      </c>
      <c r="I105" s="96">
        <v>39771.930765999998</v>
      </c>
      <c r="J105" s="98">
        <v>637.79999999999995</v>
      </c>
      <c r="K105" s="86"/>
      <c r="L105" s="96">
        <v>253.66537456</v>
      </c>
      <c r="M105" s="97">
        <v>3.4510237655271175E-3</v>
      </c>
      <c r="N105" s="97">
        <f t="shared" si="2"/>
        <v>3.1959758394592907E-4</v>
      </c>
      <c r="O105" s="97">
        <f>L105/'סכום נכסי הקרן'!$C$42</f>
        <v>4.6504265397626585E-5</v>
      </c>
    </row>
    <row r="106" spans="2:15" s="130" customFormat="1">
      <c r="B106" s="89" t="s">
        <v>1172</v>
      </c>
      <c r="C106" s="86" t="s">
        <v>1173</v>
      </c>
      <c r="D106" s="99" t="s">
        <v>132</v>
      </c>
      <c r="E106" s="99" t="s">
        <v>357</v>
      </c>
      <c r="F106" s="86" t="s">
        <v>1174</v>
      </c>
      <c r="G106" s="99" t="s">
        <v>415</v>
      </c>
      <c r="H106" s="99" t="s">
        <v>176</v>
      </c>
      <c r="I106" s="96">
        <v>16683.154342000002</v>
      </c>
      <c r="J106" s="98">
        <v>13400</v>
      </c>
      <c r="K106" s="86"/>
      <c r="L106" s="96">
        <v>2235.5426818400001</v>
      </c>
      <c r="M106" s="97">
        <v>4.5704867968589056E-3</v>
      </c>
      <c r="N106" s="97">
        <f t="shared" si="2"/>
        <v>2.8166005753184529E-3</v>
      </c>
      <c r="O106" s="97">
        <f>L106/'סכום נכסי הקרן'!$C$42</f>
        <v>4.0984020922973404E-4</v>
      </c>
    </row>
    <row r="107" spans="2:15" s="130" customFormat="1">
      <c r="B107" s="89" t="s">
        <v>1175</v>
      </c>
      <c r="C107" s="86" t="s">
        <v>1176</v>
      </c>
      <c r="D107" s="99" t="s">
        <v>132</v>
      </c>
      <c r="E107" s="99" t="s">
        <v>357</v>
      </c>
      <c r="F107" s="86" t="s">
        <v>1177</v>
      </c>
      <c r="G107" s="99" t="s">
        <v>163</v>
      </c>
      <c r="H107" s="99" t="s">
        <v>176</v>
      </c>
      <c r="I107" s="96">
        <v>41237.355340000002</v>
      </c>
      <c r="J107" s="98">
        <v>1581</v>
      </c>
      <c r="K107" s="96">
        <v>42.971056549000004</v>
      </c>
      <c r="L107" s="96">
        <v>694.93364448099999</v>
      </c>
      <c r="M107" s="97">
        <v>2.8647365370977999E-3</v>
      </c>
      <c r="N107" s="97">
        <f t="shared" si="2"/>
        <v>8.7555944189904907E-4</v>
      </c>
      <c r="O107" s="97">
        <f>L107/'סכום נכסי הקרן'!$C$42</f>
        <v>1.2740161597829823E-4</v>
      </c>
    </row>
    <row r="108" spans="2:15" s="130" customFormat="1">
      <c r="B108" s="89" t="s">
        <v>1178</v>
      </c>
      <c r="C108" s="86" t="s">
        <v>1179</v>
      </c>
      <c r="D108" s="99" t="s">
        <v>132</v>
      </c>
      <c r="E108" s="99" t="s">
        <v>357</v>
      </c>
      <c r="F108" s="86" t="s">
        <v>1180</v>
      </c>
      <c r="G108" s="99" t="s">
        <v>163</v>
      </c>
      <c r="H108" s="99" t="s">
        <v>176</v>
      </c>
      <c r="I108" s="96">
        <v>107776.675519</v>
      </c>
      <c r="J108" s="98">
        <v>725</v>
      </c>
      <c r="K108" s="96">
        <v>36.995421388000004</v>
      </c>
      <c r="L108" s="96">
        <v>818.3763189</v>
      </c>
      <c r="M108" s="97">
        <v>2.7202520053517271E-3</v>
      </c>
      <c r="N108" s="97">
        <f t="shared" si="2"/>
        <v>1.0310870954803411E-3</v>
      </c>
      <c r="O108" s="97">
        <f>L108/'סכום נכסי הקרן'!$C$42</f>
        <v>1.5003226039530417E-4</v>
      </c>
    </row>
    <row r="109" spans="2:15" s="130" customFormat="1">
      <c r="B109" s="89" t="s">
        <v>1181</v>
      </c>
      <c r="C109" s="86" t="s">
        <v>1182</v>
      </c>
      <c r="D109" s="99" t="s">
        <v>132</v>
      </c>
      <c r="E109" s="99" t="s">
        <v>357</v>
      </c>
      <c r="F109" s="86" t="s">
        <v>1183</v>
      </c>
      <c r="G109" s="99" t="s">
        <v>163</v>
      </c>
      <c r="H109" s="99" t="s">
        <v>176</v>
      </c>
      <c r="I109" s="96">
        <v>176305.27531800003</v>
      </c>
      <c r="J109" s="98">
        <v>96.9</v>
      </c>
      <c r="K109" s="86"/>
      <c r="L109" s="96">
        <v>170.83981185100001</v>
      </c>
      <c r="M109" s="97">
        <v>1.0083531022564878E-3</v>
      </c>
      <c r="N109" s="97">
        <f t="shared" si="2"/>
        <v>2.1524416252736165E-4</v>
      </c>
      <c r="O109" s="97">
        <f>L109/'סכום נכסי הקרן'!$C$42</f>
        <v>3.1319922810041621E-5</v>
      </c>
    </row>
    <row r="110" spans="2:15" s="130" customFormat="1">
      <c r="B110" s="89" t="s">
        <v>1184</v>
      </c>
      <c r="C110" s="86" t="s">
        <v>1185</v>
      </c>
      <c r="D110" s="99" t="s">
        <v>132</v>
      </c>
      <c r="E110" s="99" t="s">
        <v>357</v>
      </c>
      <c r="F110" s="86" t="s">
        <v>1186</v>
      </c>
      <c r="G110" s="99" t="s">
        <v>163</v>
      </c>
      <c r="H110" s="99" t="s">
        <v>176</v>
      </c>
      <c r="I110" s="96">
        <v>429159.01762300002</v>
      </c>
      <c r="J110" s="98">
        <v>117.5</v>
      </c>
      <c r="K110" s="96">
        <v>18.392467968000002</v>
      </c>
      <c r="L110" s="96">
        <v>522.65431367500003</v>
      </c>
      <c r="M110" s="97">
        <v>1.22616862178E-3</v>
      </c>
      <c r="N110" s="97">
        <f t="shared" si="2"/>
        <v>6.5850160345765942E-4</v>
      </c>
      <c r="O110" s="97">
        <f>L110/'סכום נכסי הקרן'!$C$42</f>
        <v>9.5817787337023832E-5</v>
      </c>
    </row>
    <row r="111" spans="2:15" s="130" customFormat="1">
      <c r="B111" s="89" t="s">
        <v>1187</v>
      </c>
      <c r="C111" s="86" t="s">
        <v>1188</v>
      </c>
      <c r="D111" s="99" t="s">
        <v>132</v>
      </c>
      <c r="E111" s="99" t="s">
        <v>357</v>
      </c>
      <c r="F111" s="86" t="s">
        <v>1189</v>
      </c>
      <c r="G111" s="99" t="s">
        <v>999</v>
      </c>
      <c r="H111" s="99" t="s">
        <v>176</v>
      </c>
      <c r="I111" s="96">
        <v>19796.610689000001</v>
      </c>
      <c r="J111" s="98">
        <v>3035</v>
      </c>
      <c r="K111" s="86"/>
      <c r="L111" s="96">
        <v>600.82713437500001</v>
      </c>
      <c r="M111" s="97">
        <v>1.8798871845142186E-3</v>
      </c>
      <c r="N111" s="97">
        <f t="shared" si="2"/>
        <v>7.5699295123933638E-4</v>
      </c>
      <c r="O111" s="97">
        <f>L111/'סכום נכסי הקרן'!$C$42</f>
        <v>1.1014914654211706E-4</v>
      </c>
    </row>
    <row r="112" spans="2:15" s="130" customFormat="1">
      <c r="B112" s="89" t="s">
        <v>1190</v>
      </c>
      <c r="C112" s="86" t="s">
        <v>1191</v>
      </c>
      <c r="D112" s="99" t="s">
        <v>132</v>
      </c>
      <c r="E112" s="99" t="s">
        <v>357</v>
      </c>
      <c r="F112" s="86" t="s">
        <v>1192</v>
      </c>
      <c r="G112" s="99" t="s">
        <v>415</v>
      </c>
      <c r="H112" s="99" t="s">
        <v>176</v>
      </c>
      <c r="I112" s="96">
        <v>518.43208100000004</v>
      </c>
      <c r="J112" s="98">
        <v>42.3</v>
      </c>
      <c r="K112" s="86"/>
      <c r="L112" s="96">
        <v>0.219296713</v>
      </c>
      <c r="M112" s="97">
        <v>7.5621660268250664E-5</v>
      </c>
      <c r="N112" s="97">
        <f t="shared" si="2"/>
        <v>2.7629588690870405E-7</v>
      </c>
      <c r="O112" s="97">
        <f>L112/'סכום נכסי הקרן'!$C$42</f>
        <v>4.0203486817499955E-8</v>
      </c>
    </row>
    <row r="113" spans="2:15" s="130" customFormat="1">
      <c r="B113" s="89" t="s">
        <v>1193</v>
      </c>
      <c r="C113" s="86" t="s">
        <v>1194</v>
      </c>
      <c r="D113" s="99" t="s">
        <v>132</v>
      </c>
      <c r="E113" s="99" t="s">
        <v>357</v>
      </c>
      <c r="F113" s="86" t="s">
        <v>1195</v>
      </c>
      <c r="G113" s="99" t="s">
        <v>533</v>
      </c>
      <c r="H113" s="99" t="s">
        <v>176</v>
      </c>
      <c r="I113" s="96">
        <v>25028.528300999998</v>
      </c>
      <c r="J113" s="98">
        <v>530</v>
      </c>
      <c r="K113" s="86"/>
      <c r="L113" s="96">
        <v>132.651199996</v>
      </c>
      <c r="M113" s="97">
        <v>1.9068812978495925E-3</v>
      </c>
      <c r="N113" s="97">
        <f t="shared" si="2"/>
        <v>1.6712964116520387E-4</v>
      </c>
      <c r="O113" s="97">
        <f>L113/'סכום נכסי הקרן'!$C$42</f>
        <v>2.431883587039782E-5</v>
      </c>
    </row>
    <row r="114" spans="2:15" s="130" customFormat="1">
      <c r="B114" s="89" t="s">
        <v>1196</v>
      </c>
      <c r="C114" s="86" t="s">
        <v>1197</v>
      </c>
      <c r="D114" s="99" t="s">
        <v>132</v>
      </c>
      <c r="E114" s="99" t="s">
        <v>357</v>
      </c>
      <c r="F114" s="86" t="s">
        <v>1198</v>
      </c>
      <c r="G114" s="99" t="s">
        <v>533</v>
      </c>
      <c r="H114" s="99" t="s">
        <v>176</v>
      </c>
      <c r="I114" s="96">
        <v>54911.622980000007</v>
      </c>
      <c r="J114" s="98">
        <v>1809</v>
      </c>
      <c r="K114" s="86"/>
      <c r="L114" s="96">
        <v>993.35125970100012</v>
      </c>
      <c r="M114" s="97">
        <v>2.1345221950511573E-3</v>
      </c>
      <c r="N114" s="97">
        <f t="shared" si="2"/>
        <v>1.2515411816088927E-3</v>
      </c>
      <c r="O114" s="97">
        <f>L114/'סכום נכסי הקרן'!$C$42</f>
        <v>1.8211027300959193E-4</v>
      </c>
    </row>
    <row r="115" spans="2:15" s="130" customFormat="1">
      <c r="B115" s="89" t="s">
        <v>1199</v>
      </c>
      <c r="C115" s="86" t="s">
        <v>1200</v>
      </c>
      <c r="D115" s="99" t="s">
        <v>132</v>
      </c>
      <c r="E115" s="99" t="s">
        <v>357</v>
      </c>
      <c r="F115" s="86" t="s">
        <v>1201</v>
      </c>
      <c r="G115" s="99" t="s">
        <v>359</v>
      </c>
      <c r="H115" s="99" t="s">
        <v>176</v>
      </c>
      <c r="I115" s="96">
        <v>421907.72881100001</v>
      </c>
      <c r="J115" s="98">
        <v>197.2</v>
      </c>
      <c r="K115" s="96">
        <v>40.968506136999999</v>
      </c>
      <c r="L115" s="96">
        <v>872.97054735200004</v>
      </c>
      <c r="M115" s="97">
        <v>2.926159504737538E-3</v>
      </c>
      <c r="N115" s="97">
        <f t="shared" si="2"/>
        <v>1.0998713493065339E-3</v>
      </c>
      <c r="O115" s="97">
        <f>L115/'סכום נכסי הקרן'!$C$42</f>
        <v>1.6004097559151219E-4</v>
      </c>
    </row>
    <row r="116" spans="2:15" s="130" customFormat="1">
      <c r="B116" s="89" t="s">
        <v>1202</v>
      </c>
      <c r="C116" s="86" t="s">
        <v>1203</v>
      </c>
      <c r="D116" s="99" t="s">
        <v>132</v>
      </c>
      <c r="E116" s="99" t="s">
        <v>357</v>
      </c>
      <c r="F116" s="86" t="s">
        <v>1204</v>
      </c>
      <c r="G116" s="99" t="s">
        <v>450</v>
      </c>
      <c r="H116" s="99" t="s">
        <v>176</v>
      </c>
      <c r="I116" s="96">
        <v>24350.293141999999</v>
      </c>
      <c r="J116" s="98">
        <v>1442</v>
      </c>
      <c r="K116" s="86"/>
      <c r="L116" s="96">
        <v>351.13122710600004</v>
      </c>
      <c r="M116" s="97">
        <v>2.7529918943171353E-3</v>
      </c>
      <c r="N116" s="97">
        <f t="shared" si="2"/>
        <v>4.4239657078031018E-4</v>
      </c>
      <c r="O116" s="97">
        <f>L116/'סכום נכסי הקרן'!$C$42</f>
        <v>6.4372600332448466E-5</v>
      </c>
    </row>
    <row r="117" spans="2:15" s="130" customFormat="1">
      <c r="B117" s="89" t="s">
        <v>1205</v>
      </c>
      <c r="C117" s="86" t="s">
        <v>1206</v>
      </c>
      <c r="D117" s="99" t="s">
        <v>132</v>
      </c>
      <c r="E117" s="99" t="s">
        <v>357</v>
      </c>
      <c r="F117" s="86" t="s">
        <v>1207</v>
      </c>
      <c r="G117" s="99" t="s">
        <v>199</v>
      </c>
      <c r="H117" s="99" t="s">
        <v>176</v>
      </c>
      <c r="I117" s="96">
        <v>12746.969288</v>
      </c>
      <c r="J117" s="98">
        <v>6806</v>
      </c>
      <c r="K117" s="86"/>
      <c r="L117" s="96">
        <v>867.55872978699995</v>
      </c>
      <c r="M117" s="97">
        <v>1.5455311753800789E-3</v>
      </c>
      <c r="N117" s="97">
        <f t="shared" si="2"/>
        <v>1.0930529026756907E-3</v>
      </c>
      <c r="O117" s="97">
        <f>L117/'סכום נכסי הקרן'!$C$42</f>
        <v>1.5904883150892762E-4</v>
      </c>
    </row>
    <row r="118" spans="2:15" s="130" customFormat="1">
      <c r="B118" s="89" t="s">
        <v>1208</v>
      </c>
      <c r="C118" s="86" t="s">
        <v>1209</v>
      </c>
      <c r="D118" s="99" t="s">
        <v>132</v>
      </c>
      <c r="E118" s="99" t="s">
        <v>357</v>
      </c>
      <c r="F118" s="86" t="s">
        <v>1210</v>
      </c>
      <c r="G118" s="99" t="s">
        <v>533</v>
      </c>
      <c r="H118" s="99" t="s">
        <v>176</v>
      </c>
      <c r="I118" s="96">
        <v>280682.367868</v>
      </c>
      <c r="J118" s="98">
        <v>671.8</v>
      </c>
      <c r="K118" s="86"/>
      <c r="L118" s="96">
        <v>1885.6241474700003</v>
      </c>
      <c r="M118" s="97">
        <v>3.3323953822184775E-3</v>
      </c>
      <c r="N118" s="97">
        <f t="shared" si="2"/>
        <v>2.375731898004749E-3</v>
      </c>
      <c r="O118" s="97">
        <f>L118/'סכום נכסי הקרן'!$C$42</f>
        <v>3.4568993086353165E-4</v>
      </c>
    </row>
    <row r="119" spans="2:15" s="130" customFormat="1">
      <c r="B119" s="89" t="s">
        <v>1211</v>
      </c>
      <c r="C119" s="86" t="s">
        <v>1212</v>
      </c>
      <c r="D119" s="99" t="s">
        <v>132</v>
      </c>
      <c r="E119" s="99" t="s">
        <v>357</v>
      </c>
      <c r="F119" s="86" t="s">
        <v>1213</v>
      </c>
      <c r="G119" s="99" t="s">
        <v>533</v>
      </c>
      <c r="H119" s="99" t="s">
        <v>176</v>
      </c>
      <c r="I119" s="96">
        <v>66463.859016999995</v>
      </c>
      <c r="J119" s="98">
        <v>1155</v>
      </c>
      <c r="K119" s="86"/>
      <c r="L119" s="96">
        <v>767.65757164199988</v>
      </c>
      <c r="M119" s="97">
        <v>3.9569275412302376E-3</v>
      </c>
      <c r="N119" s="97">
        <f t="shared" si="2"/>
        <v>9.6718563036103688E-4</v>
      </c>
      <c r="O119" s="97">
        <f>L119/'סכום נכסי הקרן'!$C$42</f>
        <v>1.407340339928541E-4</v>
      </c>
    </row>
    <row r="120" spans="2:15" s="130" customFormat="1">
      <c r="B120" s="89" t="s">
        <v>1214</v>
      </c>
      <c r="C120" s="86" t="s">
        <v>1215</v>
      </c>
      <c r="D120" s="99" t="s">
        <v>132</v>
      </c>
      <c r="E120" s="99" t="s">
        <v>357</v>
      </c>
      <c r="F120" s="86" t="s">
        <v>1216</v>
      </c>
      <c r="G120" s="99" t="s">
        <v>1009</v>
      </c>
      <c r="H120" s="99" t="s">
        <v>176</v>
      </c>
      <c r="I120" s="96">
        <v>343522.63342199998</v>
      </c>
      <c r="J120" s="98">
        <v>11.5</v>
      </c>
      <c r="K120" s="86"/>
      <c r="L120" s="96">
        <v>39.505103013000003</v>
      </c>
      <c r="M120" s="97">
        <v>8.3429011747701792E-4</v>
      </c>
      <c r="N120" s="97">
        <f t="shared" si="2"/>
        <v>4.9773192334153012E-5</v>
      </c>
      <c r="O120" s="97">
        <f>L120/'סכום נכסי הקרן'!$C$42</f>
        <v>7.2424381855970788E-6</v>
      </c>
    </row>
    <row r="121" spans="2:15" s="130" customFormat="1">
      <c r="B121" s="85"/>
      <c r="C121" s="86"/>
      <c r="D121" s="86"/>
      <c r="E121" s="86"/>
      <c r="F121" s="86"/>
      <c r="G121" s="86"/>
      <c r="H121" s="86"/>
      <c r="I121" s="96"/>
      <c r="J121" s="98"/>
      <c r="K121" s="86"/>
      <c r="L121" s="86"/>
      <c r="M121" s="86"/>
      <c r="N121" s="97"/>
      <c r="O121" s="86"/>
    </row>
    <row r="122" spans="2:15" s="130" customFormat="1">
      <c r="B122" s="83" t="s">
        <v>244</v>
      </c>
      <c r="C122" s="84"/>
      <c r="D122" s="84"/>
      <c r="E122" s="84"/>
      <c r="F122" s="84"/>
      <c r="G122" s="84"/>
      <c r="H122" s="84"/>
      <c r="I122" s="93"/>
      <c r="J122" s="95"/>
      <c r="K122" s="93">
        <v>300.84116632999996</v>
      </c>
      <c r="L122" s="93">
        <v>203665.11090829296</v>
      </c>
      <c r="M122" s="84"/>
      <c r="N122" s="94">
        <f t="shared" ref="N122:N144" si="3">L122/$L$11</f>
        <v>0.25660134929047651</v>
      </c>
      <c r="O122" s="94">
        <f>L122/'סכום נכסי הקרן'!$C$42</f>
        <v>3.7337758006369307E-2</v>
      </c>
    </row>
    <row r="123" spans="2:15" s="130" customFormat="1">
      <c r="B123" s="104" t="s">
        <v>68</v>
      </c>
      <c r="C123" s="84"/>
      <c r="D123" s="84"/>
      <c r="E123" s="84"/>
      <c r="F123" s="84"/>
      <c r="G123" s="84"/>
      <c r="H123" s="84"/>
      <c r="I123" s="93"/>
      <c r="J123" s="95"/>
      <c r="K123" s="93">
        <v>13.659593393000002</v>
      </c>
      <c r="L123" s="93">
        <f>SUM(L124:L144)</f>
        <v>54148.903251436997</v>
      </c>
      <c r="M123" s="84"/>
      <c r="N123" s="94">
        <f t="shared" si="3"/>
        <v>6.8223180568098146E-2</v>
      </c>
      <c r="O123" s="94">
        <f>L123/'סכום נכסי הקרן'!$C$42</f>
        <v>9.9270740918548459E-3</v>
      </c>
    </row>
    <row r="124" spans="2:15" s="130" customFormat="1">
      <c r="B124" s="89" t="s">
        <v>1217</v>
      </c>
      <c r="C124" s="86" t="s">
        <v>1218</v>
      </c>
      <c r="D124" s="99" t="s">
        <v>1219</v>
      </c>
      <c r="E124" s="99" t="s">
        <v>1220</v>
      </c>
      <c r="F124" s="86" t="s">
        <v>1012</v>
      </c>
      <c r="G124" s="99" t="s">
        <v>204</v>
      </c>
      <c r="H124" s="99" t="s">
        <v>175</v>
      </c>
      <c r="I124" s="96">
        <v>68322.624049999999</v>
      </c>
      <c r="J124" s="98">
        <v>794</v>
      </c>
      <c r="K124" s="86"/>
      <c r="L124" s="96">
        <v>1970.2932982300001</v>
      </c>
      <c r="M124" s="97">
        <v>2.0156389535117164E-3</v>
      </c>
      <c r="N124" s="97">
        <f t="shared" si="3"/>
        <v>2.4824080892846471E-3</v>
      </c>
      <c r="O124" s="97">
        <f>L124/'סכום נכסי הקרן'!$C$42</f>
        <v>3.612122569388366E-4</v>
      </c>
    </row>
    <row r="125" spans="2:15" s="130" customFormat="1">
      <c r="B125" s="89" t="s">
        <v>1221</v>
      </c>
      <c r="C125" s="86" t="s">
        <v>1222</v>
      </c>
      <c r="D125" s="99" t="s">
        <v>1219</v>
      </c>
      <c r="E125" s="99" t="s">
        <v>1220</v>
      </c>
      <c r="F125" s="86" t="s">
        <v>1223</v>
      </c>
      <c r="G125" s="99" t="s">
        <v>1224</v>
      </c>
      <c r="H125" s="99" t="s">
        <v>175</v>
      </c>
      <c r="I125" s="96">
        <v>9649.9096410000002</v>
      </c>
      <c r="J125" s="98">
        <v>12649</v>
      </c>
      <c r="K125" s="86"/>
      <c r="L125" s="96">
        <v>4433.2812003409999</v>
      </c>
      <c r="M125" s="97">
        <v>6.1773783266886104E-5</v>
      </c>
      <c r="N125" s="97">
        <f t="shared" si="3"/>
        <v>5.5855710028991671E-3</v>
      </c>
      <c r="O125" s="97">
        <f>L125/'סכום נכסי הקרן'!$C$42</f>
        <v>8.1274981215144688E-4</v>
      </c>
    </row>
    <row r="126" spans="2:15" s="130" customFormat="1">
      <c r="B126" s="89" t="s">
        <v>1225</v>
      </c>
      <c r="C126" s="86" t="s">
        <v>1226</v>
      </c>
      <c r="D126" s="99" t="s">
        <v>1219</v>
      </c>
      <c r="E126" s="99" t="s">
        <v>1220</v>
      </c>
      <c r="F126" s="86" t="s">
        <v>1227</v>
      </c>
      <c r="G126" s="99" t="s">
        <v>1224</v>
      </c>
      <c r="H126" s="99" t="s">
        <v>175</v>
      </c>
      <c r="I126" s="96">
        <v>3610.3386049999999</v>
      </c>
      <c r="J126" s="98">
        <v>11905</v>
      </c>
      <c r="K126" s="86"/>
      <c r="L126" s="96">
        <v>1561.0728650639999</v>
      </c>
      <c r="M126" s="97">
        <v>9.7067628202077676E-5</v>
      </c>
      <c r="N126" s="97">
        <f t="shared" si="3"/>
        <v>1.966823879307163E-3</v>
      </c>
      <c r="O126" s="97">
        <f>L126/'סכום נכסי הקרן'!$C$42</f>
        <v>2.8619021002725836E-4</v>
      </c>
    </row>
    <row r="127" spans="2:15" s="130" customFormat="1">
      <c r="B127" s="89" t="s">
        <v>1228</v>
      </c>
      <c r="C127" s="86" t="s">
        <v>1229</v>
      </c>
      <c r="D127" s="99" t="s">
        <v>135</v>
      </c>
      <c r="E127" s="99" t="s">
        <v>1220</v>
      </c>
      <c r="F127" s="86" t="s">
        <v>1230</v>
      </c>
      <c r="G127" s="99" t="s">
        <v>1231</v>
      </c>
      <c r="H127" s="99" t="s">
        <v>178</v>
      </c>
      <c r="I127" s="96">
        <v>71189.775299999994</v>
      </c>
      <c r="J127" s="98">
        <v>764.5</v>
      </c>
      <c r="K127" s="86"/>
      <c r="L127" s="96">
        <v>2575.697825321</v>
      </c>
      <c r="M127" s="97">
        <v>4.6430062067190673E-4</v>
      </c>
      <c r="N127" s="97">
        <f t="shared" si="3"/>
        <v>3.2451681802266046E-3</v>
      </c>
      <c r="O127" s="97">
        <f>L127/'סכום נכסי הקרן'!$C$42</f>
        <v>4.722005731392614E-4</v>
      </c>
    </row>
    <row r="128" spans="2:15" s="130" customFormat="1">
      <c r="B128" s="89" t="s">
        <v>1232</v>
      </c>
      <c r="C128" s="86" t="s">
        <v>1233</v>
      </c>
      <c r="D128" s="99" t="s">
        <v>1219</v>
      </c>
      <c r="E128" s="99" t="s">
        <v>1220</v>
      </c>
      <c r="F128" s="86" t="s">
        <v>1234</v>
      </c>
      <c r="G128" s="99" t="s">
        <v>1084</v>
      </c>
      <c r="H128" s="99" t="s">
        <v>175</v>
      </c>
      <c r="I128" s="96">
        <v>19634.580726</v>
      </c>
      <c r="J128" s="98">
        <v>733</v>
      </c>
      <c r="K128" s="86"/>
      <c r="L128" s="96">
        <v>522.72280332399987</v>
      </c>
      <c r="M128" s="97">
        <v>5.9081599060547912E-4</v>
      </c>
      <c r="N128" s="97">
        <f t="shared" si="3"/>
        <v>6.5858789480263951E-4</v>
      </c>
      <c r="O128" s="97">
        <f>L128/'סכום נכסי הקרן'!$C$42</f>
        <v>9.5830343488290446E-5</v>
      </c>
    </row>
    <row r="129" spans="2:15" s="130" customFormat="1">
      <c r="B129" s="89" t="s">
        <v>1235</v>
      </c>
      <c r="C129" s="86" t="s">
        <v>1236</v>
      </c>
      <c r="D129" s="99" t="s">
        <v>1237</v>
      </c>
      <c r="E129" s="99" t="s">
        <v>1220</v>
      </c>
      <c r="F129" s="86">
        <v>29389</v>
      </c>
      <c r="G129" s="99" t="s">
        <v>937</v>
      </c>
      <c r="H129" s="99" t="s">
        <v>175</v>
      </c>
      <c r="I129" s="96">
        <v>1796.6943289999999</v>
      </c>
      <c r="J129" s="98">
        <v>12879</v>
      </c>
      <c r="K129" s="96">
        <v>3.2357095309999999</v>
      </c>
      <c r="L129" s="96">
        <v>843.66693541000006</v>
      </c>
      <c r="M129" s="97">
        <v>1.6849048200199095E-5</v>
      </c>
      <c r="N129" s="97">
        <f t="shared" si="3"/>
        <v>1.062951199704732E-3</v>
      </c>
      <c r="O129" s="97">
        <f>L129/'סכום נכסי הקרן'!$C$42</f>
        <v>1.5466876841020651E-4</v>
      </c>
    </row>
    <row r="130" spans="2:15" s="130" customFormat="1">
      <c r="B130" s="89" t="s">
        <v>1238</v>
      </c>
      <c r="C130" s="86" t="s">
        <v>1239</v>
      </c>
      <c r="D130" s="99" t="s">
        <v>1219</v>
      </c>
      <c r="E130" s="99" t="s">
        <v>1220</v>
      </c>
      <c r="F130" s="86" t="s">
        <v>1240</v>
      </c>
      <c r="G130" s="99" t="s">
        <v>411</v>
      </c>
      <c r="H130" s="99" t="s">
        <v>175</v>
      </c>
      <c r="I130" s="96">
        <v>12478.313314000001</v>
      </c>
      <c r="J130" s="98">
        <v>3415</v>
      </c>
      <c r="K130" s="96">
        <v>10.423883862</v>
      </c>
      <c r="L130" s="96">
        <v>1558.1440234670001</v>
      </c>
      <c r="M130" s="97">
        <v>5.8469420314478677E-4</v>
      </c>
      <c r="N130" s="97">
        <f t="shared" si="3"/>
        <v>1.9631337789149236E-3</v>
      </c>
      <c r="O130" s="97">
        <f>L130/'סכום נכסי הקרן'!$C$42</f>
        <v>2.8565326789563815E-4</v>
      </c>
    </row>
    <row r="131" spans="2:15" s="130" customFormat="1">
      <c r="B131" s="89" t="s">
        <v>1241</v>
      </c>
      <c r="C131" s="86" t="s">
        <v>1242</v>
      </c>
      <c r="D131" s="99" t="s">
        <v>1219</v>
      </c>
      <c r="E131" s="99" t="s">
        <v>1220</v>
      </c>
      <c r="F131" s="86" t="s">
        <v>1083</v>
      </c>
      <c r="G131" s="99" t="s">
        <v>1084</v>
      </c>
      <c r="H131" s="99" t="s">
        <v>175</v>
      </c>
      <c r="I131" s="96">
        <v>15650.699200999999</v>
      </c>
      <c r="J131" s="98">
        <v>573</v>
      </c>
      <c r="K131" s="86"/>
      <c r="L131" s="96">
        <v>325.712335435</v>
      </c>
      <c r="M131" s="97">
        <v>3.8866800042128237E-4</v>
      </c>
      <c r="N131" s="97">
        <f t="shared" si="3"/>
        <v>4.103708503652704E-4</v>
      </c>
      <c r="O131" s="97">
        <f>L131/'סכום נכסי הקרן'!$C$42</f>
        <v>5.9712575737321452E-5</v>
      </c>
    </row>
    <row r="132" spans="2:15" s="130" customFormat="1">
      <c r="B132" s="89" t="s">
        <v>1243</v>
      </c>
      <c r="C132" s="86" t="s">
        <v>1244</v>
      </c>
      <c r="D132" s="99" t="s">
        <v>1219</v>
      </c>
      <c r="E132" s="99" t="s">
        <v>1220</v>
      </c>
      <c r="F132" s="86" t="s">
        <v>1245</v>
      </c>
      <c r="G132" s="99" t="s">
        <v>30</v>
      </c>
      <c r="H132" s="99" t="s">
        <v>175</v>
      </c>
      <c r="I132" s="96">
        <v>25478.922280000003</v>
      </c>
      <c r="J132" s="98">
        <v>2380</v>
      </c>
      <c r="K132" s="86"/>
      <c r="L132" s="96">
        <v>2202.438808161</v>
      </c>
      <c r="M132" s="97">
        <v>7.2428335072198589E-4</v>
      </c>
      <c r="N132" s="97">
        <f t="shared" si="3"/>
        <v>2.7748924073613115E-3</v>
      </c>
      <c r="O132" s="97">
        <f>L132/'סכום נכסי הקרן'!$C$42</f>
        <v>4.0377130317612682E-4</v>
      </c>
    </row>
    <row r="133" spans="2:15" s="130" customFormat="1">
      <c r="B133" s="89" t="s">
        <v>1246</v>
      </c>
      <c r="C133" s="86" t="s">
        <v>1247</v>
      </c>
      <c r="D133" s="99" t="s">
        <v>1219</v>
      </c>
      <c r="E133" s="99" t="s">
        <v>1220</v>
      </c>
      <c r="F133" s="86" t="s">
        <v>1248</v>
      </c>
      <c r="G133" s="99" t="s">
        <v>1249</v>
      </c>
      <c r="H133" s="99" t="s">
        <v>175</v>
      </c>
      <c r="I133" s="96">
        <v>64718.692524999991</v>
      </c>
      <c r="J133" s="98">
        <v>500</v>
      </c>
      <c r="K133" s="86"/>
      <c r="L133" s="96">
        <v>1175.291456254</v>
      </c>
      <c r="M133" s="97">
        <v>2.3812162294717591E-3</v>
      </c>
      <c r="N133" s="97">
        <f t="shared" si="3"/>
        <v>1.4807709191788994E-3</v>
      </c>
      <c r="O133" s="97">
        <f>L133/'סכום נכסי הקרן'!$C$42</f>
        <v>2.1546522025721383E-4</v>
      </c>
    </row>
    <row r="134" spans="2:15" s="130" customFormat="1">
      <c r="B134" s="89" t="s">
        <v>1250</v>
      </c>
      <c r="C134" s="86" t="s">
        <v>1251</v>
      </c>
      <c r="D134" s="99" t="s">
        <v>1219</v>
      </c>
      <c r="E134" s="99" t="s">
        <v>1220</v>
      </c>
      <c r="F134" s="86" t="s">
        <v>981</v>
      </c>
      <c r="G134" s="99" t="s">
        <v>204</v>
      </c>
      <c r="H134" s="99" t="s">
        <v>175</v>
      </c>
      <c r="I134" s="96">
        <v>39017.759846000001</v>
      </c>
      <c r="J134" s="98">
        <v>12251</v>
      </c>
      <c r="K134" s="86"/>
      <c r="L134" s="96">
        <v>17361.198835799998</v>
      </c>
      <c r="M134" s="97">
        <v>6.2903997146554719E-4</v>
      </c>
      <c r="N134" s="97">
        <f t="shared" si="3"/>
        <v>2.1873687774498111E-2</v>
      </c>
      <c r="O134" s="97">
        <f>L134/'סכום נכסי הקרן'!$C$42</f>
        <v>3.1828143659001435E-3</v>
      </c>
    </row>
    <row r="135" spans="2:15" s="130" customFormat="1">
      <c r="B135" s="89" t="s">
        <v>1252</v>
      </c>
      <c r="C135" s="86" t="s">
        <v>1253</v>
      </c>
      <c r="D135" s="99" t="s">
        <v>1219</v>
      </c>
      <c r="E135" s="99" t="s">
        <v>1220</v>
      </c>
      <c r="F135" s="86" t="s">
        <v>1061</v>
      </c>
      <c r="G135" s="99" t="s">
        <v>965</v>
      </c>
      <c r="H135" s="99" t="s">
        <v>175</v>
      </c>
      <c r="I135" s="96">
        <v>28927.524495000001</v>
      </c>
      <c r="J135" s="98">
        <v>2518</v>
      </c>
      <c r="K135" s="86"/>
      <c r="L135" s="96">
        <v>2645.5308824939998</v>
      </c>
      <c r="M135" s="97">
        <v>1.0361787163645176E-3</v>
      </c>
      <c r="N135" s="97">
        <f t="shared" si="3"/>
        <v>3.3331521094119008E-3</v>
      </c>
      <c r="O135" s="97">
        <f>L135/'סכום נכסי הקרן'!$C$42</f>
        <v>4.8500301032618096E-4</v>
      </c>
    </row>
    <row r="136" spans="2:15" s="130" customFormat="1">
      <c r="B136" s="89" t="s">
        <v>1256</v>
      </c>
      <c r="C136" s="86" t="s">
        <v>1257</v>
      </c>
      <c r="D136" s="99" t="s">
        <v>1219</v>
      </c>
      <c r="E136" s="99" t="s">
        <v>1220</v>
      </c>
      <c r="F136" s="86" t="s">
        <v>878</v>
      </c>
      <c r="G136" s="99" t="s">
        <v>450</v>
      </c>
      <c r="H136" s="99" t="s">
        <v>175</v>
      </c>
      <c r="I136" s="96">
        <v>2507.1343870000001</v>
      </c>
      <c r="J136" s="98">
        <v>374</v>
      </c>
      <c r="K136" s="86"/>
      <c r="L136" s="96">
        <v>34.056111165000004</v>
      </c>
      <c r="M136" s="97">
        <v>1.5352705848052097E-5</v>
      </c>
      <c r="N136" s="97">
        <f t="shared" si="3"/>
        <v>4.2907909153180488E-5</v>
      </c>
      <c r="O136" s="97">
        <f>L136/'סכום נכסי הקרן'!$C$42</f>
        <v>6.243478972151264E-6</v>
      </c>
    </row>
    <row r="137" spans="2:15" s="130" customFormat="1">
      <c r="B137" s="89" t="s">
        <v>1260</v>
      </c>
      <c r="C137" s="86" t="s">
        <v>1261</v>
      </c>
      <c r="D137" s="99" t="s">
        <v>135</v>
      </c>
      <c r="E137" s="99" t="s">
        <v>1220</v>
      </c>
      <c r="F137" s="86" t="s">
        <v>1192</v>
      </c>
      <c r="G137" s="99" t="s">
        <v>415</v>
      </c>
      <c r="H137" s="99" t="s">
        <v>178</v>
      </c>
      <c r="I137" s="96">
        <v>635.86029299999996</v>
      </c>
      <c r="J137" s="98">
        <v>35</v>
      </c>
      <c r="K137" s="86"/>
      <c r="L137" s="96">
        <v>1.053245268</v>
      </c>
      <c r="M137" s="97">
        <v>9.2750454336401906E-5</v>
      </c>
      <c r="N137" s="97">
        <f t="shared" si="3"/>
        <v>1.3270027237227933E-6</v>
      </c>
      <c r="O137" s="97">
        <f>L137/'סכום נכסי הקרן'!$C$42</f>
        <v>1.930905925052885E-7</v>
      </c>
    </row>
    <row r="138" spans="2:15" s="130" customFormat="1">
      <c r="B138" s="89" t="s">
        <v>1262</v>
      </c>
      <c r="C138" s="86" t="s">
        <v>1263</v>
      </c>
      <c r="D138" s="99" t="s">
        <v>1219</v>
      </c>
      <c r="E138" s="99" t="s">
        <v>1220</v>
      </c>
      <c r="F138" s="86" t="s">
        <v>1090</v>
      </c>
      <c r="G138" s="99" t="s">
        <v>1084</v>
      </c>
      <c r="H138" s="99" t="s">
        <v>175</v>
      </c>
      <c r="I138" s="96">
        <v>13218.042879000001</v>
      </c>
      <c r="J138" s="98">
        <v>831</v>
      </c>
      <c r="K138" s="86"/>
      <c r="L138" s="96">
        <v>398.94591257100001</v>
      </c>
      <c r="M138" s="97">
        <v>4.6593770854636896E-4</v>
      </c>
      <c r="N138" s="97">
        <f t="shared" si="3"/>
        <v>5.0263915602969734E-4</v>
      </c>
      <c r="O138" s="97">
        <f>L138/'סכום נכסי הקרן'!$C$42</f>
        <v>7.3138427464454001E-5</v>
      </c>
    </row>
    <row r="139" spans="2:15" s="130" customFormat="1">
      <c r="B139" s="89" t="s">
        <v>1266</v>
      </c>
      <c r="C139" s="86" t="s">
        <v>1267</v>
      </c>
      <c r="D139" s="99" t="s">
        <v>1219</v>
      </c>
      <c r="E139" s="99" t="s">
        <v>1220</v>
      </c>
      <c r="F139" s="86" t="s">
        <v>1268</v>
      </c>
      <c r="G139" s="99" t="s">
        <v>1269</v>
      </c>
      <c r="H139" s="99" t="s">
        <v>175</v>
      </c>
      <c r="I139" s="96">
        <v>18393.437844</v>
      </c>
      <c r="J139" s="98">
        <v>3768</v>
      </c>
      <c r="K139" s="86"/>
      <c r="L139" s="96">
        <v>2517.2111280999998</v>
      </c>
      <c r="M139" s="97">
        <v>3.892360570659423E-4</v>
      </c>
      <c r="N139" s="97">
        <f t="shared" si="3"/>
        <v>3.1714797347411629E-3</v>
      </c>
      <c r="O139" s="97">
        <f>L139/'סכום נכסי הקרן'!$C$42</f>
        <v>4.6147825483108145E-4</v>
      </c>
    </row>
    <row r="140" spans="2:15" s="130" customFormat="1">
      <c r="B140" s="89" t="s">
        <v>1270</v>
      </c>
      <c r="C140" s="86" t="s">
        <v>1271</v>
      </c>
      <c r="D140" s="99" t="s">
        <v>1219</v>
      </c>
      <c r="E140" s="99" t="s">
        <v>1220</v>
      </c>
      <c r="F140" s="86" t="s">
        <v>968</v>
      </c>
      <c r="G140" s="99" t="s">
        <v>533</v>
      </c>
      <c r="H140" s="99" t="s">
        <v>175</v>
      </c>
      <c r="I140" s="96">
        <v>112303.56553000001</v>
      </c>
      <c r="J140" s="98">
        <v>1568</v>
      </c>
      <c r="K140" s="86"/>
      <c r="L140" s="96">
        <v>6395.6611041680007</v>
      </c>
      <c r="M140" s="97">
        <v>1.0308861012900221E-4</v>
      </c>
      <c r="N140" s="97">
        <f t="shared" si="3"/>
        <v>8.0580088637425187E-3</v>
      </c>
      <c r="O140" s="97">
        <f>L140/'סכום נכסי הקרן'!$C$42</f>
        <v>1.1725113129744695E-3</v>
      </c>
    </row>
    <row r="141" spans="2:15" s="130" customFormat="1">
      <c r="B141" s="89" t="s">
        <v>1272</v>
      </c>
      <c r="C141" s="86" t="s">
        <v>1273</v>
      </c>
      <c r="D141" s="99" t="s">
        <v>1219</v>
      </c>
      <c r="E141" s="99" t="s">
        <v>1220</v>
      </c>
      <c r="F141" s="86" t="s">
        <v>964</v>
      </c>
      <c r="G141" s="99" t="s">
        <v>965</v>
      </c>
      <c r="H141" s="99" t="s">
        <v>175</v>
      </c>
      <c r="I141" s="96">
        <v>32817.808415</v>
      </c>
      <c r="J141" s="98">
        <v>1656</v>
      </c>
      <c r="K141" s="86"/>
      <c r="L141" s="96">
        <v>1973.8572794079996</v>
      </c>
      <c r="M141" s="97">
        <v>3.0994561691999767E-4</v>
      </c>
      <c r="N141" s="97">
        <f t="shared" si="3"/>
        <v>2.4868984134989516E-3</v>
      </c>
      <c r="O141" s="97">
        <f>L141/'סכום נכסי הקרן'!$C$42</f>
        <v>3.6186563868974102E-4</v>
      </c>
    </row>
    <row r="142" spans="2:15" s="130" customFormat="1">
      <c r="B142" s="89" t="s">
        <v>1274</v>
      </c>
      <c r="C142" s="86" t="s">
        <v>1275</v>
      </c>
      <c r="D142" s="99" t="s">
        <v>1219</v>
      </c>
      <c r="E142" s="99" t="s">
        <v>1220</v>
      </c>
      <c r="F142" s="86" t="s">
        <v>1276</v>
      </c>
      <c r="G142" s="99" t="s">
        <v>1277</v>
      </c>
      <c r="H142" s="99" t="s">
        <v>175</v>
      </c>
      <c r="I142" s="96">
        <v>11976.899997</v>
      </c>
      <c r="J142" s="98">
        <v>3694</v>
      </c>
      <c r="K142" s="86"/>
      <c r="L142" s="96">
        <v>1606.8937232379999</v>
      </c>
      <c r="M142" s="97">
        <v>5.8491115849564307E-4</v>
      </c>
      <c r="N142" s="97">
        <f t="shared" si="3"/>
        <v>2.0245544055649974E-3</v>
      </c>
      <c r="O142" s="97">
        <f>L142/'סכום נכסי הקרן'!$C$42</f>
        <v>2.94590510434702E-4</v>
      </c>
    </row>
    <row r="143" spans="2:15" s="130" customFormat="1">
      <c r="B143" s="89" t="s">
        <v>1278</v>
      </c>
      <c r="C143" s="86" t="s">
        <v>1279</v>
      </c>
      <c r="D143" s="99" t="s">
        <v>1219</v>
      </c>
      <c r="E143" s="99" t="s">
        <v>1220</v>
      </c>
      <c r="F143" s="86" t="s">
        <v>1280</v>
      </c>
      <c r="G143" s="99" t="s">
        <v>1224</v>
      </c>
      <c r="H143" s="99" t="s">
        <v>175</v>
      </c>
      <c r="I143" s="96">
        <v>4407.1894890000003</v>
      </c>
      <c r="J143" s="98">
        <v>5986</v>
      </c>
      <c r="K143" s="86"/>
      <c r="L143" s="96">
        <v>958.173765839</v>
      </c>
      <c r="M143" s="97">
        <v>6.7457794909752945E-5</v>
      </c>
      <c r="N143" s="97">
        <f t="shared" si="3"/>
        <v>1.2072204221553445E-3</v>
      </c>
      <c r="O143" s="97">
        <f>L143/'סכום נכסי הקרן'!$C$42</f>
        <v>1.7566121186587291E-4</v>
      </c>
    </row>
    <row r="144" spans="2:15" s="130" customFormat="1">
      <c r="B144" s="89" t="s">
        <v>1281</v>
      </c>
      <c r="C144" s="86" t="s">
        <v>1282</v>
      </c>
      <c r="D144" s="99" t="s">
        <v>1219</v>
      </c>
      <c r="E144" s="99" t="s">
        <v>1220</v>
      </c>
      <c r="F144" s="86" t="s">
        <v>1283</v>
      </c>
      <c r="G144" s="99" t="s">
        <v>1224</v>
      </c>
      <c r="H144" s="99" t="s">
        <v>175</v>
      </c>
      <c r="I144" s="96">
        <v>7036.4990900000003</v>
      </c>
      <c r="J144" s="98">
        <v>12083</v>
      </c>
      <c r="K144" s="86"/>
      <c r="L144" s="96">
        <v>3087.9997123790004</v>
      </c>
      <c r="M144" s="97">
        <v>1.4553379326554358E-4</v>
      </c>
      <c r="N144" s="97">
        <f t="shared" si="3"/>
        <v>3.8906265745331939E-3</v>
      </c>
      <c r="O144" s="97">
        <f>L144/'סכום נכסי הקרן'!$C$42</f>
        <v>5.6612045858194318E-4</v>
      </c>
    </row>
    <row r="145" spans="2:15" s="130" customFormat="1">
      <c r="B145" s="85"/>
      <c r="C145" s="86"/>
      <c r="D145" s="86"/>
      <c r="E145" s="86"/>
      <c r="F145" s="86"/>
      <c r="G145" s="86"/>
      <c r="H145" s="86"/>
      <c r="I145" s="96"/>
      <c r="J145" s="98"/>
      <c r="K145" s="86"/>
      <c r="L145" s="86"/>
      <c r="M145" s="86"/>
      <c r="N145" s="97"/>
      <c r="O145" s="86"/>
    </row>
    <row r="146" spans="2:15" s="130" customFormat="1">
      <c r="B146" s="104" t="s">
        <v>67</v>
      </c>
      <c r="C146" s="84"/>
      <c r="D146" s="84"/>
      <c r="E146" s="84"/>
      <c r="F146" s="84"/>
      <c r="G146" s="84"/>
      <c r="H146" s="84"/>
      <c r="I146" s="93"/>
      <c r="J146" s="95"/>
      <c r="K146" s="93">
        <v>287.18157293699994</v>
      </c>
      <c r="L146" s="93">
        <f>SUM(L147:L211)</f>
        <v>149516.20765685602</v>
      </c>
      <c r="M146" s="84"/>
      <c r="N146" s="94">
        <f t="shared" ref="N146:N209" si="4">L146/$L$11</f>
        <v>0.18837816872237845</v>
      </c>
      <c r="O146" s="94">
        <f>L146/'סכום נכסי הקרן'!$C$42</f>
        <v>2.7410683914514469E-2</v>
      </c>
    </row>
    <row r="147" spans="2:15" s="130" customFormat="1">
      <c r="B147" s="89" t="s">
        <v>1284</v>
      </c>
      <c r="C147" s="86" t="s">
        <v>1285</v>
      </c>
      <c r="D147" s="99" t="s">
        <v>30</v>
      </c>
      <c r="E147" s="99" t="s">
        <v>1220</v>
      </c>
      <c r="F147" s="86"/>
      <c r="G147" s="99" t="s">
        <v>1286</v>
      </c>
      <c r="H147" s="99" t="s">
        <v>177</v>
      </c>
      <c r="I147" s="96">
        <v>4733</v>
      </c>
      <c r="J147" s="98">
        <v>21690</v>
      </c>
      <c r="K147" s="86"/>
      <c r="L147" s="96">
        <v>4186.6299600000002</v>
      </c>
      <c r="M147" s="97">
        <v>2.3615857054579413E-5</v>
      </c>
      <c r="N147" s="97">
        <f t="shared" si="4"/>
        <v>5.2748106532574989E-3</v>
      </c>
      <c r="O147" s="97">
        <f>L147/'סכום נכסי הקרן'!$C$42</f>
        <v>7.675314422364842E-4</v>
      </c>
    </row>
    <row r="148" spans="2:15" s="130" customFormat="1">
      <c r="B148" s="89" t="s">
        <v>1287</v>
      </c>
      <c r="C148" s="86" t="s">
        <v>1288</v>
      </c>
      <c r="D148" s="99" t="s">
        <v>30</v>
      </c>
      <c r="E148" s="99" t="s">
        <v>1220</v>
      </c>
      <c r="F148" s="86"/>
      <c r="G148" s="99" t="s">
        <v>1289</v>
      </c>
      <c r="H148" s="99" t="s">
        <v>177</v>
      </c>
      <c r="I148" s="96">
        <v>10808</v>
      </c>
      <c r="J148" s="98">
        <v>11790</v>
      </c>
      <c r="K148" s="86"/>
      <c r="L148" s="96">
        <v>5196.7001900000005</v>
      </c>
      <c r="M148" s="97">
        <v>1.3921235363419163E-5</v>
      </c>
      <c r="N148" s="97">
        <f t="shared" si="4"/>
        <v>6.5474163673154605E-3</v>
      </c>
      <c r="O148" s="97">
        <f>L148/'סכום נכסי הקרן'!$C$42</f>
        <v>9.5270679038023034E-4</v>
      </c>
    </row>
    <row r="149" spans="2:15" s="130" customFormat="1">
      <c r="B149" s="89" t="s">
        <v>1290</v>
      </c>
      <c r="C149" s="86" t="s">
        <v>1291</v>
      </c>
      <c r="D149" s="99" t="s">
        <v>1237</v>
      </c>
      <c r="E149" s="99" t="s">
        <v>1220</v>
      </c>
      <c r="F149" s="86"/>
      <c r="G149" s="99" t="s">
        <v>1292</v>
      </c>
      <c r="H149" s="99" t="s">
        <v>175</v>
      </c>
      <c r="I149" s="96">
        <v>1611</v>
      </c>
      <c r="J149" s="98">
        <v>14256</v>
      </c>
      <c r="K149" s="96">
        <v>5.6756200000000003</v>
      </c>
      <c r="L149" s="96">
        <v>839.81584999999995</v>
      </c>
      <c r="M149" s="97">
        <v>1.4290983333377983E-5</v>
      </c>
      <c r="N149" s="97">
        <f t="shared" si="4"/>
        <v>1.0580991476864369E-3</v>
      </c>
      <c r="O149" s="97">
        <f>L149/'סכום נכסי הקרן'!$C$42</f>
        <v>1.5396275207555217E-4</v>
      </c>
    </row>
    <row r="150" spans="2:15" s="130" customFormat="1">
      <c r="B150" s="89" t="s">
        <v>1293</v>
      </c>
      <c r="C150" s="86" t="s">
        <v>1294</v>
      </c>
      <c r="D150" s="99" t="s">
        <v>1237</v>
      </c>
      <c r="E150" s="99" t="s">
        <v>1220</v>
      </c>
      <c r="F150" s="86"/>
      <c r="G150" s="99" t="s">
        <v>1295</v>
      </c>
      <c r="H150" s="99" t="s">
        <v>175</v>
      </c>
      <c r="I150" s="96">
        <v>2864</v>
      </c>
      <c r="J150" s="98">
        <v>18245</v>
      </c>
      <c r="K150" s="86"/>
      <c r="L150" s="96">
        <v>1897.85366</v>
      </c>
      <c r="M150" s="97">
        <v>1.1077067782843071E-6</v>
      </c>
      <c r="N150" s="97">
        <f t="shared" si="4"/>
        <v>2.391140081578104E-3</v>
      </c>
      <c r="O150" s="97">
        <f>L150/'סכום נכסי הקרן'!$C$42</f>
        <v>3.4793195738120361E-4</v>
      </c>
    </row>
    <row r="151" spans="2:15" s="130" customFormat="1">
      <c r="B151" s="89" t="s">
        <v>1296</v>
      </c>
      <c r="C151" s="86" t="s">
        <v>1297</v>
      </c>
      <c r="D151" s="99" t="s">
        <v>1219</v>
      </c>
      <c r="E151" s="99" t="s">
        <v>1220</v>
      </c>
      <c r="F151" s="86"/>
      <c r="G151" s="99" t="s">
        <v>1224</v>
      </c>
      <c r="H151" s="99" t="s">
        <v>175</v>
      </c>
      <c r="I151" s="96">
        <v>1342</v>
      </c>
      <c r="J151" s="98">
        <v>117331</v>
      </c>
      <c r="K151" s="86"/>
      <c r="L151" s="96">
        <v>5718.8819000000003</v>
      </c>
      <c r="M151" s="97">
        <v>3.8420648197675944E-6</v>
      </c>
      <c r="N151" s="97">
        <f t="shared" si="4"/>
        <v>7.2053225288727183E-3</v>
      </c>
      <c r="O151" s="97">
        <f>L151/'סכום נכסי הקרן'!$C$42</f>
        <v>1.0484379356725201E-3</v>
      </c>
    </row>
    <row r="152" spans="2:15" s="130" customFormat="1">
      <c r="B152" s="89" t="s">
        <v>1298</v>
      </c>
      <c r="C152" s="86" t="s">
        <v>1299</v>
      </c>
      <c r="D152" s="99" t="s">
        <v>1219</v>
      </c>
      <c r="E152" s="99" t="s">
        <v>1220</v>
      </c>
      <c r="F152" s="86"/>
      <c r="G152" s="99" t="s">
        <v>1295</v>
      </c>
      <c r="H152" s="99" t="s">
        <v>175</v>
      </c>
      <c r="I152" s="96">
        <v>652</v>
      </c>
      <c r="J152" s="98">
        <v>178075</v>
      </c>
      <c r="K152" s="86"/>
      <c r="L152" s="96">
        <v>4216.9299700000001</v>
      </c>
      <c r="M152" s="97">
        <v>1.3273537539650876E-6</v>
      </c>
      <c r="N152" s="97">
        <f t="shared" si="4"/>
        <v>5.3129861827570799E-3</v>
      </c>
      <c r="O152" s="97">
        <f>L152/'סכום נכסי הקרן'!$C$42</f>
        <v>7.7308631825783673E-4</v>
      </c>
    </row>
    <row r="153" spans="2:15" s="130" customFormat="1">
      <c r="B153" s="89" t="s">
        <v>1300</v>
      </c>
      <c r="C153" s="86" t="s">
        <v>1301</v>
      </c>
      <c r="D153" s="99" t="s">
        <v>1219</v>
      </c>
      <c r="E153" s="99" t="s">
        <v>1220</v>
      </c>
      <c r="F153" s="86"/>
      <c r="G153" s="99" t="s">
        <v>1302</v>
      </c>
      <c r="H153" s="99" t="s">
        <v>175</v>
      </c>
      <c r="I153" s="96">
        <v>8028</v>
      </c>
      <c r="J153" s="98">
        <v>18995</v>
      </c>
      <c r="K153" s="86"/>
      <c r="L153" s="96">
        <v>5538.5043499999992</v>
      </c>
      <c r="M153" s="97">
        <v>1.7025500076347534E-6</v>
      </c>
      <c r="N153" s="97">
        <f t="shared" si="4"/>
        <v>6.9780615978998527E-3</v>
      </c>
      <c r="O153" s="97">
        <f>L153/'סכום נכסי הקרן'!$C$42</f>
        <v>1.0153694671378459E-3</v>
      </c>
    </row>
    <row r="154" spans="2:15" s="130" customFormat="1">
      <c r="B154" s="89" t="s">
        <v>1303</v>
      </c>
      <c r="C154" s="86" t="s">
        <v>1304</v>
      </c>
      <c r="D154" s="99" t="s">
        <v>30</v>
      </c>
      <c r="E154" s="99" t="s">
        <v>1220</v>
      </c>
      <c r="F154" s="86"/>
      <c r="G154" s="99" t="s">
        <v>1269</v>
      </c>
      <c r="H154" s="99" t="s">
        <v>177</v>
      </c>
      <c r="I154" s="96">
        <v>1592</v>
      </c>
      <c r="J154" s="98">
        <v>16720</v>
      </c>
      <c r="K154" s="86"/>
      <c r="L154" s="96">
        <v>1085.5450600000001</v>
      </c>
      <c r="M154" s="97">
        <v>3.7400793777814125E-6</v>
      </c>
      <c r="N154" s="97">
        <f t="shared" si="4"/>
        <v>1.3676978146592758E-3</v>
      </c>
      <c r="O154" s="97">
        <f>L154/'סכום נכסי הקרן'!$C$42</f>
        <v>1.9901208692312775E-4</v>
      </c>
    </row>
    <row r="155" spans="2:15" s="130" customFormat="1">
      <c r="B155" s="89" t="s">
        <v>1305</v>
      </c>
      <c r="C155" s="86" t="s">
        <v>1306</v>
      </c>
      <c r="D155" s="99" t="s">
        <v>135</v>
      </c>
      <c r="E155" s="99" t="s">
        <v>1220</v>
      </c>
      <c r="F155" s="86"/>
      <c r="G155" s="99" t="s">
        <v>1289</v>
      </c>
      <c r="H155" s="99" t="s">
        <v>178</v>
      </c>
      <c r="I155" s="96">
        <v>30377</v>
      </c>
      <c r="J155" s="98">
        <v>482.4</v>
      </c>
      <c r="K155" s="86"/>
      <c r="L155" s="96">
        <v>693.5088199999999</v>
      </c>
      <c r="M155" s="97">
        <v>9.4892865539335461E-6</v>
      </c>
      <c r="N155" s="97">
        <f t="shared" si="4"/>
        <v>8.7376427981804164E-4</v>
      </c>
      <c r="O155" s="97">
        <f>L155/'סכום נכסי הקרן'!$C$42</f>
        <v>1.2714040407295089E-4</v>
      </c>
    </row>
    <row r="156" spans="2:15" s="130" customFormat="1">
      <c r="B156" s="89" t="s">
        <v>1307</v>
      </c>
      <c r="C156" s="86" t="s">
        <v>1308</v>
      </c>
      <c r="D156" s="99" t="s">
        <v>1237</v>
      </c>
      <c r="E156" s="99" t="s">
        <v>1220</v>
      </c>
      <c r="F156" s="86"/>
      <c r="G156" s="99" t="s">
        <v>1309</v>
      </c>
      <c r="H156" s="99" t="s">
        <v>175</v>
      </c>
      <c r="I156" s="96">
        <v>19336</v>
      </c>
      <c r="J156" s="98">
        <v>2759</v>
      </c>
      <c r="K156" s="86"/>
      <c r="L156" s="96">
        <v>1937.60023</v>
      </c>
      <c r="M156" s="97">
        <v>2.0060283255146052E-6</v>
      </c>
      <c r="N156" s="97">
        <f t="shared" si="4"/>
        <v>2.4412175025275411E-3</v>
      </c>
      <c r="O156" s="97">
        <f>L156/'סכום נכסי הקרן'!$C$42</f>
        <v>3.5521866351179588E-4</v>
      </c>
    </row>
    <row r="157" spans="2:15" s="130" customFormat="1">
      <c r="B157" s="89" t="s">
        <v>1310</v>
      </c>
      <c r="C157" s="86" t="s">
        <v>1311</v>
      </c>
      <c r="D157" s="99" t="s">
        <v>30</v>
      </c>
      <c r="E157" s="99" t="s">
        <v>1220</v>
      </c>
      <c r="F157" s="86"/>
      <c r="G157" s="99" t="s">
        <v>1312</v>
      </c>
      <c r="H157" s="99" t="s">
        <v>177</v>
      </c>
      <c r="I157" s="96">
        <v>3444</v>
      </c>
      <c r="J157" s="98">
        <v>6884</v>
      </c>
      <c r="K157" s="86"/>
      <c r="L157" s="96">
        <v>966.87987999999996</v>
      </c>
      <c r="M157" s="97">
        <v>5.7209758863258433E-6</v>
      </c>
      <c r="N157" s="97">
        <f t="shared" si="4"/>
        <v>1.218189412527954E-3</v>
      </c>
      <c r="O157" s="97">
        <f>L157/'סכום נכסי הקרן'!$C$42</f>
        <v>1.7725729664578208E-4</v>
      </c>
    </row>
    <row r="158" spans="2:15" s="130" customFormat="1">
      <c r="B158" s="89" t="s">
        <v>1313</v>
      </c>
      <c r="C158" s="86" t="s">
        <v>1314</v>
      </c>
      <c r="D158" s="99" t="s">
        <v>1237</v>
      </c>
      <c r="E158" s="99" t="s">
        <v>1220</v>
      </c>
      <c r="F158" s="86"/>
      <c r="G158" s="99" t="s">
        <v>1249</v>
      </c>
      <c r="H158" s="99" t="s">
        <v>175</v>
      </c>
      <c r="I158" s="96">
        <v>1286</v>
      </c>
      <c r="J158" s="98">
        <v>24973</v>
      </c>
      <c r="K158" s="86"/>
      <c r="L158" s="96">
        <v>1166.4268999999999</v>
      </c>
      <c r="M158" s="97">
        <v>4.7795430384452278E-6</v>
      </c>
      <c r="N158" s="97">
        <f t="shared" si="4"/>
        <v>1.4696023047535156E-3</v>
      </c>
      <c r="O158" s="97">
        <f>L158/'סכום נכסי הקרן'!$C$42</f>
        <v>2.1384008841813937E-4</v>
      </c>
    </row>
    <row r="159" spans="2:15" s="130" customFormat="1">
      <c r="B159" s="89" t="s">
        <v>1315</v>
      </c>
      <c r="C159" s="86" t="s">
        <v>1316</v>
      </c>
      <c r="D159" s="99" t="s">
        <v>1237</v>
      </c>
      <c r="E159" s="99" t="s">
        <v>1220</v>
      </c>
      <c r="F159" s="86"/>
      <c r="G159" s="99" t="s">
        <v>1317</v>
      </c>
      <c r="H159" s="99" t="s">
        <v>175</v>
      </c>
      <c r="I159" s="96">
        <v>381</v>
      </c>
      <c r="J159" s="98">
        <v>42737</v>
      </c>
      <c r="K159" s="86"/>
      <c r="L159" s="96">
        <v>591.39118000000008</v>
      </c>
      <c r="M159" s="97">
        <v>2.4109051275674449E-6</v>
      </c>
      <c r="N159" s="97">
        <f t="shared" si="4"/>
        <v>7.4510442200784416E-4</v>
      </c>
      <c r="O159" s="97">
        <f>L159/'סכום נכסי הקרן'!$C$42</f>
        <v>1.0841926075342381E-4</v>
      </c>
    </row>
    <row r="160" spans="2:15" s="130" customFormat="1">
      <c r="B160" s="89" t="s">
        <v>1318</v>
      </c>
      <c r="C160" s="86" t="s">
        <v>1319</v>
      </c>
      <c r="D160" s="99" t="s">
        <v>1237</v>
      </c>
      <c r="E160" s="99" t="s">
        <v>1220</v>
      </c>
      <c r="F160" s="86"/>
      <c r="G160" s="99" t="s">
        <v>1289</v>
      </c>
      <c r="H160" s="99" t="s">
        <v>175</v>
      </c>
      <c r="I160" s="96">
        <v>1000</v>
      </c>
      <c r="J160" s="98">
        <v>38142</v>
      </c>
      <c r="K160" s="86"/>
      <c r="L160" s="96">
        <v>1385.31744</v>
      </c>
      <c r="M160" s="97">
        <v>1.7715357926707321E-6</v>
      </c>
      <c r="N160" s="97">
        <f t="shared" si="4"/>
        <v>1.7453864469682929E-3</v>
      </c>
      <c r="O160" s="97">
        <f>L160/'סכום נכסי הקרן'!$C$42</f>
        <v>2.539691118721546E-4</v>
      </c>
    </row>
    <row r="161" spans="2:15" s="130" customFormat="1">
      <c r="B161" s="89" t="s">
        <v>1320</v>
      </c>
      <c r="C161" s="86" t="s">
        <v>1321</v>
      </c>
      <c r="D161" s="99" t="s">
        <v>1237</v>
      </c>
      <c r="E161" s="99" t="s">
        <v>1220</v>
      </c>
      <c r="F161" s="86"/>
      <c r="G161" s="99" t="s">
        <v>1292</v>
      </c>
      <c r="H161" s="99" t="s">
        <v>175</v>
      </c>
      <c r="I161" s="96">
        <v>1603</v>
      </c>
      <c r="J161" s="98">
        <v>13388</v>
      </c>
      <c r="K161" s="96">
        <v>5.5309900000000001</v>
      </c>
      <c r="L161" s="96">
        <v>784.9932</v>
      </c>
      <c r="M161" s="97">
        <v>1.0374785669742832E-5</v>
      </c>
      <c r="N161" s="97">
        <f t="shared" si="4"/>
        <v>9.8902710142902009E-4</v>
      </c>
      <c r="O161" s="97">
        <f>L161/'סכום נכסי הקרן'!$C$42</f>
        <v>1.4391216054399823E-4</v>
      </c>
    </row>
    <row r="162" spans="2:15" s="130" customFormat="1">
      <c r="B162" s="89" t="s">
        <v>1322</v>
      </c>
      <c r="C162" s="86" t="s">
        <v>1323</v>
      </c>
      <c r="D162" s="99" t="s">
        <v>135</v>
      </c>
      <c r="E162" s="99" t="s">
        <v>1220</v>
      </c>
      <c r="F162" s="86"/>
      <c r="G162" s="99" t="s">
        <v>1231</v>
      </c>
      <c r="H162" s="99" t="s">
        <v>178</v>
      </c>
      <c r="I162" s="96">
        <v>79298</v>
      </c>
      <c r="J162" s="98">
        <v>558.5</v>
      </c>
      <c r="K162" s="86"/>
      <c r="L162" s="96">
        <v>2095.9707199999998</v>
      </c>
      <c r="M162" s="97">
        <v>3.8974005003989464E-6</v>
      </c>
      <c r="N162" s="97">
        <f t="shared" si="4"/>
        <v>2.6407513413895765E-3</v>
      </c>
      <c r="O162" s="97">
        <f>L162/'סכום נכסי הקרן'!$C$42</f>
        <v>3.8425259575772063E-4</v>
      </c>
    </row>
    <row r="163" spans="2:15" s="130" customFormat="1">
      <c r="B163" s="89" t="s">
        <v>1324</v>
      </c>
      <c r="C163" s="86" t="s">
        <v>1325</v>
      </c>
      <c r="D163" s="99" t="s">
        <v>1237</v>
      </c>
      <c r="E163" s="99" t="s">
        <v>1220</v>
      </c>
      <c r="F163" s="86"/>
      <c r="G163" s="99" t="s">
        <v>1231</v>
      </c>
      <c r="H163" s="99" t="s">
        <v>175</v>
      </c>
      <c r="I163" s="96">
        <v>4122</v>
      </c>
      <c r="J163" s="98">
        <v>6836</v>
      </c>
      <c r="K163" s="86"/>
      <c r="L163" s="96">
        <v>1023.42467</v>
      </c>
      <c r="M163" s="97">
        <v>1.6013007876756621E-5</v>
      </c>
      <c r="N163" s="97">
        <f t="shared" si="4"/>
        <v>1.2894312140551681E-3</v>
      </c>
      <c r="O163" s="97">
        <f>L163/'סכום נכסי הקרן'!$C$42</f>
        <v>1.876236066933171E-4</v>
      </c>
    </row>
    <row r="164" spans="2:15" s="130" customFormat="1">
      <c r="B164" s="89" t="s">
        <v>1326</v>
      </c>
      <c r="C164" s="86" t="s">
        <v>1327</v>
      </c>
      <c r="D164" s="99" t="s">
        <v>1219</v>
      </c>
      <c r="E164" s="99" t="s">
        <v>1220</v>
      </c>
      <c r="F164" s="86"/>
      <c r="G164" s="99" t="s">
        <v>1302</v>
      </c>
      <c r="H164" s="99" t="s">
        <v>175</v>
      </c>
      <c r="I164" s="96">
        <v>10779</v>
      </c>
      <c r="J164" s="98">
        <v>5399</v>
      </c>
      <c r="K164" s="86"/>
      <c r="L164" s="96">
        <v>2113.6722200000004</v>
      </c>
      <c r="M164" s="97">
        <v>2.4486442829111894E-6</v>
      </c>
      <c r="N164" s="97">
        <f t="shared" si="4"/>
        <v>2.6630537807431228E-3</v>
      </c>
      <c r="O164" s="97">
        <f>L164/'סכום נכסי הקרן'!$C$42</f>
        <v>3.8749779725738922E-4</v>
      </c>
    </row>
    <row r="165" spans="2:15" s="130" customFormat="1">
      <c r="B165" s="89" t="s">
        <v>1328</v>
      </c>
      <c r="C165" s="86" t="s">
        <v>1329</v>
      </c>
      <c r="D165" s="99" t="s">
        <v>1237</v>
      </c>
      <c r="E165" s="99" t="s">
        <v>1220</v>
      </c>
      <c r="F165" s="86"/>
      <c r="G165" s="99" t="s">
        <v>1309</v>
      </c>
      <c r="H165" s="99" t="s">
        <v>175</v>
      </c>
      <c r="I165" s="96">
        <v>4296</v>
      </c>
      <c r="J165" s="98">
        <v>6222</v>
      </c>
      <c r="K165" s="86"/>
      <c r="L165" s="96">
        <v>970.82313999999997</v>
      </c>
      <c r="M165" s="97">
        <v>1.8355120583746771E-6</v>
      </c>
      <c r="N165" s="97">
        <f t="shared" si="4"/>
        <v>1.223157596975897E-3</v>
      </c>
      <c r="O165" s="97">
        <f>L165/'סכום נכסי הקרן'!$C$42</f>
        <v>1.7798021127254156E-4</v>
      </c>
    </row>
    <row r="166" spans="2:15" s="130" customFormat="1">
      <c r="B166" s="89" t="s">
        <v>1330</v>
      </c>
      <c r="C166" s="86" t="s">
        <v>1331</v>
      </c>
      <c r="D166" s="99" t="s">
        <v>30</v>
      </c>
      <c r="E166" s="99" t="s">
        <v>1220</v>
      </c>
      <c r="F166" s="86"/>
      <c r="G166" s="99" t="s">
        <v>1312</v>
      </c>
      <c r="H166" s="99" t="s">
        <v>177</v>
      </c>
      <c r="I166" s="96">
        <v>4959</v>
      </c>
      <c r="J166" s="98">
        <v>5212</v>
      </c>
      <c r="K166" s="86"/>
      <c r="L166" s="96">
        <v>1054.06414</v>
      </c>
      <c r="M166" s="97">
        <v>4.635283625475862E-6</v>
      </c>
      <c r="N166" s="97">
        <f t="shared" si="4"/>
        <v>1.3280344353358384E-3</v>
      </c>
      <c r="O166" s="97">
        <f>L166/'סכום נכסי הקרן'!$C$42</f>
        <v>1.9324071563849398E-4</v>
      </c>
    </row>
    <row r="167" spans="2:15" s="130" customFormat="1">
      <c r="B167" s="89" t="s">
        <v>1332</v>
      </c>
      <c r="C167" s="86" t="s">
        <v>1333</v>
      </c>
      <c r="D167" s="99" t="s">
        <v>30</v>
      </c>
      <c r="E167" s="99" t="s">
        <v>1220</v>
      </c>
      <c r="F167" s="86"/>
      <c r="G167" s="99" t="s">
        <v>1334</v>
      </c>
      <c r="H167" s="99" t="s">
        <v>177</v>
      </c>
      <c r="I167" s="96">
        <v>7743</v>
      </c>
      <c r="J167" s="98">
        <v>2901</v>
      </c>
      <c r="K167" s="86"/>
      <c r="L167" s="96">
        <v>916.06335000000001</v>
      </c>
      <c r="M167" s="97">
        <v>6.2619956936280689E-6</v>
      </c>
      <c r="N167" s="97">
        <f t="shared" si="4"/>
        <v>1.1541647491670731E-3</v>
      </c>
      <c r="O167" s="97">
        <f>L167/'סכום נכסי הקרן'!$C$42</f>
        <v>1.679411438133131E-4</v>
      </c>
    </row>
    <row r="168" spans="2:15" s="130" customFormat="1">
      <c r="B168" s="89" t="s">
        <v>1335</v>
      </c>
      <c r="C168" s="86" t="s">
        <v>1336</v>
      </c>
      <c r="D168" s="99" t="s">
        <v>30</v>
      </c>
      <c r="E168" s="99" t="s">
        <v>1220</v>
      </c>
      <c r="F168" s="86"/>
      <c r="G168" s="99" t="s">
        <v>1292</v>
      </c>
      <c r="H168" s="99" t="s">
        <v>177</v>
      </c>
      <c r="I168" s="96">
        <v>7054</v>
      </c>
      <c r="J168" s="98">
        <v>4329</v>
      </c>
      <c r="K168" s="86"/>
      <c r="L168" s="96">
        <v>1245.3503899999998</v>
      </c>
      <c r="M168" s="97">
        <v>1.9758191001205574E-5</v>
      </c>
      <c r="N168" s="97">
        <f t="shared" si="4"/>
        <v>1.5690394343354816E-3</v>
      </c>
      <c r="O168" s="97">
        <f>L168/'סכום נכסי הקרן'!$C$42</f>
        <v>2.2830906721129659E-4</v>
      </c>
    </row>
    <row r="169" spans="2:15" s="130" customFormat="1">
      <c r="B169" s="89" t="s">
        <v>1337</v>
      </c>
      <c r="C169" s="86" t="s">
        <v>1338</v>
      </c>
      <c r="D169" s="99" t="s">
        <v>30</v>
      </c>
      <c r="E169" s="99" t="s">
        <v>1220</v>
      </c>
      <c r="F169" s="86"/>
      <c r="G169" s="99" t="s">
        <v>1289</v>
      </c>
      <c r="H169" s="99" t="s">
        <v>177</v>
      </c>
      <c r="I169" s="96">
        <v>3707</v>
      </c>
      <c r="J169" s="98">
        <v>8566</v>
      </c>
      <c r="K169" s="86"/>
      <c r="L169" s="96">
        <v>1294.9982299999999</v>
      </c>
      <c r="M169" s="97">
        <v>3.7826530612244897E-5</v>
      </c>
      <c r="N169" s="97">
        <f t="shared" si="4"/>
        <v>1.6315916440710716E-3</v>
      </c>
      <c r="O169" s="97">
        <f>L169/'סכום נכסי הקרן'!$C$42</f>
        <v>2.3741096506307767E-4</v>
      </c>
    </row>
    <row r="170" spans="2:15" s="130" customFormat="1">
      <c r="B170" s="89" t="s">
        <v>1339</v>
      </c>
      <c r="C170" s="86" t="s">
        <v>1340</v>
      </c>
      <c r="D170" s="99" t="s">
        <v>30</v>
      </c>
      <c r="E170" s="99" t="s">
        <v>1220</v>
      </c>
      <c r="F170" s="86"/>
      <c r="G170" s="99" t="s">
        <v>1302</v>
      </c>
      <c r="H170" s="99" t="s">
        <v>182</v>
      </c>
      <c r="I170" s="96">
        <v>82945</v>
      </c>
      <c r="J170" s="98">
        <v>8542</v>
      </c>
      <c r="K170" s="96">
        <v>32.423200000000001</v>
      </c>
      <c r="L170" s="96">
        <v>2802.0129900000002</v>
      </c>
      <c r="M170" s="97">
        <v>2.6996847637875526E-5</v>
      </c>
      <c r="N170" s="97">
        <f t="shared" si="4"/>
        <v>3.5303067410853524E-3</v>
      </c>
      <c r="O170" s="97">
        <f>L170/'סכום נכסי הקרן'!$C$42</f>
        <v>5.1369074695583163E-4</v>
      </c>
    </row>
    <row r="171" spans="2:15" s="130" customFormat="1">
      <c r="B171" s="89" t="s">
        <v>1341</v>
      </c>
      <c r="C171" s="86" t="s">
        <v>1342</v>
      </c>
      <c r="D171" s="99" t="s">
        <v>1219</v>
      </c>
      <c r="E171" s="99" t="s">
        <v>1220</v>
      </c>
      <c r="F171" s="86"/>
      <c r="G171" s="99" t="s">
        <v>1302</v>
      </c>
      <c r="H171" s="99" t="s">
        <v>175</v>
      </c>
      <c r="I171" s="96">
        <v>9667</v>
      </c>
      <c r="J171" s="98">
        <v>16669</v>
      </c>
      <c r="K171" s="86"/>
      <c r="L171" s="96">
        <v>5852.5765799999999</v>
      </c>
      <c r="M171" s="97">
        <v>4.0523422609531185E-6</v>
      </c>
      <c r="N171" s="97">
        <f t="shared" si="4"/>
        <v>7.373766869329273E-3</v>
      </c>
      <c r="O171" s="97">
        <f>L171/'סכום נכסי הקרן'!$C$42</f>
        <v>1.0729480718775705E-3</v>
      </c>
    </row>
    <row r="172" spans="2:15" s="130" customFormat="1">
      <c r="B172" s="89" t="s">
        <v>1343</v>
      </c>
      <c r="C172" s="86" t="s">
        <v>1344</v>
      </c>
      <c r="D172" s="99" t="s">
        <v>1237</v>
      </c>
      <c r="E172" s="99" t="s">
        <v>1220</v>
      </c>
      <c r="F172" s="86"/>
      <c r="G172" s="99" t="s">
        <v>937</v>
      </c>
      <c r="H172" s="99" t="s">
        <v>175</v>
      </c>
      <c r="I172" s="96">
        <v>7409</v>
      </c>
      <c r="J172" s="98">
        <v>3710</v>
      </c>
      <c r="K172" s="86"/>
      <c r="L172" s="96">
        <v>998.34200999999996</v>
      </c>
      <c r="M172" s="97">
        <v>5.2565525197501248E-6</v>
      </c>
      <c r="N172" s="97">
        <f t="shared" si="4"/>
        <v>1.2578291179912409E-3</v>
      </c>
      <c r="O172" s="97">
        <f>L172/'סכום נכסי הקרן'!$C$42</f>
        <v>1.8302522317510252E-4</v>
      </c>
    </row>
    <row r="173" spans="2:15" s="130" customFormat="1">
      <c r="B173" s="89" t="s">
        <v>1345</v>
      </c>
      <c r="C173" s="86" t="s">
        <v>1346</v>
      </c>
      <c r="D173" s="99" t="s">
        <v>1237</v>
      </c>
      <c r="E173" s="99" t="s">
        <v>1220</v>
      </c>
      <c r="F173" s="86"/>
      <c r="G173" s="99" t="s">
        <v>1317</v>
      </c>
      <c r="H173" s="99" t="s">
        <v>175</v>
      </c>
      <c r="I173" s="96">
        <v>1374</v>
      </c>
      <c r="J173" s="98">
        <v>19199</v>
      </c>
      <c r="K173" s="86"/>
      <c r="L173" s="96">
        <v>958.10074999999995</v>
      </c>
      <c r="M173" s="97">
        <v>3.7462872187398185E-6</v>
      </c>
      <c r="N173" s="97">
        <f t="shared" si="4"/>
        <v>1.2071284281818878E-3</v>
      </c>
      <c r="O173" s="97">
        <f>L173/'סכום נכסי הקרן'!$C$42</f>
        <v>1.7564782593189993E-4</v>
      </c>
    </row>
    <row r="174" spans="2:15" s="130" customFormat="1">
      <c r="B174" s="89" t="s">
        <v>1347</v>
      </c>
      <c r="C174" s="86" t="s">
        <v>1348</v>
      </c>
      <c r="D174" s="99" t="s">
        <v>136</v>
      </c>
      <c r="E174" s="99" t="s">
        <v>1220</v>
      </c>
      <c r="F174" s="86"/>
      <c r="G174" s="99" t="s">
        <v>1231</v>
      </c>
      <c r="H174" s="99" t="s">
        <v>185</v>
      </c>
      <c r="I174" s="96">
        <v>40217</v>
      </c>
      <c r="J174" s="98">
        <v>1055.5</v>
      </c>
      <c r="K174" s="86"/>
      <c r="L174" s="96">
        <v>1391.3947599999999</v>
      </c>
      <c r="M174" s="97">
        <v>2.7502120597657042E-5</v>
      </c>
      <c r="N174" s="97">
        <f t="shared" si="4"/>
        <v>1.7530433721289905E-3</v>
      </c>
      <c r="O174" s="97">
        <f>L174/'סכום נכסי הקרן'!$C$42</f>
        <v>2.5508326197118381E-4</v>
      </c>
    </row>
    <row r="175" spans="2:15" s="130" customFormat="1">
      <c r="B175" s="89" t="s">
        <v>1349</v>
      </c>
      <c r="C175" s="86" t="s">
        <v>1350</v>
      </c>
      <c r="D175" s="99" t="s">
        <v>1237</v>
      </c>
      <c r="E175" s="99" t="s">
        <v>1220</v>
      </c>
      <c r="F175" s="86"/>
      <c r="G175" s="99" t="s">
        <v>1309</v>
      </c>
      <c r="H175" s="99" t="s">
        <v>175</v>
      </c>
      <c r="I175" s="96">
        <v>6543</v>
      </c>
      <c r="J175" s="98">
        <v>10123</v>
      </c>
      <c r="K175" s="86"/>
      <c r="L175" s="96">
        <v>2405.6475399999999</v>
      </c>
      <c r="M175" s="97">
        <v>1.9983252757557705E-6</v>
      </c>
      <c r="N175" s="97">
        <f t="shared" si="4"/>
        <v>3.0309187564249635E-3</v>
      </c>
      <c r="O175" s="97">
        <f>L175/'סכום נכסי הקרן'!$C$42</f>
        <v>4.4102539358144044E-4</v>
      </c>
    </row>
    <row r="176" spans="2:15" s="130" customFormat="1">
      <c r="B176" s="89" t="s">
        <v>1351</v>
      </c>
      <c r="C176" s="86" t="s">
        <v>1352</v>
      </c>
      <c r="D176" s="99" t="s">
        <v>30</v>
      </c>
      <c r="E176" s="99" t="s">
        <v>1220</v>
      </c>
      <c r="F176" s="86"/>
      <c r="G176" s="99" t="s">
        <v>1292</v>
      </c>
      <c r="H176" s="99" t="s">
        <v>177</v>
      </c>
      <c r="I176" s="96">
        <v>2966</v>
      </c>
      <c r="J176" s="98">
        <v>10945</v>
      </c>
      <c r="K176" s="86"/>
      <c r="L176" s="96">
        <v>1323.90077</v>
      </c>
      <c r="M176" s="97">
        <v>4.6939154843583497E-5</v>
      </c>
      <c r="N176" s="97">
        <f t="shared" si="4"/>
        <v>1.6680064758939923E-3</v>
      </c>
      <c r="O176" s="97">
        <f>L176/'סכום נכסי הקרן'!$C$42</f>
        <v>2.4270964405368465E-4</v>
      </c>
    </row>
    <row r="177" spans="2:15" s="130" customFormat="1">
      <c r="B177" s="89" t="s">
        <v>1353</v>
      </c>
      <c r="C177" s="86" t="s">
        <v>1354</v>
      </c>
      <c r="D177" s="99" t="s">
        <v>135</v>
      </c>
      <c r="E177" s="99" t="s">
        <v>1220</v>
      </c>
      <c r="F177" s="86"/>
      <c r="G177" s="99" t="s">
        <v>1309</v>
      </c>
      <c r="H177" s="99" t="s">
        <v>178</v>
      </c>
      <c r="I177" s="96">
        <v>1053369</v>
      </c>
      <c r="J177" s="98">
        <v>62.14</v>
      </c>
      <c r="K177" s="86"/>
      <c r="L177" s="96">
        <v>3097.7872200000002</v>
      </c>
      <c r="M177" s="97">
        <v>1.4796059264488559E-5</v>
      </c>
      <c r="N177" s="97">
        <f t="shared" si="4"/>
        <v>3.9029580320446883E-3</v>
      </c>
      <c r="O177" s="97">
        <f>L177/'סכום נכסי הקרן'!$C$42</f>
        <v>5.679147943393471E-4</v>
      </c>
    </row>
    <row r="178" spans="2:15" s="130" customFormat="1">
      <c r="B178" s="89" t="s">
        <v>1355</v>
      </c>
      <c r="C178" s="86" t="s">
        <v>1356</v>
      </c>
      <c r="D178" s="99" t="s">
        <v>1237</v>
      </c>
      <c r="E178" s="99" t="s">
        <v>1220</v>
      </c>
      <c r="F178" s="86"/>
      <c r="G178" s="99" t="s">
        <v>1224</v>
      </c>
      <c r="H178" s="99" t="s">
        <v>175</v>
      </c>
      <c r="I178" s="96">
        <v>2295</v>
      </c>
      <c r="J178" s="98">
        <v>23545</v>
      </c>
      <c r="K178" s="86"/>
      <c r="L178" s="96">
        <v>1962.5793500000002</v>
      </c>
      <c r="M178" s="97">
        <v>2.2627832969686145E-6</v>
      </c>
      <c r="N178" s="97">
        <f t="shared" si="4"/>
        <v>2.4726891466766215E-3</v>
      </c>
      <c r="O178" s="97">
        <f>L178/'סכום נכסי הקרן'!$C$42</f>
        <v>3.5979806512659692E-4</v>
      </c>
    </row>
    <row r="179" spans="2:15" s="130" customFormat="1">
      <c r="B179" s="89" t="s">
        <v>1357</v>
      </c>
      <c r="C179" s="86" t="s">
        <v>1358</v>
      </c>
      <c r="D179" s="99" t="s">
        <v>1237</v>
      </c>
      <c r="E179" s="99" t="s">
        <v>1220</v>
      </c>
      <c r="F179" s="86"/>
      <c r="G179" s="99" t="s">
        <v>1359</v>
      </c>
      <c r="H179" s="99" t="s">
        <v>175</v>
      </c>
      <c r="I179" s="96">
        <v>3530</v>
      </c>
      <c r="J179" s="98">
        <v>18990</v>
      </c>
      <c r="K179" s="86"/>
      <c r="L179" s="96">
        <v>2434.7003</v>
      </c>
      <c r="M179" s="97">
        <v>4.6124657738706488E-6</v>
      </c>
      <c r="N179" s="97">
        <f t="shared" si="4"/>
        <v>3.0675228531372827E-3</v>
      </c>
      <c r="O179" s="97">
        <f>L179/'סכום נכסי הקרן'!$C$42</f>
        <v>4.4635161228163587E-4</v>
      </c>
    </row>
    <row r="180" spans="2:15" s="130" customFormat="1">
      <c r="B180" s="89" t="s">
        <v>1360</v>
      </c>
      <c r="C180" s="86" t="s">
        <v>1361</v>
      </c>
      <c r="D180" s="99" t="s">
        <v>1237</v>
      </c>
      <c r="E180" s="99" t="s">
        <v>1220</v>
      </c>
      <c r="F180" s="86"/>
      <c r="G180" s="99" t="s">
        <v>1249</v>
      </c>
      <c r="H180" s="99" t="s">
        <v>175</v>
      </c>
      <c r="I180" s="96">
        <v>8767</v>
      </c>
      <c r="J180" s="98">
        <v>8317</v>
      </c>
      <c r="K180" s="96">
        <v>17.51296</v>
      </c>
      <c r="L180" s="96">
        <v>2665.79081</v>
      </c>
      <c r="M180" s="97">
        <v>3.396455534162797E-6</v>
      </c>
      <c r="N180" s="97">
        <f t="shared" si="4"/>
        <v>3.3586779577586402E-3</v>
      </c>
      <c r="O180" s="97">
        <f>L180/'סכום נכסי הקרן'!$C$42</f>
        <v>4.8871724624548988E-4</v>
      </c>
    </row>
    <row r="181" spans="2:15" s="130" customFormat="1">
      <c r="B181" s="89" t="s">
        <v>1362</v>
      </c>
      <c r="C181" s="86" t="s">
        <v>1363</v>
      </c>
      <c r="D181" s="99" t="s">
        <v>1219</v>
      </c>
      <c r="E181" s="99" t="s">
        <v>1220</v>
      </c>
      <c r="F181" s="86"/>
      <c r="G181" s="99" t="s">
        <v>1364</v>
      </c>
      <c r="H181" s="99" t="s">
        <v>175</v>
      </c>
      <c r="I181" s="96">
        <v>22019</v>
      </c>
      <c r="J181" s="98">
        <v>11794</v>
      </c>
      <c r="K181" s="86"/>
      <c r="L181" s="96">
        <v>9432.01656</v>
      </c>
      <c r="M181" s="97">
        <v>2.8699670772949974E-6</v>
      </c>
      <c r="N181" s="97">
        <f t="shared" si="4"/>
        <v>1.18835679072982E-2</v>
      </c>
      <c r="O181" s="97">
        <f>L181/'סכום נכסי הקרן'!$C$42</f>
        <v>1.7291638722938872E-3</v>
      </c>
    </row>
    <row r="182" spans="2:15" s="130" customFormat="1">
      <c r="B182" s="89" t="s">
        <v>1365</v>
      </c>
      <c r="C182" s="86" t="s">
        <v>1366</v>
      </c>
      <c r="D182" s="99" t="s">
        <v>1237</v>
      </c>
      <c r="E182" s="99" t="s">
        <v>1220</v>
      </c>
      <c r="F182" s="86"/>
      <c r="G182" s="99" t="s">
        <v>1317</v>
      </c>
      <c r="H182" s="99" t="s">
        <v>175</v>
      </c>
      <c r="I182" s="96">
        <v>1048</v>
      </c>
      <c r="J182" s="98">
        <v>18109</v>
      </c>
      <c r="K182" s="86"/>
      <c r="L182" s="96">
        <v>689.28938000000005</v>
      </c>
      <c r="M182" s="97">
        <v>5.5505558770487897E-6</v>
      </c>
      <c r="N182" s="97">
        <f t="shared" si="4"/>
        <v>8.6844813120318294E-4</v>
      </c>
      <c r="O182" s="97">
        <f>L182/'סכום נכסי הקרן'!$C$42</f>
        <v>1.263668575929486E-4</v>
      </c>
    </row>
    <row r="183" spans="2:15" s="130" customFormat="1">
      <c r="B183" s="89" t="s">
        <v>1367</v>
      </c>
      <c r="C183" s="86" t="s">
        <v>1368</v>
      </c>
      <c r="D183" s="99" t="s">
        <v>1237</v>
      </c>
      <c r="E183" s="99" t="s">
        <v>1220</v>
      </c>
      <c r="F183" s="86"/>
      <c r="G183" s="99" t="s">
        <v>937</v>
      </c>
      <c r="H183" s="99" t="s">
        <v>175</v>
      </c>
      <c r="I183" s="96">
        <v>7796.9753899999996</v>
      </c>
      <c r="J183" s="98">
        <v>2731</v>
      </c>
      <c r="K183" s="86"/>
      <c r="L183" s="96">
        <v>773.38136517600003</v>
      </c>
      <c r="M183" s="97">
        <v>2.0227165010622511E-5</v>
      </c>
      <c r="N183" s="97">
        <f t="shared" si="4"/>
        <v>9.7439714114623901E-4</v>
      </c>
      <c r="O183" s="97">
        <f>L183/'סכום נכסי הקרן'!$C$42</f>
        <v>1.4178337237436583E-4</v>
      </c>
    </row>
    <row r="184" spans="2:15" s="130" customFormat="1">
      <c r="B184" s="89" t="s">
        <v>1369</v>
      </c>
      <c r="C184" s="86" t="s">
        <v>1370</v>
      </c>
      <c r="D184" s="99" t="s">
        <v>1219</v>
      </c>
      <c r="E184" s="99" t="s">
        <v>1220</v>
      </c>
      <c r="F184" s="86"/>
      <c r="G184" s="99" t="s">
        <v>1277</v>
      </c>
      <c r="H184" s="99" t="s">
        <v>175</v>
      </c>
      <c r="I184" s="96">
        <v>61358.806330000007</v>
      </c>
      <c r="J184" s="98">
        <v>2834</v>
      </c>
      <c r="K184" s="86"/>
      <c r="L184" s="96">
        <v>6315.7159312960002</v>
      </c>
      <c r="M184" s="97">
        <v>1.189239514524535E-4</v>
      </c>
      <c r="N184" s="97">
        <f t="shared" si="4"/>
        <v>7.9572844974692362E-3</v>
      </c>
      <c r="O184" s="97">
        <f>L184/'סכום נכסי הקרן'!$C$42</f>
        <v>1.1578550298970199E-3</v>
      </c>
    </row>
    <row r="185" spans="2:15" s="130" customFormat="1">
      <c r="B185" s="89" t="s">
        <v>1371</v>
      </c>
      <c r="C185" s="86" t="s">
        <v>1372</v>
      </c>
      <c r="D185" s="99" t="s">
        <v>1237</v>
      </c>
      <c r="E185" s="99" t="s">
        <v>1220</v>
      </c>
      <c r="F185" s="86"/>
      <c r="G185" s="99" t="s">
        <v>1286</v>
      </c>
      <c r="H185" s="99" t="s">
        <v>175</v>
      </c>
      <c r="I185" s="96">
        <v>8414</v>
      </c>
      <c r="J185" s="98">
        <v>8421</v>
      </c>
      <c r="K185" s="96">
        <v>6.7231199999999998</v>
      </c>
      <c r="L185" s="96">
        <v>2580.1510800000001</v>
      </c>
      <c r="M185" s="97">
        <v>6.6842880993218291E-6</v>
      </c>
      <c r="N185" s="97">
        <f t="shared" si="4"/>
        <v>3.2507789161757782E-3</v>
      </c>
      <c r="O185" s="97">
        <f>L185/'סכום נכסי הקרן'!$C$42</f>
        <v>4.7301698467289963E-4</v>
      </c>
    </row>
    <row r="186" spans="2:15" s="130" customFormat="1">
      <c r="B186" s="89" t="s">
        <v>1373</v>
      </c>
      <c r="C186" s="86" t="s">
        <v>1374</v>
      </c>
      <c r="D186" s="99" t="s">
        <v>30</v>
      </c>
      <c r="E186" s="99" t="s">
        <v>1220</v>
      </c>
      <c r="F186" s="86"/>
      <c r="G186" s="99" t="s">
        <v>1302</v>
      </c>
      <c r="H186" s="99" t="s">
        <v>177</v>
      </c>
      <c r="I186" s="96">
        <v>126818</v>
      </c>
      <c r="J186" s="98">
        <v>507.4</v>
      </c>
      <c r="K186" s="86"/>
      <c r="L186" s="96">
        <v>2624.2178199999998</v>
      </c>
      <c r="M186" s="97">
        <v>2.25015465705721E-5</v>
      </c>
      <c r="N186" s="97">
        <f t="shared" si="4"/>
        <v>3.3062993972852017E-3</v>
      </c>
      <c r="O186" s="97">
        <f>L186/'סכום נכסי הקרן'!$C$42</f>
        <v>4.8109570403190885E-4</v>
      </c>
    </row>
    <row r="187" spans="2:15" s="130" customFormat="1">
      <c r="B187" s="89" t="s">
        <v>1375</v>
      </c>
      <c r="C187" s="86" t="s">
        <v>1376</v>
      </c>
      <c r="D187" s="99" t="s">
        <v>1237</v>
      </c>
      <c r="E187" s="99" t="s">
        <v>1220</v>
      </c>
      <c r="F187" s="86"/>
      <c r="G187" s="99" t="s">
        <v>937</v>
      </c>
      <c r="H187" s="99" t="s">
        <v>175</v>
      </c>
      <c r="I187" s="96">
        <v>6135.8806329999989</v>
      </c>
      <c r="J187" s="98">
        <v>5276</v>
      </c>
      <c r="K187" s="96">
        <v>9.5827729369999997</v>
      </c>
      <c r="L187" s="96">
        <v>1185.3667268370002</v>
      </c>
      <c r="M187" s="97">
        <v>1.016259225549593E-5</v>
      </c>
      <c r="N187" s="97">
        <f t="shared" si="4"/>
        <v>1.4934649344402007E-3</v>
      </c>
      <c r="O187" s="97">
        <f>L187/'סכום נכסי הקרן'!$C$42</f>
        <v>2.1731231136279915E-4</v>
      </c>
    </row>
    <row r="188" spans="2:15" s="130" customFormat="1">
      <c r="B188" s="89" t="s">
        <v>1254</v>
      </c>
      <c r="C188" s="86" t="s">
        <v>1255</v>
      </c>
      <c r="D188" s="99" t="s">
        <v>1237</v>
      </c>
      <c r="E188" s="99" t="s">
        <v>1220</v>
      </c>
      <c r="F188" s="86"/>
      <c r="G188" s="99" t="s">
        <v>202</v>
      </c>
      <c r="H188" s="99" t="s">
        <v>175</v>
      </c>
      <c r="I188" s="96">
        <v>35234.110412000002</v>
      </c>
      <c r="J188" s="98">
        <v>5515</v>
      </c>
      <c r="K188" s="86"/>
      <c r="L188" s="96">
        <v>7057.5614396309993</v>
      </c>
      <c r="M188" s="97">
        <v>6.9492307000484834E-4</v>
      </c>
      <c r="N188" s="97">
        <f t="shared" si="4"/>
        <v>8.8919490433744773E-3</v>
      </c>
      <c r="O188" s="97">
        <f>L188/'סכום נכסי הקרן'!$C$42</f>
        <v>1.2938569594606777E-3</v>
      </c>
    </row>
    <row r="189" spans="2:15" s="130" customFormat="1">
      <c r="B189" s="89" t="s">
        <v>1377</v>
      </c>
      <c r="C189" s="86" t="s">
        <v>1378</v>
      </c>
      <c r="D189" s="99" t="s">
        <v>1237</v>
      </c>
      <c r="E189" s="99" t="s">
        <v>1220</v>
      </c>
      <c r="F189" s="86"/>
      <c r="G189" s="99" t="s">
        <v>1302</v>
      </c>
      <c r="H189" s="99" t="s">
        <v>175</v>
      </c>
      <c r="I189" s="96">
        <v>1772.9644039999998</v>
      </c>
      <c r="J189" s="98">
        <v>24288</v>
      </c>
      <c r="K189" s="86"/>
      <c r="L189" s="96">
        <v>1564.003102998</v>
      </c>
      <c r="M189" s="97">
        <v>1.8915059722913028E-5</v>
      </c>
      <c r="N189" s="97">
        <f t="shared" si="4"/>
        <v>1.9705157389695925E-3</v>
      </c>
      <c r="O189" s="97">
        <f>L189/'סכום נכסי הקרן'!$C$42</f>
        <v>2.8672740814819744E-4</v>
      </c>
    </row>
    <row r="190" spans="2:15" s="130" customFormat="1">
      <c r="B190" s="89" t="s">
        <v>1379</v>
      </c>
      <c r="C190" s="86" t="s">
        <v>1380</v>
      </c>
      <c r="D190" s="99" t="s">
        <v>1219</v>
      </c>
      <c r="E190" s="99" t="s">
        <v>1220</v>
      </c>
      <c r="F190" s="86"/>
      <c r="G190" s="99" t="s">
        <v>1302</v>
      </c>
      <c r="H190" s="99" t="s">
        <v>175</v>
      </c>
      <c r="I190" s="96">
        <v>2466</v>
      </c>
      <c r="J190" s="98">
        <v>10384</v>
      </c>
      <c r="K190" s="86"/>
      <c r="L190" s="96">
        <v>930.04419999999993</v>
      </c>
      <c r="M190" s="97">
        <v>2.1019266205705294E-6</v>
      </c>
      <c r="N190" s="97">
        <f t="shared" si="4"/>
        <v>1.1717794744296789E-3</v>
      </c>
      <c r="O190" s="97">
        <f>L190/'סכום נכסי הקרן'!$C$42</f>
        <v>1.7050424159523216E-4</v>
      </c>
    </row>
    <row r="191" spans="2:15" s="130" customFormat="1">
      <c r="B191" s="89" t="s">
        <v>1258</v>
      </c>
      <c r="C191" s="86" t="s">
        <v>1259</v>
      </c>
      <c r="D191" s="99" t="s">
        <v>1219</v>
      </c>
      <c r="E191" s="99" t="s">
        <v>1220</v>
      </c>
      <c r="F191" s="86"/>
      <c r="G191" s="99" t="s">
        <v>533</v>
      </c>
      <c r="H191" s="99" t="s">
        <v>175</v>
      </c>
      <c r="I191" s="96">
        <v>25630.658200999998</v>
      </c>
      <c r="J191" s="98">
        <v>4816</v>
      </c>
      <c r="K191" s="86"/>
      <c r="L191" s="96">
        <v>4483.2409161129999</v>
      </c>
      <c r="M191" s="97">
        <v>1.8863677982426376E-4</v>
      </c>
      <c r="N191" s="97">
        <f t="shared" si="4"/>
        <v>5.6485161505491072E-3</v>
      </c>
      <c r="O191" s="97">
        <f>L191/'סכום נכסי הקרן'!$C$42</f>
        <v>8.2190888593312113E-4</v>
      </c>
    </row>
    <row r="192" spans="2:15" s="130" customFormat="1">
      <c r="B192" s="89" t="s">
        <v>1381</v>
      </c>
      <c r="C192" s="86" t="s">
        <v>1382</v>
      </c>
      <c r="D192" s="99" t="s">
        <v>1237</v>
      </c>
      <c r="E192" s="99" t="s">
        <v>1220</v>
      </c>
      <c r="F192" s="86"/>
      <c r="G192" s="99" t="s">
        <v>1249</v>
      </c>
      <c r="H192" s="99" t="s">
        <v>175</v>
      </c>
      <c r="I192" s="96">
        <v>27030</v>
      </c>
      <c r="J192" s="98">
        <v>4247</v>
      </c>
      <c r="K192" s="86"/>
      <c r="L192" s="96">
        <v>4169.4056099999998</v>
      </c>
      <c r="M192" s="97">
        <v>4.8686870346534646E-6</v>
      </c>
      <c r="N192" s="97">
        <f t="shared" si="4"/>
        <v>5.2531093838012804E-3</v>
      </c>
      <c r="O192" s="97">
        <f>L192/'סכום נכסי הקרן'!$C$42</f>
        <v>7.6437371625558907E-4</v>
      </c>
    </row>
    <row r="193" spans="2:15" s="130" customFormat="1">
      <c r="B193" s="89" t="s">
        <v>1383</v>
      </c>
      <c r="C193" s="86" t="s">
        <v>1384</v>
      </c>
      <c r="D193" s="99" t="s">
        <v>1237</v>
      </c>
      <c r="E193" s="99" t="s">
        <v>1220</v>
      </c>
      <c r="F193" s="86"/>
      <c r="G193" s="99" t="s">
        <v>1292</v>
      </c>
      <c r="H193" s="99" t="s">
        <v>175</v>
      </c>
      <c r="I193" s="96">
        <v>12742</v>
      </c>
      <c r="J193" s="98">
        <v>7195</v>
      </c>
      <c r="K193" s="86"/>
      <c r="L193" s="96">
        <v>3329.7700199999999</v>
      </c>
      <c r="M193" s="97">
        <v>2.0202942249199872E-5</v>
      </c>
      <c r="N193" s="97">
        <f t="shared" si="4"/>
        <v>4.1952373489424497E-3</v>
      </c>
      <c r="O193" s="97">
        <f>L193/'סכום נכסי הקרן'!$C$42</f>
        <v>6.1044401109822631E-4</v>
      </c>
    </row>
    <row r="194" spans="2:15" s="130" customFormat="1">
      <c r="B194" s="89" t="s">
        <v>1385</v>
      </c>
      <c r="C194" s="86" t="s">
        <v>1386</v>
      </c>
      <c r="D194" s="99" t="s">
        <v>135</v>
      </c>
      <c r="E194" s="99" t="s">
        <v>1220</v>
      </c>
      <c r="F194" s="86"/>
      <c r="G194" s="99" t="s">
        <v>1309</v>
      </c>
      <c r="H194" s="99" t="s">
        <v>178</v>
      </c>
      <c r="I194" s="96">
        <v>239277</v>
      </c>
      <c r="J194" s="98">
        <v>247</v>
      </c>
      <c r="K194" s="96">
        <v>124.56430999999999</v>
      </c>
      <c r="L194" s="96">
        <v>2921.5980600000003</v>
      </c>
      <c r="M194" s="97">
        <v>1.9791236202347524E-5</v>
      </c>
      <c r="N194" s="97">
        <f t="shared" si="4"/>
        <v>3.6809741292312451E-3</v>
      </c>
      <c r="O194" s="97">
        <f>L194/'סכום נכסי הקרן'!$C$42</f>
        <v>5.3561417991360161E-4</v>
      </c>
    </row>
    <row r="195" spans="2:15" s="130" customFormat="1">
      <c r="B195" s="89" t="s">
        <v>1387</v>
      </c>
      <c r="C195" s="86" t="s">
        <v>1388</v>
      </c>
      <c r="D195" s="99" t="s">
        <v>135</v>
      </c>
      <c r="E195" s="99" t="s">
        <v>1220</v>
      </c>
      <c r="F195" s="86"/>
      <c r="G195" s="99" t="s">
        <v>1231</v>
      </c>
      <c r="H195" s="99" t="s">
        <v>178</v>
      </c>
      <c r="I195" s="96">
        <v>17654</v>
      </c>
      <c r="J195" s="98">
        <v>2413.5</v>
      </c>
      <c r="K195" s="86"/>
      <c r="L195" s="96">
        <v>2016.4628400000001</v>
      </c>
      <c r="M195" s="97">
        <v>4.0139941678993014E-6</v>
      </c>
      <c r="N195" s="97">
        <f t="shared" si="4"/>
        <v>2.5405779282986528E-3</v>
      </c>
      <c r="O195" s="97">
        <f>L195/'סכום נכסי הקרן'!$C$42</f>
        <v>3.6967648122440634E-4</v>
      </c>
    </row>
    <row r="196" spans="2:15" s="130" customFormat="1">
      <c r="B196" s="89" t="s">
        <v>1389</v>
      </c>
      <c r="C196" s="86" t="s">
        <v>1390</v>
      </c>
      <c r="D196" s="99" t="s">
        <v>1237</v>
      </c>
      <c r="E196" s="99" t="s">
        <v>1220</v>
      </c>
      <c r="F196" s="86"/>
      <c r="G196" s="99" t="s">
        <v>1317</v>
      </c>
      <c r="H196" s="99" t="s">
        <v>175</v>
      </c>
      <c r="I196" s="96">
        <v>890</v>
      </c>
      <c r="J196" s="98">
        <v>21055</v>
      </c>
      <c r="K196" s="86"/>
      <c r="L196" s="96">
        <v>680.59866</v>
      </c>
      <c r="M196" s="97">
        <v>3.616691156474505E-6</v>
      </c>
      <c r="N196" s="97">
        <f t="shared" si="4"/>
        <v>8.5749853621187443E-4</v>
      </c>
      <c r="O196" s="97">
        <f>L196/'סכום נכסי הקרן'!$C$42</f>
        <v>1.2477359501196961E-4</v>
      </c>
    </row>
    <row r="197" spans="2:15" s="130" customFormat="1">
      <c r="B197" s="89" t="s">
        <v>1391</v>
      </c>
      <c r="C197" s="86" t="s">
        <v>1392</v>
      </c>
      <c r="D197" s="99" t="s">
        <v>30</v>
      </c>
      <c r="E197" s="99" t="s">
        <v>1220</v>
      </c>
      <c r="F197" s="86"/>
      <c r="G197" s="99" t="s">
        <v>1289</v>
      </c>
      <c r="H197" s="99" t="s">
        <v>182</v>
      </c>
      <c r="I197" s="96">
        <v>4743</v>
      </c>
      <c r="J197" s="98">
        <v>29790</v>
      </c>
      <c r="K197" s="86"/>
      <c r="L197" s="96">
        <v>552.31813</v>
      </c>
      <c r="M197" s="97">
        <v>3.5538220543228412E-5</v>
      </c>
      <c r="N197" s="97">
        <f t="shared" si="4"/>
        <v>6.958755810631184E-4</v>
      </c>
      <c r="O197" s="97">
        <f>L197/'סכום נכסי הקרן'!$C$42</f>
        <v>1.0125603049290221E-4</v>
      </c>
    </row>
    <row r="198" spans="2:15" s="130" customFormat="1">
      <c r="B198" s="89" t="s">
        <v>1264</v>
      </c>
      <c r="C198" s="86" t="s">
        <v>1265</v>
      </c>
      <c r="D198" s="99" t="s">
        <v>1219</v>
      </c>
      <c r="E198" s="99" t="s">
        <v>1220</v>
      </c>
      <c r="F198" s="86"/>
      <c r="G198" s="99" t="s">
        <v>204</v>
      </c>
      <c r="H198" s="99" t="s">
        <v>175</v>
      </c>
      <c r="I198" s="96">
        <v>17298.708599000001</v>
      </c>
      <c r="J198" s="98">
        <v>1528</v>
      </c>
      <c r="K198" s="86"/>
      <c r="L198" s="96">
        <v>960.02573902900008</v>
      </c>
      <c r="M198" s="97">
        <v>3.4738933190136661E-4</v>
      </c>
      <c r="N198" s="97">
        <f t="shared" si="4"/>
        <v>1.2095537566046493E-3</v>
      </c>
      <c r="O198" s="97">
        <f>L198/'סכום נכסי הקרן'!$C$42</f>
        <v>1.7600073259425942E-4</v>
      </c>
    </row>
    <row r="199" spans="2:15" s="130" customFormat="1">
      <c r="B199" s="89" t="s">
        <v>1393</v>
      </c>
      <c r="C199" s="86" t="s">
        <v>1394</v>
      </c>
      <c r="D199" s="99" t="s">
        <v>135</v>
      </c>
      <c r="E199" s="99" t="s">
        <v>1220</v>
      </c>
      <c r="F199" s="86"/>
      <c r="G199" s="99" t="s">
        <v>1292</v>
      </c>
      <c r="H199" s="99" t="s">
        <v>178</v>
      </c>
      <c r="I199" s="96">
        <v>84523</v>
      </c>
      <c r="J199" s="98">
        <v>673.4</v>
      </c>
      <c r="K199" s="96">
        <v>37.979120000000002</v>
      </c>
      <c r="L199" s="96">
        <v>2731.6703600000001</v>
      </c>
      <c r="M199" s="97">
        <v>7.7934854826248228E-5</v>
      </c>
      <c r="N199" s="97">
        <f t="shared" si="4"/>
        <v>3.4416807918977743E-3</v>
      </c>
      <c r="O199" s="97">
        <f>L199/'סכום נכסי הקרן'!$C$42</f>
        <v>5.0079489019981506E-4</v>
      </c>
    </row>
    <row r="200" spans="2:15" s="130" customFormat="1">
      <c r="B200" s="89" t="s">
        <v>1395</v>
      </c>
      <c r="C200" s="86" t="s">
        <v>1396</v>
      </c>
      <c r="D200" s="99" t="s">
        <v>1237</v>
      </c>
      <c r="E200" s="99" t="s">
        <v>1220</v>
      </c>
      <c r="F200" s="86"/>
      <c r="G200" s="99" t="s">
        <v>1292</v>
      </c>
      <c r="H200" s="99" t="s">
        <v>175</v>
      </c>
      <c r="I200" s="96">
        <v>3050</v>
      </c>
      <c r="J200" s="98">
        <v>18221</v>
      </c>
      <c r="K200" s="86"/>
      <c r="L200" s="96">
        <v>2018.44949</v>
      </c>
      <c r="M200" s="97">
        <v>9.8710099144811954E-6</v>
      </c>
      <c r="N200" s="97">
        <f t="shared" si="4"/>
        <v>2.543080944491728E-3</v>
      </c>
      <c r="O200" s="97">
        <f>L200/'סכום נכסי הקרן'!$C$42</f>
        <v>3.7004069214208651E-4</v>
      </c>
    </row>
    <row r="201" spans="2:15" s="130" customFormat="1">
      <c r="B201" s="89" t="s">
        <v>1397</v>
      </c>
      <c r="C201" s="86" t="s">
        <v>1398</v>
      </c>
      <c r="D201" s="99" t="s">
        <v>1237</v>
      </c>
      <c r="E201" s="99" t="s">
        <v>1220</v>
      </c>
      <c r="F201" s="86"/>
      <c r="G201" s="99" t="s">
        <v>1292</v>
      </c>
      <c r="H201" s="99" t="s">
        <v>175</v>
      </c>
      <c r="I201" s="96">
        <v>2303</v>
      </c>
      <c r="J201" s="98">
        <v>8992</v>
      </c>
      <c r="K201" s="96">
        <v>7.10982</v>
      </c>
      <c r="L201" s="96">
        <v>759.24530000000004</v>
      </c>
      <c r="M201" s="97">
        <v>2.7310857900574627E-5</v>
      </c>
      <c r="N201" s="97">
        <f t="shared" si="4"/>
        <v>9.5658685748183146E-4</v>
      </c>
      <c r="O201" s="97">
        <f>L201/'סכום נכסי הקרן'!$C$42</f>
        <v>1.3919181912133265E-4</v>
      </c>
    </row>
    <row r="202" spans="2:15" s="130" customFormat="1">
      <c r="B202" s="89" t="s">
        <v>1399</v>
      </c>
      <c r="C202" s="86" t="s">
        <v>1400</v>
      </c>
      <c r="D202" s="99" t="s">
        <v>30</v>
      </c>
      <c r="E202" s="99" t="s">
        <v>1220</v>
      </c>
      <c r="F202" s="86"/>
      <c r="G202" s="99" t="s">
        <v>1289</v>
      </c>
      <c r="H202" s="99" t="s">
        <v>177</v>
      </c>
      <c r="I202" s="96">
        <v>2274</v>
      </c>
      <c r="J202" s="98">
        <v>10675</v>
      </c>
      <c r="K202" s="86"/>
      <c r="L202" s="96">
        <v>989.98100999999997</v>
      </c>
      <c r="M202" s="97">
        <v>1.0669644032241468E-5</v>
      </c>
      <c r="N202" s="97">
        <f t="shared" si="4"/>
        <v>1.2472949431792195E-3</v>
      </c>
      <c r="O202" s="97">
        <f>L202/'סכום נכסי הקרן'!$C$42</f>
        <v>1.8149240789172379E-4</v>
      </c>
    </row>
    <row r="203" spans="2:15" s="130" customFormat="1">
      <c r="B203" s="89" t="s">
        <v>1401</v>
      </c>
      <c r="C203" s="86" t="s">
        <v>1402</v>
      </c>
      <c r="D203" s="99" t="s">
        <v>30</v>
      </c>
      <c r="E203" s="99" t="s">
        <v>1220</v>
      </c>
      <c r="F203" s="86"/>
      <c r="G203" s="99" t="s">
        <v>1231</v>
      </c>
      <c r="H203" s="99" t="s">
        <v>177</v>
      </c>
      <c r="I203" s="96">
        <v>8324</v>
      </c>
      <c r="J203" s="98">
        <v>4952</v>
      </c>
      <c r="K203" s="96">
        <v>21.726040000000001</v>
      </c>
      <c r="L203" s="96">
        <v>1702.77835</v>
      </c>
      <c r="M203" s="97">
        <v>3.150794582738188E-6</v>
      </c>
      <c r="N203" s="97">
        <f t="shared" si="4"/>
        <v>2.1453611774937533E-3</v>
      </c>
      <c r="O203" s="97">
        <f>L203/'סכום נכסי הקרן'!$C$42</f>
        <v>3.1216896054137082E-4</v>
      </c>
    </row>
    <row r="204" spans="2:15" s="130" customFormat="1">
      <c r="B204" s="89" t="s">
        <v>1403</v>
      </c>
      <c r="C204" s="86" t="s">
        <v>1404</v>
      </c>
      <c r="D204" s="99" t="s">
        <v>1237</v>
      </c>
      <c r="E204" s="99" t="s">
        <v>1220</v>
      </c>
      <c r="F204" s="86"/>
      <c r="G204" s="99" t="s">
        <v>1309</v>
      </c>
      <c r="H204" s="99" t="s">
        <v>175</v>
      </c>
      <c r="I204" s="96">
        <v>4480</v>
      </c>
      <c r="J204" s="98">
        <v>4819</v>
      </c>
      <c r="K204" s="96">
        <v>6.0203999999999995</v>
      </c>
      <c r="L204" s="96">
        <v>790.13724000000002</v>
      </c>
      <c r="M204" s="97">
        <v>2.7995460955937909E-6</v>
      </c>
      <c r="N204" s="97">
        <f t="shared" si="4"/>
        <v>9.9550817027246365E-4</v>
      </c>
      <c r="O204" s="97">
        <f>L204/'סכום נכסי הקרן'!$C$42</f>
        <v>1.4485521318486792E-4</v>
      </c>
    </row>
    <row r="205" spans="2:15" s="130" customFormat="1">
      <c r="B205" s="89" t="s">
        <v>1405</v>
      </c>
      <c r="C205" s="86" t="s">
        <v>1406</v>
      </c>
      <c r="D205" s="99" t="s">
        <v>1219</v>
      </c>
      <c r="E205" s="99" t="s">
        <v>1220</v>
      </c>
      <c r="F205" s="86"/>
      <c r="G205" s="99" t="s">
        <v>1224</v>
      </c>
      <c r="H205" s="99" t="s">
        <v>175</v>
      </c>
      <c r="I205" s="96">
        <v>7390.1766740000003</v>
      </c>
      <c r="J205" s="98">
        <v>5963</v>
      </c>
      <c r="K205" s="86"/>
      <c r="L205" s="96">
        <v>1600.5360857760002</v>
      </c>
      <c r="M205" s="97">
        <v>2.4649516352361718E-4</v>
      </c>
      <c r="N205" s="97">
        <f t="shared" si="4"/>
        <v>2.0165443033743312E-3</v>
      </c>
      <c r="O205" s="97">
        <f>L205/'סכום נכסי הקרן'!$C$42</f>
        <v>2.9342496996490958E-4</v>
      </c>
    </row>
    <row r="206" spans="2:15" s="130" customFormat="1">
      <c r="B206" s="89" t="s">
        <v>1407</v>
      </c>
      <c r="C206" s="86" t="s">
        <v>1408</v>
      </c>
      <c r="D206" s="99" t="s">
        <v>30</v>
      </c>
      <c r="E206" s="99" t="s">
        <v>1220</v>
      </c>
      <c r="F206" s="86"/>
      <c r="G206" s="99" t="s">
        <v>1289</v>
      </c>
      <c r="H206" s="99" t="s">
        <v>177</v>
      </c>
      <c r="I206" s="96">
        <v>10978</v>
      </c>
      <c r="J206" s="98">
        <v>8672</v>
      </c>
      <c r="K206" s="86"/>
      <c r="L206" s="96">
        <v>3882.4959900000003</v>
      </c>
      <c r="M206" s="97">
        <v>1.8344349255983406E-5</v>
      </c>
      <c r="N206" s="97">
        <f t="shared" si="4"/>
        <v>4.8916267749828839E-3</v>
      </c>
      <c r="O206" s="97">
        <f>L206/'סכום נכסי הקרן'!$C$42</f>
        <v>7.1177481056435823E-4</v>
      </c>
    </row>
    <row r="207" spans="2:15" s="130" customFormat="1">
      <c r="B207" s="89" t="s">
        <v>1409</v>
      </c>
      <c r="C207" s="86" t="s">
        <v>1410</v>
      </c>
      <c r="D207" s="99" t="s">
        <v>1237</v>
      </c>
      <c r="E207" s="99" t="s">
        <v>1220</v>
      </c>
      <c r="F207" s="86"/>
      <c r="G207" s="99" t="s">
        <v>1224</v>
      </c>
      <c r="H207" s="99" t="s">
        <v>175</v>
      </c>
      <c r="I207" s="96">
        <v>3366</v>
      </c>
      <c r="J207" s="98">
        <v>15619</v>
      </c>
      <c r="K207" s="86"/>
      <c r="L207" s="96">
        <v>1909.4714899999999</v>
      </c>
      <c r="M207" s="97">
        <v>1.9232344434408237E-6</v>
      </c>
      <c r="N207" s="97">
        <f t="shared" si="4"/>
        <v>2.4057775952913375E-3</v>
      </c>
      <c r="O207" s="97">
        <f>L207/'סכום נכסי הקרן'!$C$42</f>
        <v>3.5006184464154278E-4</v>
      </c>
    </row>
    <row r="208" spans="2:15" s="130" customFormat="1">
      <c r="B208" s="89" t="s">
        <v>1411</v>
      </c>
      <c r="C208" s="86" t="s">
        <v>1412</v>
      </c>
      <c r="D208" s="99" t="s">
        <v>30</v>
      </c>
      <c r="E208" s="99" t="s">
        <v>1220</v>
      </c>
      <c r="F208" s="86"/>
      <c r="G208" s="99" t="s">
        <v>1292</v>
      </c>
      <c r="H208" s="99" t="s">
        <v>177</v>
      </c>
      <c r="I208" s="96">
        <v>17229</v>
      </c>
      <c r="J208" s="98">
        <v>4624</v>
      </c>
      <c r="K208" s="86"/>
      <c r="L208" s="96">
        <v>3248.9753500000002</v>
      </c>
      <c r="M208" s="97">
        <v>3.3255614395651907E-5</v>
      </c>
      <c r="N208" s="97">
        <f t="shared" si="4"/>
        <v>4.0934426859045867E-3</v>
      </c>
      <c r="O208" s="97">
        <f>L208/'סכום נכסי הקרן'!$C$42</f>
        <v>5.9563199040793329E-4</v>
      </c>
    </row>
    <row r="209" spans="2:15" s="130" customFormat="1">
      <c r="B209" s="89" t="s">
        <v>1413</v>
      </c>
      <c r="C209" s="86" t="s">
        <v>1414</v>
      </c>
      <c r="D209" s="99" t="s">
        <v>1237</v>
      </c>
      <c r="E209" s="99" t="s">
        <v>1220</v>
      </c>
      <c r="F209" s="86"/>
      <c r="G209" s="99" t="s">
        <v>1415</v>
      </c>
      <c r="H209" s="99" t="s">
        <v>175</v>
      </c>
      <c r="I209" s="96">
        <v>6407</v>
      </c>
      <c r="J209" s="98">
        <v>9753</v>
      </c>
      <c r="K209" s="96">
        <v>12.333219999999999</v>
      </c>
      <c r="L209" s="96">
        <v>2281.8781600000002</v>
      </c>
      <c r="M209" s="97">
        <v>2.232649827120526E-6</v>
      </c>
      <c r="N209" s="97">
        <f t="shared" si="4"/>
        <v>2.8749794805852918E-3</v>
      </c>
      <c r="O209" s="97">
        <f>L209/'סכום נכסי הקרן'!$C$42</f>
        <v>4.1833485449780115E-4</v>
      </c>
    </row>
    <row r="210" spans="2:15" s="130" customFormat="1">
      <c r="B210" s="89" t="s">
        <v>1416</v>
      </c>
      <c r="C210" s="86" t="s">
        <v>1417</v>
      </c>
      <c r="D210" s="99" t="s">
        <v>1237</v>
      </c>
      <c r="E210" s="99" t="s">
        <v>1220</v>
      </c>
      <c r="F210" s="86"/>
      <c r="G210" s="99" t="s">
        <v>1309</v>
      </c>
      <c r="H210" s="99" t="s">
        <v>175</v>
      </c>
      <c r="I210" s="96">
        <v>5376</v>
      </c>
      <c r="J210" s="98">
        <v>4832</v>
      </c>
      <c r="K210" s="86"/>
      <c r="L210" s="96">
        <v>943.47854000000007</v>
      </c>
      <c r="M210" s="97">
        <v>1.1836321064277603E-6</v>
      </c>
      <c r="N210" s="97">
        <f t="shared" ref="N210:N211" si="5">L210/$L$11</f>
        <v>1.1887056418790429E-3</v>
      </c>
      <c r="O210" s="97">
        <f>L210/'סכום נכסי הקרן'!$C$42</f>
        <v>1.729671481463751E-4</v>
      </c>
    </row>
    <row r="211" spans="2:15" s="130" customFormat="1">
      <c r="B211" s="89" t="s">
        <v>1418</v>
      </c>
      <c r="C211" s="86" t="s">
        <v>1419</v>
      </c>
      <c r="D211" s="99" t="s">
        <v>147</v>
      </c>
      <c r="E211" s="99" t="s">
        <v>1220</v>
      </c>
      <c r="F211" s="86"/>
      <c r="G211" s="99" t="s">
        <v>1231</v>
      </c>
      <c r="H211" s="99" t="s">
        <v>179</v>
      </c>
      <c r="I211" s="96">
        <v>17713</v>
      </c>
      <c r="J211" s="98">
        <v>3462</v>
      </c>
      <c r="K211" s="86"/>
      <c r="L211" s="96">
        <v>1577.7641799999999</v>
      </c>
      <c r="M211" s="97">
        <v>1.8921081761730867E-5</v>
      </c>
      <c r="N211" s="97">
        <f t="shared" si="5"/>
        <v>1.9878535682652213E-3</v>
      </c>
      <c r="O211" s="97">
        <f>L211/'סכום נכסי הקרן'!$C$42</f>
        <v>2.8925021512635999E-4</v>
      </c>
    </row>
    <row r="212" spans="2:15" s="130" customFormat="1">
      <c r="B212" s="143"/>
      <c r="C212" s="143"/>
      <c r="D212" s="143"/>
    </row>
    <row r="213" spans="2:15" s="130" customFormat="1">
      <c r="B213" s="143"/>
      <c r="C213" s="143"/>
      <c r="D213" s="143"/>
    </row>
    <row r="214" spans="2:15" s="130" customFormat="1">
      <c r="B214" s="143"/>
      <c r="C214" s="143"/>
      <c r="D214" s="143"/>
    </row>
    <row r="215" spans="2:15" s="130" customFormat="1">
      <c r="B215" s="144" t="s">
        <v>266</v>
      </c>
      <c r="C215" s="143"/>
      <c r="D215" s="143"/>
    </row>
    <row r="216" spans="2:15" s="130" customFormat="1">
      <c r="B216" s="144" t="s">
        <v>123</v>
      </c>
      <c r="C216" s="143"/>
      <c r="D216" s="143"/>
    </row>
    <row r="217" spans="2:15" s="130" customFormat="1">
      <c r="B217" s="144" t="s">
        <v>249</v>
      </c>
      <c r="C217" s="143"/>
      <c r="D217" s="143"/>
    </row>
    <row r="218" spans="2:15" s="130" customFormat="1">
      <c r="B218" s="144" t="s">
        <v>257</v>
      </c>
      <c r="C218" s="143"/>
      <c r="D218" s="143"/>
    </row>
    <row r="219" spans="2:15" s="130" customFormat="1">
      <c r="B219" s="144" t="s">
        <v>263</v>
      </c>
      <c r="C219" s="143"/>
      <c r="D219" s="143"/>
    </row>
    <row r="220" spans="2:15" s="130" customFormat="1">
      <c r="B220" s="143"/>
      <c r="C220" s="143"/>
      <c r="D220" s="143"/>
    </row>
    <row r="221" spans="2:15" s="130" customFormat="1">
      <c r="B221" s="143"/>
      <c r="C221" s="143"/>
      <c r="D221" s="143"/>
    </row>
    <row r="222" spans="2:15" s="130" customFormat="1">
      <c r="B222" s="143"/>
      <c r="C222" s="143"/>
      <c r="D222" s="143"/>
    </row>
    <row r="223" spans="2:15" s="130" customFormat="1">
      <c r="B223" s="143"/>
      <c r="C223" s="143"/>
      <c r="D223" s="143"/>
    </row>
    <row r="224" spans="2:15" s="130" customFormat="1">
      <c r="B224" s="143"/>
      <c r="C224" s="143"/>
      <c r="D224" s="143"/>
    </row>
    <row r="225" spans="2:4" s="130" customFormat="1">
      <c r="B225" s="143"/>
      <c r="C225" s="143"/>
      <c r="D225" s="143"/>
    </row>
    <row r="226" spans="2:4" s="130" customFormat="1">
      <c r="B226" s="143"/>
      <c r="C226" s="143"/>
      <c r="D226" s="143"/>
    </row>
    <row r="227" spans="2:4" s="130" customFormat="1">
      <c r="B227" s="143"/>
      <c r="C227" s="143"/>
      <c r="D227" s="143"/>
    </row>
    <row r="228" spans="2:4" s="130" customFormat="1">
      <c r="B228" s="143"/>
      <c r="C228" s="143"/>
      <c r="D228" s="143"/>
    </row>
    <row r="229" spans="2:4" s="130" customFormat="1">
      <c r="B229" s="143"/>
      <c r="C229" s="143"/>
      <c r="D229" s="143"/>
    </row>
    <row r="230" spans="2:4" s="130" customFormat="1">
      <c r="B230" s="143"/>
      <c r="C230" s="143"/>
      <c r="D230" s="143"/>
    </row>
    <row r="231" spans="2:4" s="130" customFormat="1">
      <c r="B231" s="143"/>
      <c r="C231" s="143"/>
      <c r="D231" s="143"/>
    </row>
    <row r="232" spans="2:4" s="130" customFormat="1">
      <c r="B232" s="143"/>
      <c r="C232" s="143"/>
      <c r="D232" s="143"/>
    </row>
    <row r="233" spans="2:4" s="130" customFormat="1">
      <c r="B233" s="143"/>
      <c r="C233" s="143"/>
      <c r="D233" s="143"/>
    </row>
    <row r="234" spans="2:4" s="130" customFormat="1">
      <c r="B234" s="143"/>
      <c r="C234" s="143"/>
      <c r="D234" s="143"/>
    </row>
    <row r="235" spans="2:4" s="130" customFormat="1">
      <c r="B235" s="143"/>
      <c r="C235" s="143"/>
      <c r="D235" s="143"/>
    </row>
    <row r="236" spans="2:4" s="130" customFormat="1">
      <c r="B236" s="143"/>
      <c r="C236" s="143"/>
      <c r="D236" s="143"/>
    </row>
    <row r="237" spans="2:4" s="130" customFormat="1">
      <c r="B237" s="143"/>
      <c r="C237" s="143"/>
      <c r="D237" s="143"/>
    </row>
    <row r="238" spans="2:4" s="130" customFormat="1">
      <c r="B238" s="143"/>
      <c r="C238" s="143"/>
      <c r="D238" s="143"/>
    </row>
    <row r="239" spans="2:4" s="130" customFormat="1">
      <c r="B239" s="143"/>
      <c r="C239" s="143"/>
      <c r="D239" s="143"/>
    </row>
    <row r="240" spans="2:4" s="130" customFormat="1">
      <c r="B240" s="143"/>
      <c r="C240" s="143"/>
      <c r="D240" s="143"/>
    </row>
    <row r="241" spans="2:4" s="130" customFormat="1">
      <c r="B241" s="143"/>
      <c r="C241" s="143"/>
      <c r="D241" s="143"/>
    </row>
    <row r="242" spans="2:4" s="130" customFormat="1">
      <c r="B242" s="143"/>
      <c r="C242" s="143"/>
      <c r="D242" s="143"/>
    </row>
    <row r="243" spans="2:4" s="130" customFormat="1">
      <c r="B243" s="143"/>
      <c r="C243" s="143"/>
      <c r="D243" s="143"/>
    </row>
    <row r="244" spans="2:4" s="130" customFormat="1">
      <c r="B244" s="143"/>
      <c r="C244" s="143"/>
      <c r="D244" s="143"/>
    </row>
    <row r="245" spans="2:4" s="130" customFormat="1">
      <c r="B245" s="143"/>
      <c r="C245" s="143"/>
      <c r="D245" s="143"/>
    </row>
    <row r="246" spans="2:4" s="130" customFormat="1">
      <c r="B246" s="143"/>
      <c r="C246" s="143"/>
      <c r="D246" s="143"/>
    </row>
    <row r="247" spans="2:4" s="130" customFormat="1">
      <c r="B247" s="143"/>
      <c r="C247" s="143"/>
      <c r="D247" s="143"/>
    </row>
    <row r="248" spans="2:4" s="130" customFormat="1">
      <c r="B248" s="143"/>
      <c r="C248" s="143"/>
      <c r="D248" s="143"/>
    </row>
    <row r="249" spans="2:4" s="130" customFormat="1">
      <c r="B249" s="143"/>
      <c r="C249" s="143"/>
      <c r="D249" s="143"/>
    </row>
    <row r="250" spans="2:4" s="130" customFormat="1">
      <c r="B250" s="143"/>
      <c r="C250" s="143"/>
      <c r="D250" s="143"/>
    </row>
    <row r="251" spans="2:4" s="130" customFormat="1">
      <c r="B251" s="143"/>
      <c r="C251" s="143"/>
      <c r="D251" s="143"/>
    </row>
    <row r="252" spans="2:4" s="130" customFormat="1">
      <c r="B252" s="143"/>
      <c r="C252" s="143"/>
      <c r="D252" s="143"/>
    </row>
    <row r="253" spans="2:4" s="130" customFormat="1">
      <c r="B253" s="143"/>
      <c r="C253" s="143"/>
      <c r="D253" s="143"/>
    </row>
    <row r="254" spans="2:4" s="130" customFormat="1">
      <c r="B254" s="143"/>
      <c r="C254" s="143"/>
      <c r="D254" s="143"/>
    </row>
    <row r="255" spans="2:4" s="130" customFormat="1">
      <c r="B255" s="143"/>
      <c r="C255" s="143"/>
      <c r="D255" s="143"/>
    </row>
    <row r="256" spans="2:4" s="130" customFormat="1">
      <c r="B256" s="143"/>
      <c r="C256" s="143"/>
      <c r="D256" s="143"/>
    </row>
    <row r="257" spans="2:4" s="130" customFormat="1">
      <c r="B257" s="143"/>
      <c r="C257" s="143"/>
      <c r="D257" s="143"/>
    </row>
    <row r="258" spans="2:4" s="130" customFormat="1">
      <c r="B258" s="143"/>
      <c r="C258" s="143"/>
      <c r="D258" s="143"/>
    </row>
    <row r="259" spans="2:4" s="130" customFormat="1">
      <c r="B259" s="143"/>
      <c r="C259" s="143"/>
      <c r="D259" s="143"/>
    </row>
    <row r="260" spans="2:4" s="130" customFormat="1">
      <c r="B260" s="143"/>
      <c r="C260" s="143"/>
      <c r="D260" s="143"/>
    </row>
    <row r="261" spans="2:4" s="130" customFormat="1">
      <c r="B261" s="143"/>
      <c r="C261" s="143"/>
      <c r="D261" s="143"/>
    </row>
    <row r="262" spans="2:4" s="130" customFormat="1">
      <c r="B262" s="143"/>
      <c r="C262" s="143"/>
      <c r="D262" s="143"/>
    </row>
    <row r="263" spans="2:4" s="130" customFormat="1">
      <c r="B263" s="143"/>
      <c r="C263" s="143"/>
      <c r="D263" s="143"/>
    </row>
    <row r="264" spans="2:4" s="130" customFormat="1">
      <c r="B264" s="143"/>
      <c r="C264" s="143"/>
      <c r="D264" s="143"/>
    </row>
    <row r="265" spans="2:4" s="130" customFormat="1">
      <c r="B265" s="143"/>
      <c r="C265" s="143"/>
      <c r="D265" s="143"/>
    </row>
    <row r="266" spans="2:4" s="130" customFormat="1">
      <c r="B266" s="143"/>
      <c r="C266" s="143"/>
      <c r="D266" s="143"/>
    </row>
    <row r="267" spans="2:4" s="130" customFormat="1">
      <c r="B267" s="143"/>
      <c r="C267" s="143"/>
      <c r="D267" s="143"/>
    </row>
    <row r="268" spans="2:4" s="130" customFormat="1">
      <c r="B268" s="143"/>
      <c r="C268" s="143"/>
      <c r="D268" s="143"/>
    </row>
    <row r="269" spans="2:4" s="130" customFormat="1">
      <c r="B269" s="143"/>
      <c r="C269" s="143"/>
      <c r="D269" s="143"/>
    </row>
    <row r="270" spans="2:4" s="130" customFormat="1">
      <c r="B270" s="143"/>
      <c r="C270" s="143"/>
      <c r="D270" s="143"/>
    </row>
    <row r="271" spans="2:4" s="130" customFormat="1">
      <c r="B271" s="143"/>
      <c r="C271" s="143"/>
      <c r="D271" s="143"/>
    </row>
    <row r="272" spans="2:4" s="130" customFormat="1">
      <c r="B272" s="143"/>
      <c r="C272" s="143"/>
      <c r="D272" s="143"/>
    </row>
    <row r="273" spans="2:4" s="130" customFormat="1">
      <c r="B273" s="147"/>
      <c r="C273" s="143"/>
      <c r="D273" s="143"/>
    </row>
    <row r="274" spans="2:4" s="130" customFormat="1">
      <c r="B274" s="147"/>
      <c r="C274" s="143"/>
      <c r="D274" s="143"/>
    </row>
    <row r="275" spans="2:4" s="130" customFormat="1">
      <c r="B275" s="141"/>
      <c r="C275" s="143"/>
      <c r="D275" s="143"/>
    </row>
    <row r="276" spans="2:4" s="130" customFormat="1">
      <c r="B276" s="143"/>
      <c r="C276" s="143"/>
      <c r="D276" s="143"/>
    </row>
    <row r="277" spans="2:4" s="130" customFormat="1">
      <c r="B277" s="143"/>
      <c r="C277" s="143"/>
      <c r="D277" s="143"/>
    </row>
    <row r="278" spans="2:4" s="130" customFormat="1">
      <c r="B278" s="143"/>
      <c r="C278" s="143"/>
      <c r="D278" s="143"/>
    </row>
    <row r="279" spans="2:4" s="130" customFormat="1">
      <c r="B279" s="143"/>
      <c r="C279" s="143"/>
      <c r="D279" s="143"/>
    </row>
    <row r="280" spans="2:4" s="130" customFormat="1">
      <c r="B280" s="143"/>
      <c r="C280" s="143"/>
      <c r="D280" s="143"/>
    </row>
    <row r="281" spans="2:4" s="130" customFormat="1">
      <c r="B281" s="143"/>
      <c r="C281" s="143"/>
      <c r="D281" s="143"/>
    </row>
    <row r="282" spans="2:4" s="130" customFormat="1">
      <c r="B282" s="143"/>
      <c r="C282" s="143"/>
      <c r="D282" s="143"/>
    </row>
    <row r="283" spans="2:4" s="130" customFormat="1">
      <c r="B283" s="143"/>
      <c r="C283" s="143"/>
      <c r="D283" s="143"/>
    </row>
    <row r="284" spans="2:4" s="130" customFormat="1">
      <c r="B284" s="143"/>
      <c r="C284" s="143"/>
      <c r="D284" s="143"/>
    </row>
    <row r="285" spans="2:4" s="130" customFormat="1">
      <c r="B285" s="143"/>
      <c r="C285" s="143"/>
      <c r="D285" s="143"/>
    </row>
    <row r="286" spans="2:4" s="130" customFormat="1">
      <c r="B286" s="143"/>
      <c r="C286" s="143"/>
      <c r="D286" s="143"/>
    </row>
    <row r="287" spans="2:4" s="130" customFormat="1">
      <c r="B287" s="143"/>
      <c r="C287" s="143"/>
      <c r="D287" s="143"/>
    </row>
    <row r="288" spans="2:4" s="130" customFormat="1">
      <c r="B288" s="143"/>
      <c r="C288" s="143"/>
      <c r="D288" s="143"/>
    </row>
    <row r="289" spans="2:4" s="130" customFormat="1">
      <c r="B289" s="143"/>
      <c r="C289" s="143"/>
      <c r="D289" s="143"/>
    </row>
    <row r="290" spans="2:4" s="130" customFormat="1">
      <c r="B290" s="143"/>
      <c r="C290" s="143"/>
      <c r="D290" s="143"/>
    </row>
    <row r="291" spans="2:4" s="130" customFormat="1">
      <c r="B291" s="143"/>
      <c r="C291" s="143"/>
      <c r="D291" s="143"/>
    </row>
    <row r="292" spans="2:4" s="130" customFormat="1">
      <c r="B292" s="143"/>
      <c r="C292" s="143"/>
      <c r="D292" s="143"/>
    </row>
    <row r="293" spans="2:4" s="130" customFormat="1">
      <c r="B293" s="143"/>
      <c r="C293" s="143"/>
      <c r="D293" s="143"/>
    </row>
    <row r="294" spans="2:4" s="130" customFormat="1">
      <c r="B294" s="147"/>
      <c r="C294" s="143"/>
      <c r="D294" s="143"/>
    </row>
    <row r="295" spans="2:4" s="130" customFormat="1">
      <c r="B295" s="147"/>
      <c r="C295" s="143"/>
      <c r="D295" s="143"/>
    </row>
    <row r="296" spans="2:4" s="130" customFormat="1">
      <c r="B296" s="141"/>
      <c r="C296" s="143"/>
      <c r="D296" s="143"/>
    </row>
    <row r="297" spans="2:4" s="130" customFormat="1">
      <c r="B297" s="143"/>
      <c r="C297" s="143"/>
      <c r="D297" s="143"/>
    </row>
    <row r="298" spans="2:4" s="130" customFormat="1">
      <c r="B298" s="143"/>
      <c r="C298" s="143"/>
      <c r="D298" s="143"/>
    </row>
    <row r="299" spans="2:4" s="130" customFormat="1">
      <c r="B299" s="143"/>
      <c r="C299" s="143"/>
      <c r="D299" s="143"/>
    </row>
    <row r="300" spans="2:4" s="130" customFormat="1">
      <c r="B300" s="143"/>
      <c r="C300" s="143"/>
      <c r="D300" s="143"/>
    </row>
    <row r="301" spans="2:4" s="130" customFormat="1">
      <c r="B301" s="143"/>
      <c r="C301" s="143"/>
      <c r="D301" s="143"/>
    </row>
    <row r="302" spans="2:4" s="130" customFormat="1">
      <c r="B302" s="143"/>
      <c r="C302" s="143"/>
      <c r="D302" s="143"/>
    </row>
    <row r="303" spans="2:4" s="130" customFormat="1">
      <c r="B303" s="143"/>
      <c r="C303" s="143"/>
      <c r="D303" s="143"/>
    </row>
    <row r="304" spans="2:4" s="130" customFormat="1">
      <c r="B304" s="143"/>
      <c r="C304" s="143"/>
      <c r="D304" s="143"/>
    </row>
    <row r="305" spans="2:4" s="130" customFormat="1">
      <c r="B305" s="143"/>
      <c r="C305" s="143"/>
      <c r="D305" s="143"/>
    </row>
    <row r="306" spans="2:4" s="130" customFormat="1">
      <c r="B306" s="143"/>
      <c r="C306" s="143"/>
      <c r="D306" s="143"/>
    </row>
    <row r="307" spans="2:4" s="130" customFormat="1">
      <c r="B307" s="143"/>
      <c r="C307" s="143"/>
      <c r="D307" s="143"/>
    </row>
    <row r="308" spans="2:4" s="130" customFormat="1">
      <c r="B308" s="143"/>
      <c r="C308" s="143"/>
      <c r="D308" s="143"/>
    </row>
    <row r="309" spans="2:4" s="130" customFormat="1">
      <c r="B309" s="143"/>
      <c r="C309" s="143"/>
      <c r="D309" s="143"/>
    </row>
    <row r="310" spans="2:4" s="130" customFormat="1">
      <c r="B310" s="143"/>
      <c r="C310" s="143"/>
      <c r="D310" s="143"/>
    </row>
    <row r="311" spans="2:4" s="130" customFormat="1">
      <c r="B311" s="143"/>
      <c r="C311" s="143"/>
      <c r="D311" s="143"/>
    </row>
    <row r="312" spans="2:4" s="130" customFormat="1">
      <c r="B312" s="143"/>
      <c r="C312" s="143"/>
      <c r="D312" s="143"/>
    </row>
    <row r="313" spans="2:4" s="130" customFormat="1">
      <c r="B313" s="143"/>
      <c r="C313" s="143"/>
      <c r="D313" s="143"/>
    </row>
    <row r="314" spans="2:4" s="130" customFormat="1">
      <c r="B314" s="143"/>
      <c r="C314" s="143"/>
      <c r="D314" s="143"/>
    </row>
    <row r="315" spans="2:4" s="130" customFormat="1">
      <c r="B315" s="143"/>
      <c r="C315" s="143"/>
      <c r="D315" s="143"/>
    </row>
    <row r="316" spans="2:4" s="130" customFormat="1">
      <c r="B316" s="143"/>
      <c r="C316" s="143"/>
      <c r="D316" s="143"/>
    </row>
    <row r="317" spans="2:4" s="130" customFormat="1">
      <c r="B317" s="143"/>
      <c r="C317" s="143"/>
      <c r="D317" s="143"/>
    </row>
    <row r="318" spans="2:4" s="130" customFormat="1">
      <c r="B318" s="143"/>
      <c r="C318" s="143"/>
      <c r="D318" s="143"/>
    </row>
    <row r="319" spans="2:4" s="130" customFormat="1">
      <c r="B319" s="143"/>
      <c r="C319" s="143"/>
      <c r="D319" s="143"/>
    </row>
    <row r="320" spans="2:4" s="130" customFormat="1">
      <c r="B320" s="143"/>
      <c r="C320" s="143"/>
      <c r="D320" s="143"/>
    </row>
    <row r="321" spans="2:4" s="130" customFormat="1">
      <c r="B321" s="143"/>
      <c r="C321" s="143"/>
      <c r="D321" s="143"/>
    </row>
    <row r="322" spans="2:4" s="130" customFormat="1">
      <c r="B322" s="143"/>
      <c r="C322" s="143"/>
      <c r="D322" s="143"/>
    </row>
    <row r="323" spans="2:4" s="130" customFormat="1">
      <c r="B323" s="143"/>
      <c r="C323" s="143"/>
      <c r="D323" s="143"/>
    </row>
    <row r="324" spans="2:4" s="130" customFormat="1">
      <c r="B324" s="143"/>
      <c r="C324" s="143"/>
      <c r="D324" s="143"/>
    </row>
    <row r="325" spans="2:4" s="130" customFormat="1">
      <c r="B325" s="143"/>
      <c r="C325" s="143"/>
      <c r="D325" s="143"/>
    </row>
    <row r="326" spans="2:4" s="130" customFormat="1">
      <c r="B326" s="143"/>
      <c r="C326" s="143"/>
      <c r="D326" s="143"/>
    </row>
    <row r="327" spans="2:4" s="130" customFormat="1">
      <c r="B327" s="143"/>
      <c r="C327" s="143"/>
      <c r="D327" s="143"/>
    </row>
    <row r="328" spans="2:4" s="130" customFormat="1">
      <c r="B328" s="143"/>
      <c r="C328" s="143"/>
      <c r="D328" s="143"/>
    </row>
    <row r="329" spans="2:4" s="130" customFormat="1">
      <c r="B329" s="143"/>
      <c r="C329" s="143"/>
      <c r="D329" s="143"/>
    </row>
    <row r="330" spans="2:4" s="130" customFormat="1">
      <c r="B330" s="143"/>
      <c r="C330" s="143"/>
      <c r="D330" s="143"/>
    </row>
    <row r="331" spans="2:4" s="130" customFormat="1">
      <c r="B331" s="143"/>
      <c r="C331" s="143"/>
      <c r="D331" s="143"/>
    </row>
    <row r="332" spans="2:4" s="130" customFormat="1">
      <c r="B332" s="143"/>
      <c r="C332" s="143"/>
      <c r="D332" s="143"/>
    </row>
    <row r="333" spans="2:4" s="130" customFormat="1">
      <c r="B333" s="143"/>
      <c r="C333" s="143"/>
      <c r="D333" s="143"/>
    </row>
    <row r="334" spans="2:4" s="130" customFormat="1">
      <c r="B334" s="143"/>
      <c r="C334" s="143"/>
      <c r="D334" s="143"/>
    </row>
    <row r="335" spans="2:4" s="130" customFormat="1">
      <c r="B335" s="143"/>
      <c r="C335" s="143"/>
      <c r="D335" s="143"/>
    </row>
    <row r="336" spans="2:4" s="130" customFormat="1">
      <c r="B336" s="143"/>
      <c r="C336" s="143"/>
      <c r="D336" s="143"/>
    </row>
    <row r="337" spans="2:4" s="130" customFormat="1">
      <c r="B337" s="143"/>
      <c r="C337" s="143"/>
      <c r="D337" s="143"/>
    </row>
    <row r="338" spans="2:4" s="130" customFormat="1">
      <c r="B338" s="143"/>
      <c r="C338" s="143"/>
      <c r="D338" s="143"/>
    </row>
    <row r="339" spans="2:4" s="130" customFormat="1">
      <c r="B339" s="143"/>
      <c r="C339" s="143"/>
      <c r="D339" s="143"/>
    </row>
    <row r="340" spans="2:4" s="130" customFormat="1">
      <c r="B340" s="143"/>
      <c r="C340" s="143"/>
      <c r="D340" s="143"/>
    </row>
    <row r="341" spans="2:4" s="130" customFormat="1">
      <c r="B341" s="143"/>
      <c r="C341" s="143"/>
      <c r="D341" s="143"/>
    </row>
    <row r="342" spans="2:4" s="130" customFormat="1">
      <c r="B342" s="143"/>
      <c r="C342" s="143"/>
      <c r="D342" s="143"/>
    </row>
    <row r="343" spans="2:4" s="130" customFormat="1">
      <c r="B343" s="143"/>
      <c r="C343" s="143"/>
      <c r="D343" s="143"/>
    </row>
    <row r="344" spans="2:4" s="130" customFormat="1">
      <c r="B344" s="143"/>
      <c r="C344" s="143"/>
      <c r="D344" s="143"/>
    </row>
    <row r="345" spans="2:4" s="130" customFormat="1">
      <c r="B345" s="143"/>
      <c r="C345" s="143"/>
      <c r="D345" s="143"/>
    </row>
    <row r="346" spans="2:4" s="130" customFormat="1">
      <c r="B346" s="143"/>
      <c r="C346" s="143"/>
      <c r="D346" s="143"/>
    </row>
    <row r="347" spans="2:4" s="130" customFormat="1">
      <c r="B347" s="143"/>
      <c r="C347" s="143"/>
      <c r="D347" s="143"/>
    </row>
    <row r="348" spans="2:4" s="130" customFormat="1">
      <c r="B348" s="143"/>
      <c r="C348" s="143"/>
      <c r="D348" s="143"/>
    </row>
    <row r="349" spans="2:4" s="130" customFormat="1">
      <c r="B349" s="143"/>
      <c r="C349" s="143"/>
      <c r="D349" s="143"/>
    </row>
    <row r="350" spans="2:4" s="130" customFormat="1">
      <c r="B350" s="143"/>
      <c r="C350" s="143"/>
      <c r="D350" s="143"/>
    </row>
    <row r="351" spans="2:4" s="130" customFormat="1">
      <c r="B351" s="143"/>
      <c r="C351" s="143"/>
      <c r="D351" s="143"/>
    </row>
    <row r="352" spans="2:4" s="130" customFormat="1">
      <c r="B352" s="143"/>
      <c r="C352" s="143"/>
      <c r="D352" s="143"/>
    </row>
    <row r="353" spans="2:7" s="130" customFormat="1">
      <c r="B353" s="143"/>
      <c r="C353" s="143"/>
      <c r="D353" s="143"/>
    </row>
    <row r="354" spans="2:7" s="130" customFormat="1">
      <c r="B354" s="143"/>
      <c r="C354" s="143"/>
      <c r="D354" s="143"/>
    </row>
    <row r="355" spans="2:7" s="130" customFormat="1">
      <c r="B355" s="143"/>
      <c r="C355" s="143"/>
      <c r="D355" s="143"/>
    </row>
    <row r="356" spans="2:7" s="130" customFormat="1">
      <c r="B356" s="143"/>
      <c r="C356" s="143"/>
      <c r="D356" s="143"/>
    </row>
    <row r="357" spans="2:7" s="130" customFormat="1">
      <c r="B357" s="143"/>
      <c r="C357" s="143"/>
      <c r="D357" s="143"/>
    </row>
    <row r="358" spans="2:7" s="130" customFormat="1">
      <c r="B358" s="143"/>
      <c r="C358" s="143"/>
      <c r="D358" s="143"/>
    </row>
    <row r="359" spans="2:7" s="130" customFormat="1">
      <c r="B359" s="143"/>
      <c r="C359" s="143"/>
      <c r="D359" s="143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6:I36 B217 B219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46" sqref="I46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191</v>
      </c>
      <c r="C1" s="80" t="s" vm="1">
        <v>267</v>
      </c>
    </row>
    <row r="2" spans="2:63">
      <c r="B2" s="58" t="s">
        <v>190</v>
      </c>
      <c r="C2" s="80" t="s">
        <v>268</v>
      </c>
    </row>
    <row r="3" spans="2:63">
      <c r="B3" s="58" t="s">
        <v>192</v>
      </c>
      <c r="C3" s="80" t="s">
        <v>269</v>
      </c>
    </row>
    <row r="4" spans="2:63">
      <c r="B4" s="58" t="s">
        <v>193</v>
      </c>
      <c r="C4" s="80">
        <v>8801</v>
      </c>
    </row>
    <row r="6" spans="2:63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4"/>
      <c r="BK6" s="3"/>
    </row>
    <row r="7" spans="2:63" ht="26.25" customHeight="1">
      <c r="B7" s="172" t="s">
        <v>100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4"/>
      <c r="BH7" s="3"/>
      <c r="BK7" s="3"/>
    </row>
    <row r="8" spans="2:63" s="3" customFormat="1" ht="74.25" customHeight="1">
      <c r="B8" s="23" t="s">
        <v>126</v>
      </c>
      <c r="C8" s="31" t="s">
        <v>49</v>
      </c>
      <c r="D8" s="31" t="s">
        <v>131</v>
      </c>
      <c r="E8" s="31" t="s">
        <v>128</v>
      </c>
      <c r="F8" s="31" t="s">
        <v>69</v>
      </c>
      <c r="G8" s="31" t="s">
        <v>111</v>
      </c>
      <c r="H8" s="31" t="s">
        <v>251</v>
      </c>
      <c r="I8" s="31" t="s">
        <v>250</v>
      </c>
      <c r="J8" s="31" t="s">
        <v>265</v>
      </c>
      <c r="K8" s="31" t="s">
        <v>66</v>
      </c>
      <c r="L8" s="31" t="s">
        <v>63</v>
      </c>
      <c r="M8" s="31" t="s">
        <v>194</v>
      </c>
      <c r="N8" s="15" t="s">
        <v>196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258</v>
      </c>
      <c r="I9" s="33"/>
      <c r="J9" s="17" t="s">
        <v>254</v>
      </c>
      <c r="K9" s="33" t="s">
        <v>254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 t="s">
        <v>33</v>
      </c>
      <c r="C11" s="82"/>
      <c r="D11" s="82"/>
      <c r="E11" s="82"/>
      <c r="F11" s="82"/>
      <c r="G11" s="82"/>
      <c r="H11" s="90"/>
      <c r="I11" s="92"/>
      <c r="J11" s="90">
        <v>52.380980000000001</v>
      </c>
      <c r="K11" s="90">
        <v>890447.6498776325</v>
      </c>
      <c r="L11" s="82"/>
      <c r="M11" s="91">
        <f>K11/$K$11</f>
        <v>1</v>
      </c>
      <c r="N11" s="91">
        <f>K11/'סכום נכסי הקרן'!$C$42</f>
        <v>0.16324503848595859</v>
      </c>
      <c r="O11" s="5"/>
      <c r="BH11" s="1"/>
      <c r="BI11" s="3"/>
      <c r="BK11" s="1"/>
    </row>
    <row r="12" spans="2:63" ht="20.25">
      <c r="B12" s="83" t="s">
        <v>245</v>
      </c>
      <c r="C12" s="84"/>
      <c r="D12" s="84"/>
      <c r="E12" s="84"/>
      <c r="F12" s="84"/>
      <c r="G12" s="84"/>
      <c r="H12" s="93"/>
      <c r="I12" s="95"/>
      <c r="J12" s="84"/>
      <c r="K12" s="93">
        <v>29897.529207632007</v>
      </c>
      <c r="L12" s="84"/>
      <c r="M12" s="94">
        <f t="shared" ref="M12:M21" si="0">K12/$K$11</f>
        <v>3.357584155760375E-2</v>
      </c>
      <c r="N12" s="94">
        <f>K12/'סכום נכסי הקרן'!$C$42</f>
        <v>5.4810895472694717E-3</v>
      </c>
      <c r="BI12" s="4"/>
    </row>
    <row r="13" spans="2:63">
      <c r="B13" s="104" t="s">
        <v>71</v>
      </c>
      <c r="C13" s="84"/>
      <c r="D13" s="84"/>
      <c r="E13" s="84"/>
      <c r="F13" s="84"/>
      <c r="G13" s="84"/>
      <c r="H13" s="93"/>
      <c r="I13" s="95"/>
      <c r="J13" s="84"/>
      <c r="K13" s="93">
        <v>14857.779882557001</v>
      </c>
      <c r="L13" s="84"/>
      <c r="M13" s="94">
        <f t="shared" si="0"/>
        <v>1.6685742148456219E-2</v>
      </c>
      <c r="N13" s="94">
        <f>K13/'סכום נכסי הקרן'!$C$42</f>
        <v>2.723864619191517E-3</v>
      </c>
    </row>
    <row r="14" spans="2:63">
      <c r="B14" s="89" t="s">
        <v>1420</v>
      </c>
      <c r="C14" s="86" t="s">
        <v>1421</v>
      </c>
      <c r="D14" s="99" t="s">
        <v>132</v>
      </c>
      <c r="E14" s="86" t="s">
        <v>1422</v>
      </c>
      <c r="F14" s="99" t="s">
        <v>1423</v>
      </c>
      <c r="G14" s="99" t="s">
        <v>176</v>
      </c>
      <c r="H14" s="96">
        <v>220347.54170599996</v>
      </c>
      <c r="I14" s="98">
        <v>2097</v>
      </c>
      <c r="J14" s="86"/>
      <c r="K14" s="96">
        <v>4620.6879495660005</v>
      </c>
      <c r="L14" s="97">
        <v>8.3647722845562131E-3</v>
      </c>
      <c r="M14" s="97">
        <f t="shared" si="0"/>
        <v>5.1891741757092479E-3</v>
      </c>
      <c r="N14" s="97">
        <f>K14/'סכום נכסי הקרן'!$C$42</f>
        <v>8.4710693802399857E-4</v>
      </c>
    </row>
    <row r="15" spans="2:63">
      <c r="B15" s="89" t="s">
        <v>1424</v>
      </c>
      <c r="C15" s="86" t="s">
        <v>1425</v>
      </c>
      <c r="D15" s="99" t="s">
        <v>132</v>
      </c>
      <c r="E15" s="86" t="s">
        <v>1426</v>
      </c>
      <c r="F15" s="99" t="s">
        <v>1423</v>
      </c>
      <c r="G15" s="99" t="s">
        <v>176</v>
      </c>
      <c r="H15" s="96">
        <v>271.19914399999999</v>
      </c>
      <c r="I15" s="98">
        <v>1148</v>
      </c>
      <c r="J15" s="86"/>
      <c r="K15" s="96">
        <v>3.1133661729999997</v>
      </c>
      <c r="L15" s="97">
        <v>3.8578390911858337E-4</v>
      </c>
      <c r="M15" s="97">
        <f t="shared" si="0"/>
        <v>3.4964056263474287E-6</v>
      </c>
      <c r="N15" s="97">
        <f>K15/'סכום נכסי הקרן'!$C$42</f>
        <v>5.7077087103560811E-7</v>
      </c>
    </row>
    <row r="16" spans="2:63" ht="20.25">
      <c r="B16" s="89" t="s">
        <v>1427</v>
      </c>
      <c r="C16" s="86" t="s">
        <v>1428</v>
      </c>
      <c r="D16" s="99" t="s">
        <v>132</v>
      </c>
      <c r="E16" s="86" t="s">
        <v>1426</v>
      </c>
      <c r="F16" s="99" t="s">
        <v>1423</v>
      </c>
      <c r="G16" s="99" t="s">
        <v>176</v>
      </c>
      <c r="H16" s="96">
        <v>155939.50779999999</v>
      </c>
      <c r="I16" s="98">
        <v>2078</v>
      </c>
      <c r="J16" s="86"/>
      <c r="K16" s="96">
        <v>3240.4229720839994</v>
      </c>
      <c r="L16" s="97">
        <v>2.2621671371357639E-3</v>
      </c>
      <c r="M16" s="97">
        <f t="shared" si="0"/>
        <v>3.6390943055768705E-3</v>
      </c>
      <c r="N16" s="97">
        <f>K16/'סכום נכסי הקרן'!$C$42</f>
        <v>5.9406408996792888E-4</v>
      </c>
      <c r="BH16" s="4"/>
    </row>
    <row r="17" spans="2:14">
      <c r="B17" s="89" t="s">
        <v>1429</v>
      </c>
      <c r="C17" s="86" t="s">
        <v>1430</v>
      </c>
      <c r="D17" s="99" t="s">
        <v>132</v>
      </c>
      <c r="E17" s="86" t="s">
        <v>1431</v>
      </c>
      <c r="F17" s="99" t="s">
        <v>1423</v>
      </c>
      <c r="G17" s="99" t="s">
        <v>176</v>
      </c>
      <c r="H17" s="96">
        <v>4.2035999999999997E-2</v>
      </c>
      <c r="I17" s="98">
        <v>15320</v>
      </c>
      <c r="J17" s="86"/>
      <c r="K17" s="96">
        <v>6.4399630000000008E-3</v>
      </c>
      <c r="L17" s="97">
        <v>4.9290692905006012E-9</v>
      </c>
      <c r="M17" s="97">
        <f t="shared" si="0"/>
        <v>7.232275811930096E-9</v>
      </c>
      <c r="N17" s="97">
        <f>K17/'סכום נכסי הקרן'!$C$42</f>
        <v>1.1806331432595958E-9</v>
      </c>
    </row>
    <row r="18" spans="2:14">
      <c r="B18" s="89" t="s">
        <v>1432</v>
      </c>
      <c r="C18" s="86" t="s">
        <v>1433</v>
      </c>
      <c r="D18" s="99" t="s">
        <v>132</v>
      </c>
      <c r="E18" s="86" t="s">
        <v>1431</v>
      </c>
      <c r="F18" s="99" t="s">
        <v>1423</v>
      </c>
      <c r="G18" s="99" t="s">
        <v>176</v>
      </c>
      <c r="H18" s="96">
        <v>7542.7261930000004</v>
      </c>
      <c r="I18" s="98">
        <v>20360</v>
      </c>
      <c r="J18" s="86"/>
      <c r="K18" s="96">
        <v>1535.6990527929997</v>
      </c>
      <c r="L18" s="97">
        <v>1.0707339177181453E-3</v>
      </c>
      <c r="M18" s="97">
        <f t="shared" si="0"/>
        <v>1.7246371002315962E-3</v>
      </c>
      <c r="N18" s="97">
        <f>K18/'סכום נכסי הקרן'!$C$42</f>
        <v>2.8153844980161893E-4</v>
      </c>
    </row>
    <row r="19" spans="2:14">
      <c r="B19" s="89" t="s">
        <v>1434</v>
      </c>
      <c r="C19" s="86" t="s">
        <v>1435</v>
      </c>
      <c r="D19" s="99" t="s">
        <v>132</v>
      </c>
      <c r="E19" s="86" t="s">
        <v>1431</v>
      </c>
      <c r="F19" s="99" t="s">
        <v>1423</v>
      </c>
      <c r="G19" s="99" t="s">
        <v>176</v>
      </c>
      <c r="H19" s="96">
        <v>3389.9892999999997</v>
      </c>
      <c r="I19" s="98">
        <v>14100</v>
      </c>
      <c r="J19" s="86"/>
      <c r="K19" s="96">
        <v>477.98849130000008</v>
      </c>
      <c r="L19" s="97">
        <v>2.4666795652343484E-4</v>
      </c>
      <c r="M19" s="97">
        <f t="shared" si="0"/>
        <v>5.3679572444903013E-4</v>
      </c>
      <c r="N19" s="97">
        <f>K19/'סכום נכסי הקרן'!$C$42</f>
        <v>8.7629238696779936E-5</v>
      </c>
    </row>
    <row r="20" spans="2:14">
      <c r="B20" s="89" t="s">
        <v>1436</v>
      </c>
      <c r="C20" s="86" t="s">
        <v>1437</v>
      </c>
      <c r="D20" s="99" t="s">
        <v>132</v>
      </c>
      <c r="E20" s="86" t="s">
        <v>1438</v>
      </c>
      <c r="F20" s="99" t="s">
        <v>1423</v>
      </c>
      <c r="G20" s="99" t="s">
        <v>176</v>
      </c>
      <c r="H20" s="96">
        <v>8.0004000000000006E-2</v>
      </c>
      <c r="I20" s="98">
        <v>1536</v>
      </c>
      <c r="J20" s="86"/>
      <c r="K20" s="96">
        <v>1.2288710000000001E-3</v>
      </c>
      <c r="L20" s="97">
        <v>9.8498398052902232E-10</v>
      </c>
      <c r="M20" s="97">
        <f t="shared" si="0"/>
        <v>1.3800597937103598E-9</v>
      </c>
      <c r="N20" s="97">
        <f>K20/'סכום נכסי הקרן'!$C$42</f>
        <v>2.2528791413717173E-10</v>
      </c>
    </row>
    <row r="21" spans="2:14">
      <c r="B21" s="89" t="s">
        <v>1439</v>
      </c>
      <c r="C21" s="86" t="s">
        <v>1440</v>
      </c>
      <c r="D21" s="99" t="s">
        <v>132</v>
      </c>
      <c r="E21" s="86" t="s">
        <v>1438</v>
      </c>
      <c r="F21" s="99" t="s">
        <v>1423</v>
      </c>
      <c r="G21" s="99" t="s">
        <v>176</v>
      </c>
      <c r="H21" s="96">
        <v>240689.2403</v>
      </c>
      <c r="I21" s="98">
        <v>2069</v>
      </c>
      <c r="J21" s="86"/>
      <c r="K21" s="96">
        <v>4979.8603818070005</v>
      </c>
      <c r="L21" s="97">
        <v>4.2116679879973121E-3</v>
      </c>
      <c r="M21" s="97">
        <f t="shared" si="0"/>
        <v>5.5925358245275227E-3</v>
      </c>
      <c r="N21" s="97">
        <f>K21/'סכום נכסי הקרן'!$C$42</f>
        <v>9.1295372590909757E-4</v>
      </c>
    </row>
    <row r="22" spans="2:14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>
      <c r="B23" s="104" t="s">
        <v>72</v>
      </c>
      <c r="C23" s="84"/>
      <c r="D23" s="84"/>
      <c r="E23" s="84"/>
      <c r="F23" s="84"/>
      <c r="G23" s="84"/>
      <c r="H23" s="93"/>
      <c r="I23" s="95"/>
      <c r="J23" s="84"/>
      <c r="K23" s="93">
        <v>15039.749325075003</v>
      </c>
      <c r="L23" s="84"/>
      <c r="M23" s="94">
        <f t="shared" ref="M23:M39" si="1">K23/$K$11</f>
        <v>1.6890099409147524E-2</v>
      </c>
      <c r="N23" s="94">
        <f>K23/'סכום נכסי הקרן'!$C$42</f>
        <v>2.7572249280779539E-3</v>
      </c>
    </row>
    <row r="24" spans="2:14">
      <c r="B24" s="89" t="s">
        <v>1441</v>
      </c>
      <c r="C24" s="86" t="s">
        <v>1442</v>
      </c>
      <c r="D24" s="99" t="s">
        <v>132</v>
      </c>
      <c r="E24" s="86" t="s">
        <v>1422</v>
      </c>
      <c r="F24" s="99" t="s">
        <v>1443</v>
      </c>
      <c r="G24" s="99" t="s">
        <v>176</v>
      </c>
      <c r="H24" s="96">
        <v>40918.605734999997</v>
      </c>
      <c r="I24" s="98">
        <v>346.95</v>
      </c>
      <c r="J24" s="86"/>
      <c r="K24" s="96">
        <v>141.967102598</v>
      </c>
      <c r="L24" s="97">
        <v>2.6196162856722573E-4</v>
      </c>
      <c r="M24" s="97">
        <f t="shared" si="1"/>
        <v>1.5943340702567911E-4</v>
      </c>
      <c r="N24" s="97">
        <f>K24/'סכום נכסי הקרן'!$C$42</f>
        <v>2.6026712665854486E-5</v>
      </c>
    </row>
    <row r="25" spans="2:14">
      <c r="B25" s="89" t="s">
        <v>1444</v>
      </c>
      <c r="C25" s="86" t="s">
        <v>1445</v>
      </c>
      <c r="D25" s="99" t="s">
        <v>132</v>
      </c>
      <c r="E25" s="86" t="s">
        <v>1422</v>
      </c>
      <c r="F25" s="99" t="s">
        <v>1443</v>
      </c>
      <c r="G25" s="99" t="s">
        <v>176</v>
      </c>
      <c r="H25" s="96">
        <v>162556.83926800001</v>
      </c>
      <c r="I25" s="98">
        <v>321.14999999999998</v>
      </c>
      <c r="J25" s="86"/>
      <c r="K25" s="96">
        <v>522.05128926899999</v>
      </c>
      <c r="L25" s="97">
        <v>7.2099433540070302E-3</v>
      </c>
      <c r="M25" s="97">
        <f t="shared" si="1"/>
        <v>5.8627959694288769E-4</v>
      </c>
      <c r="N25" s="97">
        <f>K25/'סכום נכסי הקרן'!$C$42</f>
        <v>9.5707235366473988E-5</v>
      </c>
    </row>
    <row r="26" spans="2:14">
      <c r="B26" s="89" t="s">
        <v>1446</v>
      </c>
      <c r="C26" s="86" t="s">
        <v>1447</v>
      </c>
      <c r="D26" s="99" t="s">
        <v>132</v>
      </c>
      <c r="E26" s="86" t="s">
        <v>1422</v>
      </c>
      <c r="F26" s="99" t="s">
        <v>1443</v>
      </c>
      <c r="G26" s="99" t="s">
        <v>176</v>
      </c>
      <c r="H26" s="96">
        <v>817833.80187099997</v>
      </c>
      <c r="I26" s="98">
        <v>334.35</v>
      </c>
      <c r="J26" s="86"/>
      <c r="K26" s="96">
        <v>2734.4273166860003</v>
      </c>
      <c r="L26" s="97">
        <v>3.6613116125575559E-3</v>
      </c>
      <c r="M26" s="97">
        <f t="shared" si="1"/>
        <v>3.0708456775216061E-3</v>
      </c>
      <c r="N26" s="97">
        <f>K26/'סכום נכסי הקרן'!$C$42</f>
        <v>5.013003208114541E-4</v>
      </c>
    </row>
    <row r="27" spans="2:14">
      <c r="B27" s="89" t="s">
        <v>1448</v>
      </c>
      <c r="C27" s="86" t="s">
        <v>1449</v>
      </c>
      <c r="D27" s="99" t="s">
        <v>132</v>
      </c>
      <c r="E27" s="86" t="s">
        <v>1422</v>
      </c>
      <c r="F27" s="99" t="s">
        <v>1443</v>
      </c>
      <c r="G27" s="99" t="s">
        <v>176</v>
      </c>
      <c r="H27" s="96">
        <v>16361.925179000002</v>
      </c>
      <c r="I27" s="98">
        <v>366.07</v>
      </c>
      <c r="J27" s="86"/>
      <c r="K27" s="96">
        <v>59.896099423000003</v>
      </c>
      <c r="L27" s="97">
        <v>1.232708071462347E-4</v>
      </c>
      <c r="M27" s="97">
        <f t="shared" si="1"/>
        <v>6.7265155263457731E-5</v>
      </c>
      <c r="N27" s="97">
        <f>K27/'סכום נכסי הקרן'!$C$42</f>
        <v>1.0980702859747137E-5</v>
      </c>
    </row>
    <row r="28" spans="2:14">
      <c r="B28" s="89" t="s">
        <v>1450</v>
      </c>
      <c r="C28" s="86" t="s">
        <v>1451</v>
      </c>
      <c r="D28" s="99" t="s">
        <v>132</v>
      </c>
      <c r="E28" s="86" t="s">
        <v>1426</v>
      </c>
      <c r="F28" s="99" t="s">
        <v>1443</v>
      </c>
      <c r="G28" s="99" t="s">
        <v>176</v>
      </c>
      <c r="H28" s="96">
        <v>367389.87192000001</v>
      </c>
      <c r="I28" s="98">
        <v>334.87</v>
      </c>
      <c r="J28" s="86"/>
      <c r="K28" s="96">
        <v>1230.278464341</v>
      </c>
      <c r="L28" s="97">
        <v>8.6761500983794856E-4</v>
      </c>
      <c r="M28" s="97">
        <f t="shared" si="1"/>
        <v>1.3816404192992906E-3</v>
      </c>
      <c r="N28" s="97">
        <f>K28/'סכום נכסי הקרן'!$C$42</f>
        <v>2.2554594342226862E-4</v>
      </c>
    </row>
    <row r="29" spans="2:14">
      <c r="B29" s="89" t="s">
        <v>1452</v>
      </c>
      <c r="C29" s="86" t="s">
        <v>1453</v>
      </c>
      <c r="D29" s="99" t="s">
        <v>132</v>
      </c>
      <c r="E29" s="86" t="s">
        <v>1426</v>
      </c>
      <c r="F29" s="99" t="s">
        <v>1443</v>
      </c>
      <c r="G29" s="99" t="s">
        <v>176</v>
      </c>
      <c r="H29" s="96">
        <v>88683.488482000015</v>
      </c>
      <c r="I29" s="98">
        <v>343.18</v>
      </c>
      <c r="J29" s="86"/>
      <c r="K29" s="96">
        <v>304.343995893</v>
      </c>
      <c r="L29" s="97">
        <v>2.9543573469996507E-4</v>
      </c>
      <c r="M29" s="97">
        <f t="shared" si="1"/>
        <v>3.4178763449465411E-4</v>
      </c>
      <c r="N29" s="97">
        <f>K29/'סכום נכסי הקרן'!$C$42</f>
        <v>5.5795135547104557E-5</v>
      </c>
    </row>
    <row r="30" spans="2:14">
      <c r="B30" s="89" t="s">
        <v>1454</v>
      </c>
      <c r="C30" s="86" t="s">
        <v>1455</v>
      </c>
      <c r="D30" s="99" t="s">
        <v>132</v>
      </c>
      <c r="E30" s="86" t="s">
        <v>1426</v>
      </c>
      <c r="F30" s="99" t="s">
        <v>1443</v>
      </c>
      <c r="G30" s="99" t="s">
        <v>176</v>
      </c>
      <c r="H30" s="96">
        <v>83176.178591999997</v>
      </c>
      <c r="I30" s="98">
        <v>321.98</v>
      </c>
      <c r="J30" s="86"/>
      <c r="K30" s="96">
        <v>267.81066012299999</v>
      </c>
      <c r="L30" s="97">
        <v>1.2500380016988552E-3</v>
      </c>
      <c r="M30" s="97">
        <f t="shared" si="1"/>
        <v>3.0075957880264291E-4</v>
      </c>
      <c r="N30" s="97">
        <f>K30/'סכום נכסי הקרן'!$C$42</f>
        <v>4.9097509016658129E-5</v>
      </c>
    </row>
    <row r="31" spans="2:14">
      <c r="B31" s="89" t="s">
        <v>1456</v>
      </c>
      <c r="C31" s="86" t="s">
        <v>1457</v>
      </c>
      <c r="D31" s="99" t="s">
        <v>132</v>
      </c>
      <c r="E31" s="86" t="s">
        <v>1426</v>
      </c>
      <c r="F31" s="99" t="s">
        <v>1443</v>
      </c>
      <c r="G31" s="99" t="s">
        <v>176</v>
      </c>
      <c r="H31" s="96">
        <v>389619.36910499999</v>
      </c>
      <c r="I31" s="98">
        <v>363.3</v>
      </c>
      <c r="J31" s="86"/>
      <c r="K31" s="96">
        <v>1415.4871677660001</v>
      </c>
      <c r="L31" s="97">
        <v>1.4630069615993394E-3</v>
      </c>
      <c r="M31" s="97">
        <f t="shared" si="1"/>
        <v>1.5896354692614661E-3</v>
      </c>
      <c r="N31" s="97">
        <f>K31/'סכום נכסי הקרן'!$C$42</f>
        <v>2.5950010335823285E-4</v>
      </c>
    </row>
    <row r="32" spans="2:14">
      <c r="B32" s="89" t="s">
        <v>1458</v>
      </c>
      <c r="C32" s="86" t="s">
        <v>1459</v>
      </c>
      <c r="D32" s="99" t="s">
        <v>132</v>
      </c>
      <c r="E32" s="86" t="s">
        <v>1431</v>
      </c>
      <c r="F32" s="99" t="s">
        <v>1443</v>
      </c>
      <c r="G32" s="99" t="s">
        <v>176</v>
      </c>
      <c r="H32" s="96">
        <v>818.26702699999998</v>
      </c>
      <c r="I32" s="98">
        <v>3438.37</v>
      </c>
      <c r="J32" s="86"/>
      <c r="K32" s="96">
        <v>28.135047964000005</v>
      </c>
      <c r="L32" s="97">
        <v>3.4871328731706412E-5</v>
      </c>
      <c r="M32" s="97">
        <f t="shared" si="1"/>
        <v>3.1596521106958271E-5</v>
      </c>
      <c r="N32" s="97">
        <f>K32/'סכום נכסי הקרן'!$C$42</f>
        <v>5.157975304127806E-6</v>
      </c>
    </row>
    <row r="33" spans="2:14">
      <c r="B33" s="89" t="s">
        <v>1460</v>
      </c>
      <c r="C33" s="86" t="s">
        <v>1461</v>
      </c>
      <c r="D33" s="99" t="s">
        <v>132</v>
      </c>
      <c r="E33" s="86" t="s">
        <v>1431</v>
      </c>
      <c r="F33" s="99" t="s">
        <v>1443</v>
      </c>
      <c r="G33" s="99" t="s">
        <v>176</v>
      </c>
      <c r="H33" s="96">
        <v>3625.532964</v>
      </c>
      <c r="I33" s="98">
        <v>3201.86</v>
      </c>
      <c r="J33" s="86"/>
      <c r="K33" s="96">
        <v>116.08448976099999</v>
      </c>
      <c r="L33" s="97">
        <v>5.870222808996296E-4</v>
      </c>
      <c r="M33" s="97">
        <f t="shared" si="1"/>
        <v>1.3036643959580621E-4</v>
      </c>
      <c r="N33" s="97">
        <f>K33/'סכום נכסי הקרן'!$C$42</f>
        <v>2.128167444909478E-5</v>
      </c>
    </row>
    <row r="34" spans="2:14">
      <c r="B34" s="89" t="s">
        <v>1462</v>
      </c>
      <c r="C34" s="86" t="s">
        <v>1463</v>
      </c>
      <c r="D34" s="99" t="s">
        <v>132</v>
      </c>
      <c r="E34" s="86" t="s">
        <v>1431</v>
      </c>
      <c r="F34" s="99" t="s">
        <v>1443</v>
      </c>
      <c r="G34" s="99" t="s">
        <v>176</v>
      </c>
      <c r="H34" s="96">
        <v>56982.370235000002</v>
      </c>
      <c r="I34" s="98">
        <v>3333.44</v>
      </c>
      <c r="J34" s="86"/>
      <c r="K34" s="96">
        <v>1899.4731223609999</v>
      </c>
      <c r="L34" s="97">
        <v>1.4585636621325859E-3</v>
      </c>
      <c r="M34" s="97">
        <f t="shared" si="1"/>
        <v>2.1331665287926023E-3</v>
      </c>
      <c r="N34" s="97">
        <f>K34/'סכום נכסי הקרן'!$C$42</f>
        <v>3.4822885208970702E-4</v>
      </c>
    </row>
    <row r="35" spans="2:14">
      <c r="B35" s="89" t="s">
        <v>1464</v>
      </c>
      <c r="C35" s="86" t="s">
        <v>1465</v>
      </c>
      <c r="D35" s="99" t="s">
        <v>132</v>
      </c>
      <c r="E35" s="86" t="s">
        <v>1431</v>
      </c>
      <c r="F35" s="99" t="s">
        <v>1443</v>
      </c>
      <c r="G35" s="99" t="s">
        <v>176</v>
      </c>
      <c r="H35" s="96">
        <v>44911.079416000008</v>
      </c>
      <c r="I35" s="98">
        <v>3649.4</v>
      </c>
      <c r="J35" s="86"/>
      <c r="K35" s="96">
        <v>1638.9849322499999</v>
      </c>
      <c r="L35" s="97">
        <v>2.6028858138366462E-3</v>
      </c>
      <c r="M35" s="97">
        <f t="shared" si="1"/>
        <v>1.8406303082221995E-3</v>
      </c>
      <c r="N35" s="97">
        <f>K35/'סכום נכסי הקרן'!$C$42</f>
        <v>3.0047376550415474E-4</v>
      </c>
    </row>
    <row r="36" spans="2:14">
      <c r="B36" s="89" t="s">
        <v>1466</v>
      </c>
      <c r="C36" s="86" t="s">
        <v>1467</v>
      </c>
      <c r="D36" s="99" t="s">
        <v>132</v>
      </c>
      <c r="E36" s="86" t="s">
        <v>1438</v>
      </c>
      <c r="F36" s="99" t="s">
        <v>1443</v>
      </c>
      <c r="G36" s="99" t="s">
        <v>176</v>
      </c>
      <c r="H36" s="96">
        <v>114392.06391300001</v>
      </c>
      <c r="I36" s="98">
        <v>344.21</v>
      </c>
      <c r="J36" s="86"/>
      <c r="K36" s="96">
        <v>393.74892339900003</v>
      </c>
      <c r="L36" s="97">
        <v>3.2823584594607292E-4</v>
      </c>
      <c r="M36" s="97">
        <f t="shared" si="1"/>
        <v>4.4219210804038843E-4</v>
      </c>
      <c r="N36" s="97">
        <f>K36/'סכום נכסי הקרן'!$C$42</f>
        <v>7.2185667695240366E-5</v>
      </c>
    </row>
    <row r="37" spans="2:14">
      <c r="B37" s="89" t="s">
        <v>1468</v>
      </c>
      <c r="C37" s="86" t="s">
        <v>1469</v>
      </c>
      <c r="D37" s="99" t="s">
        <v>132</v>
      </c>
      <c r="E37" s="86" t="s">
        <v>1438</v>
      </c>
      <c r="F37" s="99" t="s">
        <v>1443</v>
      </c>
      <c r="G37" s="99" t="s">
        <v>176</v>
      </c>
      <c r="H37" s="96">
        <v>73452.430613000004</v>
      </c>
      <c r="I37" s="98">
        <v>321.24</v>
      </c>
      <c r="J37" s="86"/>
      <c r="K37" s="96">
        <v>235.95858781999999</v>
      </c>
      <c r="L37" s="97">
        <v>1.8344239685521458E-3</v>
      </c>
      <c r="M37" s="97">
        <f t="shared" si="1"/>
        <v>2.6498872544885259E-4</v>
      </c>
      <c r="N37" s="97">
        <f>K37/'סכום נכסי הקרן'!$C$42</f>
        <v>4.3258094684243056E-5</v>
      </c>
    </row>
    <row r="38" spans="2:14">
      <c r="B38" s="89" t="s">
        <v>1470</v>
      </c>
      <c r="C38" s="86" t="s">
        <v>1471</v>
      </c>
      <c r="D38" s="99" t="s">
        <v>132</v>
      </c>
      <c r="E38" s="86" t="s">
        <v>1438</v>
      </c>
      <c r="F38" s="99" t="s">
        <v>1443</v>
      </c>
      <c r="G38" s="99" t="s">
        <v>176</v>
      </c>
      <c r="H38" s="96">
        <v>997129.81773400004</v>
      </c>
      <c r="I38" s="98">
        <v>334.3</v>
      </c>
      <c r="J38" s="86"/>
      <c r="K38" s="96">
        <v>3333.4049804819997</v>
      </c>
      <c r="L38" s="97">
        <v>2.4397901547978662E-3</v>
      </c>
      <c r="M38" s="97">
        <f t="shared" si="1"/>
        <v>3.7435159505896662E-3</v>
      </c>
      <c r="N38" s="97">
        <f>K38/'סכום נכסי הקרן'!$C$42</f>
        <v>6.1111040542680985E-4</v>
      </c>
    </row>
    <row r="39" spans="2:14">
      <c r="B39" s="89" t="s">
        <v>1472</v>
      </c>
      <c r="C39" s="86" t="s">
        <v>1473</v>
      </c>
      <c r="D39" s="99" t="s">
        <v>132</v>
      </c>
      <c r="E39" s="86" t="s">
        <v>1438</v>
      </c>
      <c r="F39" s="99" t="s">
        <v>1443</v>
      </c>
      <c r="G39" s="99" t="s">
        <v>176</v>
      </c>
      <c r="H39" s="96">
        <v>195856.659919</v>
      </c>
      <c r="I39" s="98">
        <v>366.44</v>
      </c>
      <c r="J39" s="86"/>
      <c r="K39" s="96">
        <v>717.69714493900005</v>
      </c>
      <c r="L39" s="97">
        <v>9.5382981678928064E-4</v>
      </c>
      <c r="M39" s="97">
        <f t="shared" si="1"/>
        <v>8.0599588873936357E-4</v>
      </c>
      <c r="N39" s="97">
        <f>K39/'סכום נכסי הקרן'!$C$42</f>
        <v>1.3157482987678179E-4</v>
      </c>
    </row>
    <row r="40" spans="2:14">
      <c r="B40" s="85"/>
      <c r="C40" s="86"/>
      <c r="D40" s="86"/>
      <c r="E40" s="86"/>
      <c r="F40" s="86"/>
      <c r="G40" s="86"/>
      <c r="H40" s="96"/>
      <c r="I40" s="98"/>
      <c r="J40" s="86"/>
      <c r="K40" s="86"/>
      <c r="L40" s="86"/>
      <c r="M40" s="97"/>
      <c r="N40" s="86"/>
    </row>
    <row r="41" spans="2:14">
      <c r="B41" s="83" t="s">
        <v>244</v>
      </c>
      <c r="C41" s="84"/>
      <c r="D41" s="84"/>
      <c r="E41" s="84"/>
      <c r="F41" s="84"/>
      <c r="G41" s="84"/>
      <c r="H41" s="93"/>
      <c r="I41" s="95"/>
      <c r="J41" s="93">
        <v>52.380980000000001</v>
      </c>
      <c r="K41" s="93">
        <v>860550.12067000044</v>
      </c>
      <c r="L41" s="84"/>
      <c r="M41" s="94">
        <f t="shared" ref="M41:M88" si="2">K41/$K$11</f>
        <v>0.96642415844239615</v>
      </c>
      <c r="N41" s="94">
        <f>K41/'סכום נכסי הקרן'!$C$42</f>
        <v>0.15776394893868909</v>
      </c>
    </row>
    <row r="42" spans="2:14">
      <c r="B42" s="104" t="s">
        <v>73</v>
      </c>
      <c r="C42" s="84"/>
      <c r="D42" s="84"/>
      <c r="E42" s="84"/>
      <c r="F42" s="84"/>
      <c r="G42" s="84"/>
      <c r="H42" s="93"/>
      <c r="I42" s="95"/>
      <c r="J42" s="93">
        <v>52.380980000000001</v>
      </c>
      <c r="K42" s="93">
        <v>695456.47631000029</v>
      </c>
      <c r="L42" s="84"/>
      <c r="M42" s="94">
        <f t="shared" si="2"/>
        <v>0.78101893626825969</v>
      </c>
      <c r="N42" s="94">
        <f>K42/'סכום נכסי הקרן'!$C$42</f>
        <v>0.12749746630937447</v>
      </c>
    </row>
    <row r="43" spans="2:14">
      <c r="B43" s="89" t="s">
        <v>1474</v>
      </c>
      <c r="C43" s="86" t="s">
        <v>1475</v>
      </c>
      <c r="D43" s="99" t="s">
        <v>30</v>
      </c>
      <c r="E43" s="86"/>
      <c r="F43" s="99" t="s">
        <v>1423</v>
      </c>
      <c r="G43" s="99" t="s">
        <v>175</v>
      </c>
      <c r="H43" s="96">
        <v>90433</v>
      </c>
      <c r="I43" s="98">
        <v>6165.6</v>
      </c>
      <c r="J43" s="86"/>
      <c r="K43" s="96">
        <v>20251.076970000198</v>
      </c>
      <c r="L43" s="97">
        <v>3.4645639125325282E-3</v>
      </c>
      <c r="M43" s="97">
        <f t="shared" si="2"/>
        <v>2.274258006383997E-2</v>
      </c>
      <c r="N43" s="97">
        <f>K43/'סכום נכסי הקרן'!$C$42</f>
        <v>3.7126133577915499E-3</v>
      </c>
    </row>
    <row r="44" spans="2:14">
      <c r="B44" s="89" t="s">
        <v>1476</v>
      </c>
      <c r="C44" s="86" t="s">
        <v>1477</v>
      </c>
      <c r="D44" s="99" t="s">
        <v>1237</v>
      </c>
      <c r="E44" s="86"/>
      <c r="F44" s="99" t="s">
        <v>1423</v>
      </c>
      <c r="G44" s="99" t="s">
        <v>175</v>
      </c>
      <c r="H44" s="96">
        <v>21063</v>
      </c>
      <c r="I44" s="98">
        <v>4677</v>
      </c>
      <c r="J44" s="86"/>
      <c r="K44" s="96">
        <v>3577.9431600000003</v>
      </c>
      <c r="L44" s="97">
        <v>1.8565888056412517E-4</v>
      </c>
      <c r="M44" s="97">
        <f t="shared" si="2"/>
        <v>4.0181398204506349E-3</v>
      </c>
      <c r="N44" s="97">
        <f>K44/'סכום נכסי הקרן'!$C$42</f>
        <v>6.5594138963142657E-4</v>
      </c>
    </row>
    <row r="45" spans="2:14">
      <c r="B45" s="89" t="s">
        <v>1478</v>
      </c>
      <c r="C45" s="86" t="s">
        <v>1479</v>
      </c>
      <c r="D45" s="99" t="s">
        <v>1237</v>
      </c>
      <c r="E45" s="86"/>
      <c r="F45" s="99" t="s">
        <v>1423</v>
      </c>
      <c r="G45" s="99" t="s">
        <v>175</v>
      </c>
      <c r="H45" s="96">
        <v>19578</v>
      </c>
      <c r="I45" s="98">
        <v>11385</v>
      </c>
      <c r="J45" s="86"/>
      <c r="K45" s="96">
        <v>8095.5656500000005</v>
      </c>
      <c r="L45" s="97">
        <v>1.7566109241926831E-4</v>
      </c>
      <c r="M45" s="97">
        <f t="shared" si="2"/>
        <v>9.0915683264619906E-3</v>
      </c>
      <c r="N45" s="97">
        <f>K45/'סכום נכסי הקרן'!$C$42</f>
        <v>1.4841534213510098E-3</v>
      </c>
    </row>
    <row r="46" spans="2:14">
      <c r="B46" s="89" t="s">
        <v>1480</v>
      </c>
      <c r="C46" s="86" t="s">
        <v>1481</v>
      </c>
      <c r="D46" s="99" t="s">
        <v>136</v>
      </c>
      <c r="E46" s="86"/>
      <c r="F46" s="99" t="s">
        <v>1423</v>
      </c>
      <c r="G46" s="99" t="s">
        <v>185</v>
      </c>
      <c r="H46" s="96">
        <v>1825477</v>
      </c>
      <c r="I46" s="98">
        <v>1684</v>
      </c>
      <c r="J46" s="86"/>
      <c r="K46" s="96">
        <v>100762.95692</v>
      </c>
      <c r="L46" s="97">
        <v>7.325229173895982E-4</v>
      </c>
      <c r="M46" s="97">
        <f t="shared" si="2"/>
        <v>0.11315988866256999</v>
      </c>
      <c r="N46" s="97">
        <f>K46/'סכום נכסי הקרן'!$C$42</f>
        <v>1.8472790379788027E-2</v>
      </c>
    </row>
    <row r="47" spans="2:14">
      <c r="B47" s="89" t="s">
        <v>1482</v>
      </c>
      <c r="C47" s="86" t="s">
        <v>1483</v>
      </c>
      <c r="D47" s="99" t="s">
        <v>30</v>
      </c>
      <c r="E47" s="86"/>
      <c r="F47" s="99" t="s">
        <v>1423</v>
      </c>
      <c r="G47" s="99" t="s">
        <v>177</v>
      </c>
      <c r="H47" s="96">
        <v>78679</v>
      </c>
      <c r="I47" s="98">
        <v>1004.4</v>
      </c>
      <c r="J47" s="86"/>
      <c r="K47" s="96">
        <v>3222.8052200000002</v>
      </c>
      <c r="L47" s="97">
        <v>1.6529201680672268E-3</v>
      </c>
      <c r="M47" s="97">
        <f t="shared" si="2"/>
        <v>3.6193090300624476E-3</v>
      </c>
      <c r="N47" s="97">
        <f>K47/'סכום נכסי הקרן'!$C$42</f>
        <v>5.9083424190512174E-4</v>
      </c>
    </row>
    <row r="48" spans="2:14">
      <c r="B48" s="89" t="s">
        <v>1484</v>
      </c>
      <c r="C48" s="86" t="s">
        <v>1485</v>
      </c>
      <c r="D48" s="99" t="s">
        <v>30</v>
      </c>
      <c r="E48" s="86"/>
      <c r="F48" s="99" t="s">
        <v>1423</v>
      </c>
      <c r="G48" s="99" t="s">
        <v>177</v>
      </c>
      <c r="H48" s="96">
        <v>312558</v>
      </c>
      <c r="I48" s="98">
        <v>3921</v>
      </c>
      <c r="J48" s="86"/>
      <c r="K48" s="96">
        <v>49979.968939999999</v>
      </c>
      <c r="L48" s="97">
        <v>6.1023587419181445E-3</v>
      </c>
      <c r="M48" s="97">
        <f t="shared" si="2"/>
        <v>5.6129036835425833E-2</v>
      </c>
      <c r="N48" s="97">
        <f>K48/'סכום נכסי הקרן'!$C$42</f>
        <v>9.1627867783788761E-3</v>
      </c>
    </row>
    <row r="49" spans="2:14">
      <c r="B49" s="89" t="s">
        <v>1486</v>
      </c>
      <c r="C49" s="86" t="s">
        <v>1487</v>
      </c>
      <c r="D49" s="99" t="s">
        <v>30</v>
      </c>
      <c r="E49" s="86"/>
      <c r="F49" s="99" t="s">
        <v>1423</v>
      </c>
      <c r="G49" s="99" t="s">
        <v>177</v>
      </c>
      <c r="H49" s="96">
        <v>165135</v>
      </c>
      <c r="I49" s="98">
        <v>3524.5</v>
      </c>
      <c r="J49" s="86"/>
      <c r="K49" s="96">
        <v>23735.870630000099</v>
      </c>
      <c r="L49" s="97">
        <v>1.3865961116363739E-2</v>
      </c>
      <c r="M49" s="97">
        <f t="shared" si="2"/>
        <v>2.6656110141075606E-2</v>
      </c>
      <c r="N49" s="97">
        <f>K49/'סכום נכסי הקרן'!$C$42</f>
        <v>4.3514777258658382E-3</v>
      </c>
    </row>
    <row r="50" spans="2:14">
      <c r="B50" s="89" t="s">
        <v>1488</v>
      </c>
      <c r="C50" s="86" t="s">
        <v>1489</v>
      </c>
      <c r="D50" s="99" t="s">
        <v>1237</v>
      </c>
      <c r="E50" s="86"/>
      <c r="F50" s="99" t="s">
        <v>1423</v>
      </c>
      <c r="G50" s="99" t="s">
        <v>175</v>
      </c>
      <c r="H50" s="96">
        <v>244682</v>
      </c>
      <c r="I50" s="98">
        <v>2571</v>
      </c>
      <c r="J50" s="86"/>
      <c r="K50" s="96">
        <v>22848.091960000002</v>
      </c>
      <c r="L50" s="97">
        <v>2.8423453540631983E-4</v>
      </c>
      <c r="M50" s="97">
        <f t="shared" si="2"/>
        <v>2.5659107487273219E-2</v>
      </c>
      <c r="N50" s="97">
        <f>K50/'סכום נכסי הקרן'!$C$42</f>
        <v>4.1887219892752644E-3</v>
      </c>
    </row>
    <row r="51" spans="2:14">
      <c r="B51" s="89" t="s">
        <v>1490</v>
      </c>
      <c r="C51" s="86" t="s">
        <v>1491</v>
      </c>
      <c r="D51" s="99" t="s">
        <v>1237</v>
      </c>
      <c r="E51" s="86"/>
      <c r="F51" s="99" t="s">
        <v>1423</v>
      </c>
      <c r="G51" s="99" t="s">
        <v>175</v>
      </c>
      <c r="H51" s="96">
        <v>42950</v>
      </c>
      <c r="I51" s="98">
        <v>9175</v>
      </c>
      <c r="J51" s="86"/>
      <c r="K51" s="96">
        <v>14312.486199999999</v>
      </c>
      <c r="L51" s="97">
        <v>2.0143955506687691E-4</v>
      </c>
      <c r="M51" s="97">
        <f t="shared" si="2"/>
        <v>1.6073360631550723E-2</v>
      </c>
      <c r="N51" s="97">
        <f>K51/'סכום נכסי הקרן'!$C$42</f>
        <v>2.6238963748961889E-3</v>
      </c>
    </row>
    <row r="52" spans="2:14">
      <c r="B52" s="89" t="s">
        <v>1492</v>
      </c>
      <c r="C52" s="86" t="s">
        <v>1493</v>
      </c>
      <c r="D52" s="99" t="s">
        <v>30</v>
      </c>
      <c r="E52" s="86"/>
      <c r="F52" s="99" t="s">
        <v>1423</v>
      </c>
      <c r="G52" s="99" t="s">
        <v>184</v>
      </c>
      <c r="H52" s="96">
        <v>143002</v>
      </c>
      <c r="I52" s="98">
        <v>3481</v>
      </c>
      <c r="J52" s="86"/>
      <c r="K52" s="96">
        <v>13466.21405</v>
      </c>
      <c r="L52" s="97">
        <v>2.6579194212998556E-3</v>
      </c>
      <c r="M52" s="97">
        <f t="shared" si="2"/>
        <v>1.5122971071741905E-2</v>
      </c>
      <c r="N52" s="97">
        <f>K52/'סכום נכסי הקרן'!$C$42</f>
        <v>2.4687499946285454E-3</v>
      </c>
    </row>
    <row r="53" spans="2:14">
      <c r="B53" s="89" t="s">
        <v>1494</v>
      </c>
      <c r="C53" s="86" t="s">
        <v>1495</v>
      </c>
      <c r="D53" s="99" t="s">
        <v>1237</v>
      </c>
      <c r="E53" s="86"/>
      <c r="F53" s="99" t="s">
        <v>1423</v>
      </c>
      <c r="G53" s="99" t="s">
        <v>175</v>
      </c>
      <c r="H53" s="96">
        <v>44991</v>
      </c>
      <c r="I53" s="98">
        <v>7503</v>
      </c>
      <c r="J53" s="86"/>
      <c r="K53" s="96">
        <v>12260.45062</v>
      </c>
      <c r="L53" s="97">
        <v>3.2966235821682934E-4</v>
      </c>
      <c r="M53" s="97">
        <f t="shared" si="2"/>
        <v>1.3768861787309856E-2</v>
      </c>
      <c r="N53" s="97">
        <f>K53/'סכום נכסי הקרן'!$C$42</f>
        <v>2.2476983723772417E-3</v>
      </c>
    </row>
    <row r="54" spans="2:14">
      <c r="B54" s="89" t="s">
        <v>1496</v>
      </c>
      <c r="C54" s="86" t="s">
        <v>1497</v>
      </c>
      <c r="D54" s="99" t="s">
        <v>30</v>
      </c>
      <c r="E54" s="86"/>
      <c r="F54" s="99" t="s">
        <v>1423</v>
      </c>
      <c r="G54" s="99" t="s">
        <v>177</v>
      </c>
      <c r="H54" s="96">
        <v>35797.999999999993</v>
      </c>
      <c r="I54" s="98">
        <v>4565</v>
      </c>
      <c r="J54" s="86"/>
      <c r="K54" s="96">
        <v>6664.5075700000007</v>
      </c>
      <c r="L54" s="97">
        <v>4.8115591397849449E-3</v>
      </c>
      <c r="M54" s="97">
        <f t="shared" si="2"/>
        <v>7.4844462455663213E-3</v>
      </c>
      <c r="N54" s="97">
        <f>K54/'סכום נכסי הקרן'!$C$42</f>
        <v>1.2217987154035622E-3</v>
      </c>
    </row>
    <row r="55" spans="2:14">
      <c r="B55" s="89" t="s">
        <v>1498</v>
      </c>
      <c r="C55" s="86" t="s">
        <v>1499</v>
      </c>
      <c r="D55" s="99" t="s">
        <v>151</v>
      </c>
      <c r="E55" s="86"/>
      <c r="F55" s="99" t="s">
        <v>1423</v>
      </c>
      <c r="G55" s="99" t="s">
        <v>175</v>
      </c>
      <c r="H55" s="96">
        <v>11125</v>
      </c>
      <c r="I55" s="98">
        <v>12604</v>
      </c>
      <c r="J55" s="86"/>
      <c r="K55" s="96">
        <v>5092.7722400000002</v>
      </c>
      <c r="L55" s="97">
        <v>2.0227272727272728E-3</v>
      </c>
      <c r="M55" s="97">
        <f t="shared" si="2"/>
        <v>5.7193393016421136E-3</v>
      </c>
      <c r="N55" s="97">
        <f>K55/'סכום נכסי הקרן'!$C$42</f>
        <v>9.3365376441082229E-4</v>
      </c>
    </row>
    <row r="56" spans="2:14">
      <c r="B56" s="89" t="s">
        <v>1500</v>
      </c>
      <c r="C56" s="86" t="s">
        <v>1501</v>
      </c>
      <c r="D56" s="99" t="s">
        <v>135</v>
      </c>
      <c r="E56" s="86"/>
      <c r="F56" s="99" t="s">
        <v>1423</v>
      </c>
      <c r="G56" s="99" t="s">
        <v>175</v>
      </c>
      <c r="H56" s="96">
        <v>807032.00000000012</v>
      </c>
      <c r="I56" s="98">
        <v>2821</v>
      </c>
      <c r="J56" s="86"/>
      <c r="K56" s="96">
        <v>82687.465720000007</v>
      </c>
      <c r="L56" s="97">
        <v>1.7798758925651995E-3</v>
      </c>
      <c r="M56" s="97">
        <f t="shared" si="2"/>
        <v>9.2860558092733608E-2</v>
      </c>
      <c r="N56" s="97">
        <f>K56/'סכום נכסי הקרן'!$C$42</f>
        <v>1.5159025379675889E-2</v>
      </c>
    </row>
    <row r="57" spans="2:14">
      <c r="B57" s="89" t="s">
        <v>1502</v>
      </c>
      <c r="C57" s="86" t="s">
        <v>1503</v>
      </c>
      <c r="D57" s="99" t="s">
        <v>1237</v>
      </c>
      <c r="E57" s="86"/>
      <c r="F57" s="99" t="s">
        <v>1423</v>
      </c>
      <c r="G57" s="99" t="s">
        <v>175</v>
      </c>
      <c r="H57" s="96">
        <v>150692</v>
      </c>
      <c r="I57" s="98">
        <v>5171</v>
      </c>
      <c r="J57" s="86"/>
      <c r="K57" s="96">
        <v>28301.573020000003</v>
      </c>
      <c r="L57" s="97">
        <v>1.3142508285365429E-4</v>
      </c>
      <c r="M57" s="97">
        <f t="shared" si="2"/>
        <v>3.1783533848272018E-2</v>
      </c>
      <c r="N57" s="97">
        <f>K57/'סכום נכסי הקרן'!$C$42</f>
        <v>5.1885042062809325E-3</v>
      </c>
    </row>
    <row r="58" spans="2:14">
      <c r="B58" s="89" t="s">
        <v>1504</v>
      </c>
      <c r="C58" s="86" t="s">
        <v>1505</v>
      </c>
      <c r="D58" s="99" t="s">
        <v>30</v>
      </c>
      <c r="E58" s="86"/>
      <c r="F58" s="99" t="s">
        <v>1423</v>
      </c>
      <c r="G58" s="99" t="s">
        <v>177</v>
      </c>
      <c r="H58" s="96">
        <v>195712</v>
      </c>
      <c r="I58" s="98">
        <v>2379.5</v>
      </c>
      <c r="J58" s="86"/>
      <c r="K58" s="96">
        <v>18992.042980000202</v>
      </c>
      <c r="L58" s="97">
        <v>1.0151037344398341E-3</v>
      </c>
      <c r="M58" s="97">
        <f t="shared" si="2"/>
        <v>2.1328646307966711E-2</v>
      </c>
      <c r="N58" s="97">
        <f>K58/'סכום נכסי הקרן'!$C$42</f>
        <v>3.4817956873974243E-3</v>
      </c>
    </row>
    <row r="59" spans="2:14">
      <c r="B59" s="89" t="s">
        <v>1506</v>
      </c>
      <c r="C59" s="86" t="s">
        <v>1507</v>
      </c>
      <c r="D59" s="99" t="s">
        <v>1237</v>
      </c>
      <c r="E59" s="86"/>
      <c r="F59" s="99" t="s">
        <v>1423</v>
      </c>
      <c r="G59" s="99" t="s">
        <v>175</v>
      </c>
      <c r="H59" s="96">
        <v>52348</v>
      </c>
      <c r="I59" s="98">
        <v>18940</v>
      </c>
      <c r="J59" s="86"/>
      <c r="K59" s="96">
        <v>36010.231079999998</v>
      </c>
      <c r="L59" s="97">
        <v>2.0480438184663537E-4</v>
      </c>
      <c r="M59" s="97">
        <f t="shared" si="2"/>
        <v>4.0440593093764257E-2</v>
      </c>
      <c r="N59" s="97">
        <f>K59/'סכום נכסי הקרן'!$C$42</f>
        <v>6.6017261759865366E-3</v>
      </c>
    </row>
    <row r="60" spans="2:14">
      <c r="B60" s="89" t="s">
        <v>1508</v>
      </c>
      <c r="C60" s="86" t="s">
        <v>1509</v>
      </c>
      <c r="D60" s="99" t="s">
        <v>1237</v>
      </c>
      <c r="E60" s="86"/>
      <c r="F60" s="99" t="s">
        <v>1423</v>
      </c>
      <c r="G60" s="99" t="s">
        <v>175</v>
      </c>
      <c r="H60" s="96">
        <v>104441</v>
      </c>
      <c r="I60" s="98">
        <v>2549</v>
      </c>
      <c r="J60" s="86"/>
      <c r="K60" s="96">
        <v>9669.1143599999996</v>
      </c>
      <c r="L60" s="97">
        <v>1.013990291262136E-2</v>
      </c>
      <c r="M60" s="97">
        <f t="shared" si="2"/>
        <v>1.0858711751700117E-2</v>
      </c>
      <c r="N60" s="97">
        <f>K60/'סכום נכסי הקרן'!$C$42</f>
        <v>1.7726308178142164E-3</v>
      </c>
    </row>
    <row r="61" spans="2:14">
      <c r="B61" s="89" t="s">
        <v>1510</v>
      </c>
      <c r="C61" s="86" t="s">
        <v>1511</v>
      </c>
      <c r="D61" s="99" t="s">
        <v>1237</v>
      </c>
      <c r="E61" s="86"/>
      <c r="F61" s="99" t="s">
        <v>1423</v>
      </c>
      <c r="G61" s="99" t="s">
        <v>175</v>
      </c>
      <c r="H61" s="96">
        <v>9989</v>
      </c>
      <c r="I61" s="98">
        <v>23153</v>
      </c>
      <c r="J61" s="86"/>
      <c r="K61" s="96">
        <v>8399.9195099999997</v>
      </c>
      <c r="L61" s="97">
        <v>6.3221518987341776E-4</v>
      </c>
      <c r="M61" s="97">
        <f t="shared" si="2"/>
        <v>9.4333670386511064E-3</v>
      </c>
      <c r="N61" s="97">
        <f>K61/'סכום נכסי הקרן'!$C$42</f>
        <v>1.539950365276773E-3</v>
      </c>
    </row>
    <row r="62" spans="2:14">
      <c r="B62" s="89" t="s">
        <v>1512</v>
      </c>
      <c r="C62" s="86" t="s">
        <v>1513</v>
      </c>
      <c r="D62" s="99" t="s">
        <v>30</v>
      </c>
      <c r="E62" s="86"/>
      <c r="F62" s="99" t="s">
        <v>1423</v>
      </c>
      <c r="G62" s="99" t="s">
        <v>177</v>
      </c>
      <c r="H62" s="96">
        <v>4869</v>
      </c>
      <c r="I62" s="98">
        <v>5707</v>
      </c>
      <c r="J62" s="86"/>
      <c r="K62" s="96">
        <v>1133.22505</v>
      </c>
      <c r="L62" s="97">
        <v>5.8662650602409635E-4</v>
      </c>
      <c r="M62" s="97">
        <f t="shared" si="2"/>
        <v>1.2726464606377821E-3</v>
      </c>
      <c r="N62" s="97">
        <f>K62/'סכום נכסי הקרן'!$C$42</f>
        <v>2.0775322044583371E-4</v>
      </c>
    </row>
    <row r="63" spans="2:14">
      <c r="B63" s="89" t="s">
        <v>1514</v>
      </c>
      <c r="C63" s="86" t="s">
        <v>1515</v>
      </c>
      <c r="D63" s="99" t="s">
        <v>135</v>
      </c>
      <c r="E63" s="86"/>
      <c r="F63" s="99" t="s">
        <v>1423</v>
      </c>
      <c r="G63" s="99" t="s">
        <v>178</v>
      </c>
      <c r="H63" s="96">
        <v>230082</v>
      </c>
      <c r="I63" s="98">
        <v>719</v>
      </c>
      <c r="J63" s="86"/>
      <c r="K63" s="96">
        <v>7829.09087</v>
      </c>
      <c r="L63" s="97">
        <v>2.5977181919880932E-4</v>
      </c>
      <c r="M63" s="97">
        <f t="shared" si="2"/>
        <v>8.7923089819776524E-3</v>
      </c>
      <c r="N63" s="97">
        <f>K63/'סכום נכסי הקרן'!$C$42</f>
        <v>1.4353008181433812E-3</v>
      </c>
    </row>
    <row r="64" spans="2:14">
      <c r="B64" s="89" t="s">
        <v>1516</v>
      </c>
      <c r="C64" s="86" t="s">
        <v>1517</v>
      </c>
      <c r="D64" s="99" t="s">
        <v>1237</v>
      </c>
      <c r="E64" s="86"/>
      <c r="F64" s="99" t="s">
        <v>1423</v>
      </c>
      <c r="G64" s="99" t="s">
        <v>175</v>
      </c>
      <c r="H64" s="96">
        <v>32253</v>
      </c>
      <c r="I64" s="98">
        <v>4427</v>
      </c>
      <c r="J64" s="86"/>
      <c r="K64" s="96">
        <v>5185.9160000000002</v>
      </c>
      <c r="L64" s="97">
        <v>2.2850159404888415E-4</v>
      </c>
      <c r="M64" s="97">
        <f t="shared" si="2"/>
        <v>5.8239425986610907E-3</v>
      </c>
      <c r="N64" s="97">
        <f>K64/'סכום נכסי הקרן'!$C$42</f>
        <v>9.5072973365844333E-4</v>
      </c>
    </row>
    <row r="65" spans="2:14">
      <c r="B65" s="89" t="s">
        <v>1518</v>
      </c>
      <c r="C65" s="86" t="s">
        <v>1519</v>
      </c>
      <c r="D65" s="99" t="s">
        <v>1219</v>
      </c>
      <c r="E65" s="86"/>
      <c r="F65" s="99" t="s">
        <v>1423</v>
      </c>
      <c r="G65" s="99" t="s">
        <v>175</v>
      </c>
      <c r="H65" s="96">
        <v>1119</v>
      </c>
      <c r="I65" s="98">
        <v>11180</v>
      </c>
      <c r="J65" s="86"/>
      <c r="K65" s="96">
        <v>454.37846000000002</v>
      </c>
      <c r="L65" s="97">
        <v>1.5509355509355509E-5</v>
      </c>
      <c r="M65" s="97">
        <f t="shared" si="2"/>
        <v>5.1028093573209142E-4</v>
      </c>
      <c r="N65" s="97">
        <f>K65/'סכום נכסי הקרן'!$C$42</f>
        <v>8.330083099223621E-5</v>
      </c>
    </row>
    <row r="66" spans="2:14">
      <c r="B66" s="89" t="s">
        <v>1520</v>
      </c>
      <c r="C66" s="86" t="s">
        <v>1521</v>
      </c>
      <c r="D66" s="99" t="s">
        <v>1237</v>
      </c>
      <c r="E66" s="86"/>
      <c r="F66" s="99" t="s">
        <v>1423</v>
      </c>
      <c r="G66" s="99" t="s">
        <v>175</v>
      </c>
      <c r="H66" s="96">
        <v>28963</v>
      </c>
      <c r="I66" s="98">
        <v>15309</v>
      </c>
      <c r="J66" s="86"/>
      <c r="K66" s="96">
        <v>16104.09067</v>
      </c>
      <c r="L66" s="97">
        <v>1.0248761500353857E-4</v>
      </c>
      <c r="M66" s="97">
        <f t="shared" si="2"/>
        <v>1.8085387357935152E-2</v>
      </c>
      <c r="N66" s="97">
        <f>K66/'סכום נכסי הקרן'!$C$42</f>
        <v>2.9523497552795923E-3</v>
      </c>
    </row>
    <row r="67" spans="2:14">
      <c r="B67" s="89" t="s">
        <v>1522</v>
      </c>
      <c r="C67" s="86" t="s">
        <v>1523</v>
      </c>
      <c r="D67" s="99" t="s">
        <v>135</v>
      </c>
      <c r="E67" s="86"/>
      <c r="F67" s="99" t="s">
        <v>1423</v>
      </c>
      <c r="G67" s="99" t="s">
        <v>175</v>
      </c>
      <c r="H67" s="96">
        <v>193135</v>
      </c>
      <c r="I67" s="98">
        <v>666</v>
      </c>
      <c r="J67" s="86"/>
      <c r="K67" s="96">
        <v>4671.7656900000002</v>
      </c>
      <c r="L67" s="97">
        <v>1.0759610027855154E-3</v>
      </c>
      <c r="M67" s="97">
        <f t="shared" si="2"/>
        <v>5.246536043575392E-3</v>
      </c>
      <c r="N67" s="97">
        <f>K67/'סכום נכסי הקרן'!$C$42</f>
        <v>8.5647097835143374E-4</v>
      </c>
    </row>
    <row r="68" spans="2:14">
      <c r="B68" s="89" t="s">
        <v>1524</v>
      </c>
      <c r="C68" s="86" t="s">
        <v>1525</v>
      </c>
      <c r="D68" s="99" t="s">
        <v>1237</v>
      </c>
      <c r="E68" s="86"/>
      <c r="F68" s="99" t="s">
        <v>1423</v>
      </c>
      <c r="G68" s="99" t="s">
        <v>175</v>
      </c>
      <c r="H68" s="96">
        <v>6445</v>
      </c>
      <c r="I68" s="98">
        <v>21082</v>
      </c>
      <c r="J68" s="86"/>
      <c r="K68" s="96">
        <v>4934.92515</v>
      </c>
      <c r="L68" s="97">
        <v>5.0351562499999995E-4</v>
      </c>
      <c r="M68" s="97">
        <f t="shared" si="2"/>
        <v>5.542072182096465E-3</v>
      </c>
      <c r="N68" s="97">
        <f>K68/'סכום נכסי הקרן'!$C$42</f>
        <v>9.0471578665829791E-4</v>
      </c>
    </row>
    <row r="69" spans="2:14">
      <c r="B69" s="89" t="s">
        <v>1526</v>
      </c>
      <c r="C69" s="86" t="s">
        <v>1527</v>
      </c>
      <c r="D69" s="99" t="s">
        <v>1237</v>
      </c>
      <c r="E69" s="86"/>
      <c r="F69" s="99" t="s">
        <v>1423</v>
      </c>
      <c r="G69" s="99" t="s">
        <v>175</v>
      </c>
      <c r="H69" s="96">
        <v>7389</v>
      </c>
      <c r="I69" s="98">
        <v>19958</v>
      </c>
      <c r="J69" s="86"/>
      <c r="K69" s="96">
        <v>5356.0981300000003</v>
      </c>
      <c r="L69" s="97">
        <v>2.9379721669980122E-4</v>
      </c>
      <c r="M69" s="97">
        <f t="shared" si="2"/>
        <v>6.0150623461536993E-3</v>
      </c>
      <c r="N69" s="97">
        <f>K69/'סכום נכסי הקרן'!$C$42</f>
        <v>9.8192908419330108E-4</v>
      </c>
    </row>
    <row r="70" spans="2:14">
      <c r="B70" s="89" t="s">
        <v>1528</v>
      </c>
      <c r="C70" s="86" t="s">
        <v>1529</v>
      </c>
      <c r="D70" s="99" t="s">
        <v>30</v>
      </c>
      <c r="E70" s="86"/>
      <c r="F70" s="99" t="s">
        <v>1423</v>
      </c>
      <c r="G70" s="99" t="s">
        <v>177</v>
      </c>
      <c r="H70" s="96">
        <v>44536</v>
      </c>
      <c r="I70" s="98">
        <v>5184</v>
      </c>
      <c r="J70" s="86"/>
      <c r="K70" s="96">
        <v>9415.5289199998006</v>
      </c>
      <c r="L70" s="97">
        <v>1.4138412698412699E-2</v>
      </c>
      <c r="M70" s="97">
        <f t="shared" si="2"/>
        <v>1.0573927531049923E-2</v>
      </c>
      <c r="N70" s="97">
        <f>K70/'סכום נכסי הקרן'!$C$42</f>
        <v>1.7261412067539816E-3</v>
      </c>
    </row>
    <row r="71" spans="2:14">
      <c r="B71" s="89" t="s">
        <v>1530</v>
      </c>
      <c r="C71" s="86" t="s">
        <v>1531</v>
      </c>
      <c r="D71" s="99" t="s">
        <v>1219</v>
      </c>
      <c r="E71" s="86"/>
      <c r="F71" s="99" t="s">
        <v>1423</v>
      </c>
      <c r="G71" s="99" t="s">
        <v>175</v>
      </c>
      <c r="H71" s="96">
        <v>22782</v>
      </c>
      <c r="I71" s="98">
        <v>4710</v>
      </c>
      <c r="J71" s="86"/>
      <c r="K71" s="96">
        <v>3897.2529500000001</v>
      </c>
      <c r="L71" s="97">
        <v>5.1601359003397508E-4</v>
      </c>
      <c r="M71" s="97">
        <f t="shared" si="2"/>
        <v>4.3767345003780629E-3</v>
      </c>
      <c r="N71" s="97">
        <f>K71/'סכום נכסי הקרן'!$C$42</f>
        <v>7.1448019195703954E-4</v>
      </c>
    </row>
    <row r="72" spans="2:14">
      <c r="B72" s="89" t="s">
        <v>1532</v>
      </c>
      <c r="C72" s="86" t="s">
        <v>1533</v>
      </c>
      <c r="D72" s="99" t="s">
        <v>30</v>
      </c>
      <c r="E72" s="86"/>
      <c r="F72" s="99" t="s">
        <v>1423</v>
      </c>
      <c r="G72" s="99" t="s">
        <v>177</v>
      </c>
      <c r="H72" s="96">
        <v>1567</v>
      </c>
      <c r="I72" s="98">
        <v>17844</v>
      </c>
      <c r="J72" s="86"/>
      <c r="K72" s="96">
        <v>1140.3278500000001</v>
      </c>
      <c r="L72" s="97">
        <v>8.2127882599580711E-3</v>
      </c>
      <c r="M72" s="97">
        <f t="shared" si="2"/>
        <v>1.2806231227144086E-3</v>
      </c>
      <c r="N72" s="97">
        <f>K72/'סכום נכסי הקרן'!$C$42</f>
        <v>2.0905537095352209E-4</v>
      </c>
    </row>
    <row r="73" spans="2:14">
      <c r="B73" s="89" t="s">
        <v>1534</v>
      </c>
      <c r="C73" s="86" t="s">
        <v>1535</v>
      </c>
      <c r="D73" s="99" t="s">
        <v>30</v>
      </c>
      <c r="E73" s="86"/>
      <c r="F73" s="99" t="s">
        <v>1423</v>
      </c>
      <c r="G73" s="99" t="s">
        <v>177</v>
      </c>
      <c r="H73" s="96">
        <v>13549</v>
      </c>
      <c r="I73" s="98">
        <v>4605.3</v>
      </c>
      <c r="J73" s="86"/>
      <c r="K73" s="96">
        <v>2544.6830199998003</v>
      </c>
      <c r="L73" s="97">
        <v>1.5534852864912822E-3</v>
      </c>
      <c r="M73" s="97">
        <f t="shared" si="2"/>
        <v>2.8577570173266187E-3</v>
      </c>
      <c r="N73" s="97">
        <f>K73/'סכום נכסי הקרן'!$C$42</f>
        <v>4.6651465427700206E-4</v>
      </c>
    </row>
    <row r="74" spans="2:14">
      <c r="B74" s="89" t="s">
        <v>1536</v>
      </c>
      <c r="C74" s="86" t="s">
        <v>1537</v>
      </c>
      <c r="D74" s="99" t="s">
        <v>30</v>
      </c>
      <c r="E74" s="86"/>
      <c r="F74" s="99" t="s">
        <v>1423</v>
      </c>
      <c r="G74" s="99" t="s">
        <v>177</v>
      </c>
      <c r="H74" s="96">
        <v>30423.999999999996</v>
      </c>
      <c r="I74" s="98">
        <v>9355.9</v>
      </c>
      <c r="J74" s="86"/>
      <c r="K74" s="96">
        <v>11608.347609999901</v>
      </c>
      <c r="L74" s="97">
        <v>8.0197129309699453E-3</v>
      </c>
      <c r="M74" s="97">
        <f t="shared" si="2"/>
        <v>1.3036530122343687E-2</v>
      </c>
      <c r="N74" s="97">
        <f>K74/'סכום נכסי הקרן'!$C$42</f>
        <v>2.1281488615453536E-3</v>
      </c>
    </row>
    <row r="75" spans="2:14">
      <c r="B75" s="89" t="s">
        <v>1538</v>
      </c>
      <c r="C75" s="86" t="s">
        <v>1539</v>
      </c>
      <c r="D75" s="99" t="s">
        <v>30</v>
      </c>
      <c r="E75" s="86"/>
      <c r="F75" s="99" t="s">
        <v>1423</v>
      </c>
      <c r="G75" s="99" t="s">
        <v>177</v>
      </c>
      <c r="H75" s="96">
        <v>24513</v>
      </c>
      <c r="I75" s="98">
        <v>5920</v>
      </c>
      <c r="J75" s="86"/>
      <c r="K75" s="96">
        <v>5918.1598600000007</v>
      </c>
      <c r="L75" s="97">
        <v>6.7657810953924624E-3</v>
      </c>
      <c r="M75" s="97">
        <f t="shared" si="2"/>
        <v>6.6462748942212255E-3</v>
      </c>
      <c r="N75" s="97">
        <f>K75/'סכום נכסי הקרן'!$C$42</f>
        <v>1.0849714008954042E-3</v>
      </c>
    </row>
    <row r="76" spans="2:14">
      <c r="B76" s="89" t="s">
        <v>1540</v>
      </c>
      <c r="C76" s="86" t="s">
        <v>1541</v>
      </c>
      <c r="D76" s="99" t="s">
        <v>30</v>
      </c>
      <c r="E76" s="86"/>
      <c r="F76" s="99" t="s">
        <v>1423</v>
      </c>
      <c r="G76" s="99" t="s">
        <v>177</v>
      </c>
      <c r="H76" s="96">
        <v>81172</v>
      </c>
      <c r="I76" s="98">
        <v>1769.4</v>
      </c>
      <c r="J76" s="86"/>
      <c r="K76" s="96">
        <v>5857.3447999999989</v>
      </c>
      <c r="L76" s="97">
        <v>3.0352070859888092E-3</v>
      </c>
      <c r="M76" s="97">
        <f t="shared" si="2"/>
        <v>6.5779777180667836E-3</v>
      </c>
      <c r="N76" s="97">
        <f>K76/'סכום נכסי הקרן'!$C$42</f>
        <v>1.0738222257455901E-3</v>
      </c>
    </row>
    <row r="77" spans="2:14">
      <c r="B77" s="89" t="s">
        <v>1542</v>
      </c>
      <c r="C77" s="86" t="s">
        <v>1543</v>
      </c>
      <c r="D77" s="99" t="s">
        <v>1237</v>
      </c>
      <c r="E77" s="86"/>
      <c r="F77" s="99" t="s">
        <v>1423</v>
      </c>
      <c r="G77" s="99" t="s">
        <v>175</v>
      </c>
      <c r="H77" s="96">
        <v>6436</v>
      </c>
      <c r="I77" s="98">
        <v>10633</v>
      </c>
      <c r="J77" s="86"/>
      <c r="K77" s="96">
        <v>2485.5224500000004</v>
      </c>
      <c r="L77" s="97">
        <v>8.6727592485962349E-4</v>
      </c>
      <c r="M77" s="97">
        <f t="shared" si="2"/>
        <v>2.7913178841468861E-3</v>
      </c>
      <c r="N77" s="97">
        <f>K77/'סכום נכסי הקרן'!$C$42</f>
        <v>4.5566879542410289E-4</v>
      </c>
    </row>
    <row r="78" spans="2:14">
      <c r="B78" s="89" t="s">
        <v>1544</v>
      </c>
      <c r="C78" s="86" t="s">
        <v>1545</v>
      </c>
      <c r="D78" s="99" t="s">
        <v>1237</v>
      </c>
      <c r="E78" s="86"/>
      <c r="F78" s="99" t="s">
        <v>1423</v>
      </c>
      <c r="G78" s="99" t="s">
        <v>175</v>
      </c>
      <c r="H78" s="96">
        <v>37641.000000000007</v>
      </c>
      <c r="I78" s="98">
        <v>2773</v>
      </c>
      <c r="J78" s="86"/>
      <c r="K78" s="96">
        <v>3791.0268700001989</v>
      </c>
      <c r="L78" s="97">
        <v>4.4283529411764716E-4</v>
      </c>
      <c r="M78" s="97">
        <f t="shared" si="2"/>
        <v>4.2574393570707619E-3</v>
      </c>
      <c r="N78" s="97">
        <f>K78/'סכום נכסי הקרן'!$C$42</f>
        <v>6.9500585169665131E-4</v>
      </c>
    </row>
    <row r="79" spans="2:14">
      <c r="B79" s="89" t="s">
        <v>1546</v>
      </c>
      <c r="C79" s="86" t="s">
        <v>1547</v>
      </c>
      <c r="D79" s="99" t="s">
        <v>135</v>
      </c>
      <c r="E79" s="86"/>
      <c r="F79" s="99" t="s">
        <v>1423</v>
      </c>
      <c r="G79" s="99" t="s">
        <v>175</v>
      </c>
      <c r="H79" s="96">
        <v>5352</v>
      </c>
      <c r="I79" s="98">
        <v>35173.5</v>
      </c>
      <c r="J79" s="86"/>
      <c r="K79" s="96">
        <v>6837.1881399999993</v>
      </c>
      <c r="L79" s="97">
        <v>1.219214936749808E-2</v>
      </c>
      <c r="M79" s="97">
        <f t="shared" si="2"/>
        <v>7.6783718177476038E-3</v>
      </c>
      <c r="N79" s="97">
        <f>K79/'סכום נכסי הקרן'!$C$42</f>
        <v>1.2534561028977073E-3</v>
      </c>
    </row>
    <row r="80" spans="2:14">
      <c r="B80" s="89" t="s">
        <v>1548</v>
      </c>
      <c r="C80" s="86" t="s">
        <v>1549</v>
      </c>
      <c r="D80" s="99" t="s">
        <v>135</v>
      </c>
      <c r="E80" s="86"/>
      <c r="F80" s="99" t="s">
        <v>1423</v>
      </c>
      <c r="G80" s="99" t="s">
        <v>175</v>
      </c>
      <c r="H80" s="96">
        <v>26672</v>
      </c>
      <c r="I80" s="98">
        <v>50972</v>
      </c>
      <c r="J80" s="86"/>
      <c r="K80" s="96">
        <v>49377.954680000003</v>
      </c>
      <c r="L80" s="97">
        <v>2.8642534787009272E-3</v>
      </c>
      <c r="M80" s="97">
        <f t="shared" si="2"/>
        <v>5.545295637175935E-2</v>
      </c>
      <c r="N80" s="97">
        <f>K80/'סכום נכסי הקרן'!$C$42</f>
        <v>9.0524199970680366E-3</v>
      </c>
    </row>
    <row r="81" spans="2:14">
      <c r="B81" s="89" t="s">
        <v>1550</v>
      </c>
      <c r="C81" s="86" t="s">
        <v>1551</v>
      </c>
      <c r="D81" s="99" t="s">
        <v>30</v>
      </c>
      <c r="E81" s="86"/>
      <c r="F81" s="99" t="s">
        <v>1423</v>
      </c>
      <c r="G81" s="99" t="s">
        <v>177</v>
      </c>
      <c r="H81" s="96">
        <v>10189</v>
      </c>
      <c r="I81" s="98">
        <v>11336</v>
      </c>
      <c r="J81" s="86"/>
      <c r="K81" s="96">
        <v>4710.4231200000004</v>
      </c>
      <c r="L81" s="97">
        <v>9.9404878048780492E-3</v>
      </c>
      <c r="M81" s="97">
        <f t="shared" si="2"/>
        <v>5.2899495221839466E-3</v>
      </c>
      <c r="N81" s="97">
        <f>K81/'סכום נכסי הקרן'!$C$42</f>
        <v>8.6355801333769656E-4</v>
      </c>
    </row>
    <row r="82" spans="2:14">
      <c r="B82" s="89" t="s">
        <v>1552</v>
      </c>
      <c r="C82" s="86" t="s">
        <v>1553</v>
      </c>
      <c r="D82" s="99" t="s">
        <v>1237</v>
      </c>
      <c r="E82" s="86"/>
      <c r="F82" s="99" t="s">
        <v>1423</v>
      </c>
      <c r="G82" s="99" t="s">
        <v>175</v>
      </c>
      <c r="H82" s="96">
        <v>2923</v>
      </c>
      <c r="I82" s="98">
        <v>9054</v>
      </c>
      <c r="J82" s="86"/>
      <c r="K82" s="96">
        <v>961.20306000000005</v>
      </c>
      <c r="L82" s="97">
        <v>5.9592252803261975E-5</v>
      </c>
      <c r="M82" s="97">
        <f t="shared" si="2"/>
        <v>1.0794604939797314E-3</v>
      </c>
      <c r="N82" s="97">
        <f>K82/'סכום נכסי הקרן'!$C$42</f>
        <v>1.762165698837931E-4</v>
      </c>
    </row>
    <row r="83" spans="2:14">
      <c r="B83" s="89" t="s">
        <v>1554</v>
      </c>
      <c r="C83" s="86" t="s">
        <v>1555</v>
      </c>
      <c r="D83" s="99" t="s">
        <v>30</v>
      </c>
      <c r="E83" s="86"/>
      <c r="F83" s="99" t="s">
        <v>1423</v>
      </c>
      <c r="G83" s="99" t="s">
        <v>177</v>
      </c>
      <c r="H83" s="96">
        <v>8466</v>
      </c>
      <c r="I83" s="98">
        <v>9340</v>
      </c>
      <c r="J83" s="86"/>
      <c r="K83" s="96">
        <v>3224.73225</v>
      </c>
      <c r="L83" s="97">
        <v>6.3461032482363816E-3</v>
      </c>
      <c r="M83" s="97">
        <f t="shared" si="2"/>
        <v>3.6214731438093534E-3</v>
      </c>
      <c r="N83" s="97">
        <f>K83/'סכום נכסי הקרן'!$C$42</f>
        <v>5.9118752273702323E-4</v>
      </c>
    </row>
    <row r="84" spans="2:14">
      <c r="B84" s="89" t="s">
        <v>1556</v>
      </c>
      <c r="C84" s="86" t="s">
        <v>1557</v>
      </c>
      <c r="D84" s="99" t="s">
        <v>1237</v>
      </c>
      <c r="E84" s="86"/>
      <c r="F84" s="99" t="s">
        <v>1423</v>
      </c>
      <c r="G84" s="99" t="s">
        <v>175</v>
      </c>
      <c r="H84" s="96">
        <v>77102</v>
      </c>
      <c r="I84" s="98">
        <v>5817</v>
      </c>
      <c r="J84" s="86"/>
      <c r="K84" s="96">
        <v>16289.60477</v>
      </c>
      <c r="L84" s="97">
        <v>4.7793213366181483E-4</v>
      </c>
      <c r="M84" s="97">
        <f t="shared" si="2"/>
        <v>1.8293725377610415E-2</v>
      </c>
      <c r="N84" s="97">
        <f>K84/'סכום נכסי הקרן'!$C$42</f>
        <v>2.9863599033195694E-3</v>
      </c>
    </row>
    <row r="85" spans="2:14">
      <c r="B85" s="89" t="s">
        <v>1558</v>
      </c>
      <c r="C85" s="86" t="s">
        <v>1559</v>
      </c>
      <c r="D85" s="99" t="s">
        <v>147</v>
      </c>
      <c r="E85" s="86"/>
      <c r="F85" s="99" t="s">
        <v>1423</v>
      </c>
      <c r="G85" s="99" t="s">
        <v>179</v>
      </c>
      <c r="H85" s="96">
        <v>62252</v>
      </c>
      <c r="I85" s="98">
        <v>7920</v>
      </c>
      <c r="J85" s="86"/>
      <c r="K85" s="96">
        <v>12685.319130000002</v>
      </c>
      <c r="L85" s="97">
        <v>1.4686620010720298E-3</v>
      </c>
      <c r="M85" s="97">
        <f t="shared" si="2"/>
        <v>1.4246002144812499E-2</v>
      </c>
      <c r="N85" s="97">
        <f>K85/'סכום נכסי הקרן'!$C$42</f>
        <v>2.3255891684009649E-3</v>
      </c>
    </row>
    <row r="86" spans="2:14">
      <c r="B86" s="89" t="s">
        <v>1560</v>
      </c>
      <c r="C86" s="86" t="s">
        <v>1561</v>
      </c>
      <c r="D86" s="99" t="s">
        <v>135</v>
      </c>
      <c r="E86" s="86"/>
      <c r="F86" s="99" t="s">
        <v>1423</v>
      </c>
      <c r="G86" s="99" t="s">
        <v>178</v>
      </c>
      <c r="H86" s="96">
        <v>74370</v>
      </c>
      <c r="I86" s="98">
        <v>3025.75</v>
      </c>
      <c r="J86" s="96">
        <v>52.380980000000001</v>
      </c>
      <c r="K86" s="96">
        <v>10701.91546</v>
      </c>
      <c r="L86" s="97">
        <v>1.8860101261778054E-3</v>
      </c>
      <c r="M86" s="97">
        <f t="shared" si="2"/>
        <v>1.2018579038835898E-2</v>
      </c>
      <c r="N86" s="97">
        <f>K86/'סכום נכסי הקרן'!$C$42</f>
        <v>1.9619733977413009E-3</v>
      </c>
    </row>
    <row r="87" spans="2:14">
      <c r="B87" s="89" t="s">
        <v>1562</v>
      </c>
      <c r="C87" s="86" t="s">
        <v>1563</v>
      </c>
      <c r="D87" s="99" t="s">
        <v>1237</v>
      </c>
      <c r="E87" s="86"/>
      <c r="F87" s="99" t="s">
        <v>1423</v>
      </c>
      <c r="G87" s="99" t="s">
        <v>175</v>
      </c>
      <c r="H87" s="96">
        <v>26098</v>
      </c>
      <c r="I87" s="98">
        <v>20063</v>
      </c>
      <c r="J87" s="86"/>
      <c r="K87" s="96">
        <v>19017.303600000003</v>
      </c>
      <c r="L87" s="97">
        <v>2.6981435608185677E-4</v>
      </c>
      <c r="M87" s="97">
        <f t="shared" si="2"/>
        <v>2.1357014758378447E-2</v>
      </c>
      <c r="N87" s="97">
        <f>K87/'סכום נכסי הקרן'!$C$42</f>
        <v>3.4864266961766753E-3</v>
      </c>
    </row>
    <row r="88" spans="2:14">
      <c r="B88" s="89" t="s">
        <v>1564</v>
      </c>
      <c r="C88" s="86" t="s">
        <v>1565</v>
      </c>
      <c r="D88" s="99" t="s">
        <v>135</v>
      </c>
      <c r="E88" s="86"/>
      <c r="F88" s="99" t="s">
        <v>1423</v>
      </c>
      <c r="G88" s="99" t="s">
        <v>175</v>
      </c>
      <c r="H88" s="96">
        <v>167023</v>
      </c>
      <c r="I88" s="98">
        <v>1812</v>
      </c>
      <c r="J88" s="86"/>
      <c r="K88" s="96">
        <v>10992.09095</v>
      </c>
      <c r="L88" s="97">
        <v>2.6326051320849884E-3</v>
      </c>
      <c r="M88" s="97">
        <f t="shared" si="2"/>
        <v>1.2344455006996267E-2</v>
      </c>
      <c r="N88" s="97">
        <f>K88/'סכום נכסי הקרן'!$C$42</f>
        <v>2.0151710327052895E-3</v>
      </c>
    </row>
    <row r="89" spans="2:14">
      <c r="B89" s="85"/>
      <c r="C89" s="86"/>
      <c r="D89" s="86"/>
      <c r="E89" s="86"/>
      <c r="F89" s="86"/>
      <c r="G89" s="86"/>
      <c r="H89" s="96"/>
      <c r="I89" s="98"/>
      <c r="J89" s="86"/>
      <c r="K89" s="86"/>
      <c r="L89" s="86"/>
      <c r="M89" s="97"/>
      <c r="N89" s="86"/>
    </row>
    <row r="90" spans="2:14">
      <c r="B90" s="104" t="s">
        <v>74</v>
      </c>
      <c r="C90" s="84"/>
      <c r="D90" s="84"/>
      <c r="E90" s="84"/>
      <c r="F90" s="84"/>
      <c r="G90" s="84"/>
      <c r="H90" s="93"/>
      <c r="I90" s="95"/>
      <c r="J90" s="84"/>
      <c r="K90" s="93">
        <v>165093.64436000001</v>
      </c>
      <c r="L90" s="84"/>
      <c r="M90" s="94">
        <f t="shared" ref="M90:M99" si="3">K90/$K$11</f>
        <v>0.18540522217413632</v>
      </c>
      <c r="N90" s="94">
        <f>K90/'סכום נכסי הקרן'!$C$42</f>
        <v>3.0266482629314584E-2</v>
      </c>
    </row>
    <row r="91" spans="2:14">
      <c r="B91" s="89" t="s">
        <v>1566</v>
      </c>
      <c r="C91" s="86" t="s">
        <v>1567</v>
      </c>
      <c r="D91" s="99" t="s">
        <v>30</v>
      </c>
      <c r="E91" s="86"/>
      <c r="F91" s="99" t="s">
        <v>1443</v>
      </c>
      <c r="G91" s="99" t="s">
        <v>177</v>
      </c>
      <c r="H91" s="96">
        <v>16174</v>
      </c>
      <c r="I91" s="98">
        <v>22629.98</v>
      </c>
      <c r="J91" s="86"/>
      <c r="K91" s="96">
        <v>14926.9174</v>
      </c>
      <c r="L91" s="97">
        <v>7.6799583665914687E-3</v>
      </c>
      <c r="M91" s="97">
        <f t="shared" si="3"/>
        <v>1.6763385699374123E-2</v>
      </c>
      <c r="N91" s="97">
        <f>K91/'סכום נכסי הקרן'!$C$42</f>
        <v>2.7365395436492962E-3</v>
      </c>
    </row>
    <row r="92" spans="2:14">
      <c r="B92" s="89" t="s">
        <v>1568</v>
      </c>
      <c r="C92" s="86" t="s">
        <v>1569</v>
      </c>
      <c r="D92" s="99" t="s">
        <v>30</v>
      </c>
      <c r="E92" s="86"/>
      <c r="F92" s="99" t="s">
        <v>1443</v>
      </c>
      <c r="G92" s="99" t="s">
        <v>177</v>
      </c>
      <c r="H92" s="96">
        <v>11332</v>
      </c>
      <c r="I92" s="98">
        <v>19520</v>
      </c>
      <c r="J92" s="86"/>
      <c r="K92" s="96">
        <v>9021.0044999999991</v>
      </c>
      <c r="L92" s="97">
        <v>9.9421038270782833E-3</v>
      </c>
      <c r="M92" s="97">
        <f t="shared" si="3"/>
        <v>1.0130864516560504E-2</v>
      </c>
      <c r="N92" s="97">
        <f>K92/'סכום נכסי הקרן'!$C$42</f>
        <v>1.6538133679019518E-3</v>
      </c>
    </row>
    <row r="93" spans="2:14">
      <c r="B93" s="89" t="s">
        <v>1570</v>
      </c>
      <c r="C93" s="86" t="s">
        <v>1571</v>
      </c>
      <c r="D93" s="99" t="s">
        <v>135</v>
      </c>
      <c r="E93" s="86"/>
      <c r="F93" s="99" t="s">
        <v>1443</v>
      </c>
      <c r="G93" s="99" t="s">
        <v>175</v>
      </c>
      <c r="H93" s="96">
        <v>30077</v>
      </c>
      <c r="I93" s="98">
        <v>9997</v>
      </c>
      <c r="J93" s="86"/>
      <c r="K93" s="96">
        <v>10920.68921</v>
      </c>
      <c r="L93" s="97">
        <v>5.6941917805003323E-3</v>
      </c>
      <c r="M93" s="97">
        <f t="shared" si="3"/>
        <v>1.2264268664756146E-2</v>
      </c>
      <c r="N93" s="97">
        <f>K93/'סכום נכסי הקרן'!$C$42</f>
        <v>2.0020810101802531E-3</v>
      </c>
    </row>
    <row r="94" spans="2:14">
      <c r="B94" s="89" t="s">
        <v>1572</v>
      </c>
      <c r="C94" s="86" t="s">
        <v>1573</v>
      </c>
      <c r="D94" s="99" t="s">
        <v>135</v>
      </c>
      <c r="E94" s="86"/>
      <c r="F94" s="99" t="s">
        <v>1443</v>
      </c>
      <c r="G94" s="99" t="s">
        <v>175</v>
      </c>
      <c r="H94" s="96">
        <v>19785</v>
      </c>
      <c r="I94" s="98">
        <v>10367</v>
      </c>
      <c r="J94" s="86"/>
      <c r="K94" s="96">
        <v>7449.6349700000001</v>
      </c>
      <c r="L94" s="97">
        <v>5.8613905126173353E-4</v>
      </c>
      <c r="M94" s="97">
        <f t="shared" si="3"/>
        <v>8.3661683772468225E-3</v>
      </c>
      <c r="N94" s="97">
        <f>K94/'סכום נכסי הקרן'!$C$42</f>
        <v>1.3657354787236673E-3</v>
      </c>
    </row>
    <row r="95" spans="2:14">
      <c r="B95" s="89" t="s">
        <v>1574</v>
      </c>
      <c r="C95" s="86" t="s">
        <v>1575</v>
      </c>
      <c r="D95" s="99" t="s">
        <v>135</v>
      </c>
      <c r="E95" s="86"/>
      <c r="F95" s="99" t="s">
        <v>1443</v>
      </c>
      <c r="G95" s="99" t="s">
        <v>175</v>
      </c>
      <c r="H95" s="96">
        <v>24191</v>
      </c>
      <c r="I95" s="98">
        <v>11392</v>
      </c>
      <c r="J95" s="86"/>
      <c r="K95" s="96">
        <v>10009.20623</v>
      </c>
      <c r="L95" s="97">
        <v>6.680310800831771E-4</v>
      </c>
      <c r="M95" s="97">
        <f t="shared" si="3"/>
        <v>1.1240645344367509E-2</v>
      </c>
      <c r="N95" s="97">
        <f>K95/'סכום נכסי הקרן'!$C$42</f>
        <v>1.8349795818482851E-3</v>
      </c>
    </row>
    <row r="96" spans="2:14">
      <c r="B96" s="89" t="s">
        <v>1576</v>
      </c>
      <c r="C96" s="86" t="s">
        <v>1577</v>
      </c>
      <c r="D96" s="99" t="s">
        <v>1237</v>
      </c>
      <c r="E96" s="86"/>
      <c r="F96" s="99" t="s">
        <v>1443</v>
      </c>
      <c r="G96" s="99" t="s">
        <v>175</v>
      </c>
      <c r="H96" s="96">
        <v>24611</v>
      </c>
      <c r="I96" s="98">
        <v>3597</v>
      </c>
      <c r="J96" s="86"/>
      <c r="K96" s="96">
        <v>3215.2558599999998</v>
      </c>
      <c r="L96" s="97">
        <v>9.4467372525625407E-5</v>
      </c>
      <c r="M96" s="97">
        <f t="shared" si="3"/>
        <v>3.6108308674202782E-3</v>
      </c>
      <c r="N96" s="97">
        <f>K96/'סכום נכסי הקרן'!$C$42</f>
        <v>5.8945022391831048E-4</v>
      </c>
    </row>
    <row r="97" spans="2:14">
      <c r="B97" s="89" t="s">
        <v>1578</v>
      </c>
      <c r="C97" s="86" t="s">
        <v>1579</v>
      </c>
      <c r="D97" s="99" t="s">
        <v>135</v>
      </c>
      <c r="E97" s="86"/>
      <c r="F97" s="99" t="s">
        <v>1443</v>
      </c>
      <c r="G97" s="99" t="s">
        <v>175</v>
      </c>
      <c r="H97" s="96">
        <v>14333.999999999998</v>
      </c>
      <c r="I97" s="98">
        <v>6927</v>
      </c>
      <c r="J97" s="86"/>
      <c r="K97" s="96">
        <v>3606.2715600000001</v>
      </c>
      <c r="L97" s="97">
        <v>2.7885949152673935E-4</v>
      </c>
      <c r="M97" s="97">
        <f t="shared" si="3"/>
        <v>4.0499534818196027E-3</v>
      </c>
      <c r="N97" s="97">
        <f>K97/'סכום נכסי הקרן'!$C$42</f>
        <v>6.6113481200598292E-4</v>
      </c>
    </row>
    <row r="98" spans="2:14">
      <c r="B98" s="89" t="s">
        <v>1580</v>
      </c>
      <c r="C98" s="86" t="s">
        <v>1581</v>
      </c>
      <c r="D98" s="99" t="s">
        <v>1237</v>
      </c>
      <c r="E98" s="86"/>
      <c r="F98" s="99" t="s">
        <v>1443</v>
      </c>
      <c r="G98" s="99" t="s">
        <v>175</v>
      </c>
      <c r="H98" s="96">
        <v>74948</v>
      </c>
      <c r="I98" s="98">
        <v>3417</v>
      </c>
      <c r="J98" s="86"/>
      <c r="K98" s="96">
        <v>9301.4545099999996</v>
      </c>
      <c r="L98" s="97">
        <v>5.9624468631967048E-4</v>
      </c>
      <c r="M98" s="97">
        <f t="shared" si="3"/>
        <v>1.044581847262804E-2</v>
      </c>
      <c r="N98" s="97">
        <f>K98/'סכום נכסי הקרן'!$C$42</f>
        <v>1.7052280385815015E-3</v>
      </c>
    </row>
    <row r="99" spans="2:14">
      <c r="B99" s="89" t="s">
        <v>1582</v>
      </c>
      <c r="C99" s="86" t="s">
        <v>1583</v>
      </c>
      <c r="D99" s="99" t="s">
        <v>1237</v>
      </c>
      <c r="E99" s="86"/>
      <c r="F99" s="99" t="s">
        <v>1443</v>
      </c>
      <c r="G99" s="99" t="s">
        <v>175</v>
      </c>
      <c r="H99" s="96">
        <v>333611</v>
      </c>
      <c r="I99" s="98">
        <v>7976</v>
      </c>
      <c r="J99" s="86"/>
      <c r="K99" s="96">
        <v>96643.210120000003</v>
      </c>
      <c r="L99" s="97">
        <v>1.1026241086126672E-3</v>
      </c>
      <c r="M99" s="97">
        <f t="shared" si="3"/>
        <v>0.10853328674996329</v>
      </c>
      <c r="N99" s="97">
        <f>K99/'סכום נכסי הקרן'!$C$42</f>
        <v>1.7717520572505335E-2</v>
      </c>
    </row>
    <row r="100" spans="2:14">
      <c r="D100" s="1"/>
      <c r="E100" s="1"/>
      <c r="F100" s="1"/>
      <c r="G100" s="1"/>
    </row>
    <row r="101" spans="2:14">
      <c r="D101" s="1"/>
      <c r="E101" s="1"/>
      <c r="F101" s="1"/>
      <c r="G101" s="1"/>
    </row>
    <row r="102" spans="2:14">
      <c r="D102" s="1"/>
      <c r="E102" s="1"/>
      <c r="F102" s="1"/>
      <c r="G102" s="1"/>
    </row>
    <row r="103" spans="2:14">
      <c r="B103" s="101" t="s">
        <v>266</v>
      </c>
      <c r="D103" s="1"/>
      <c r="E103" s="1"/>
      <c r="F103" s="1"/>
      <c r="G103" s="1"/>
    </row>
    <row r="104" spans="2:14">
      <c r="B104" s="101" t="s">
        <v>123</v>
      </c>
      <c r="D104" s="1"/>
      <c r="E104" s="1"/>
      <c r="F104" s="1"/>
      <c r="G104" s="1"/>
    </row>
    <row r="105" spans="2:14">
      <c r="B105" s="101" t="s">
        <v>249</v>
      </c>
      <c r="D105" s="1"/>
      <c r="E105" s="1"/>
      <c r="F105" s="1"/>
      <c r="G105" s="1"/>
    </row>
    <row r="106" spans="2:14">
      <c r="B106" s="101" t="s">
        <v>257</v>
      </c>
      <c r="D106" s="1"/>
      <c r="E106" s="1"/>
      <c r="F106" s="1"/>
      <c r="G106" s="1"/>
    </row>
    <row r="107" spans="2:14">
      <c r="B107" s="101" t="s">
        <v>264</v>
      </c>
      <c r="D107" s="1"/>
      <c r="E107" s="1"/>
      <c r="F107" s="1"/>
      <c r="G107" s="1"/>
    </row>
    <row r="108" spans="2:14">
      <c r="D108" s="1"/>
      <c r="E108" s="1"/>
      <c r="F108" s="1"/>
      <c r="G108" s="1"/>
    </row>
    <row r="109" spans="2:14">
      <c r="D109" s="1"/>
      <c r="E109" s="1"/>
      <c r="F109" s="1"/>
      <c r="G109" s="1"/>
    </row>
    <row r="110" spans="2:14">
      <c r="D110" s="1"/>
      <c r="E110" s="1"/>
      <c r="F110" s="1"/>
      <c r="G110" s="1"/>
    </row>
    <row r="111" spans="2:14">
      <c r="D111" s="1"/>
      <c r="E111" s="1"/>
      <c r="F111" s="1"/>
      <c r="G111" s="1"/>
    </row>
    <row r="112" spans="2:14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D1:I1048576 K1:AF1048576 AH1:XFD1048576 AG1:AG43 B45:B102 B104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H32" sqref="H32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3.140625" style="1" bestFit="1" customWidth="1"/>
    <col min="11" max="11" width="11.85546875" style="1" bestFit="1" customWidth="1"/>
    <col min="12" max="12" width="11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191</v>
      </c>
      <c r="C1" s="80" t="s" vm="1">
        <v>267</v>
      </c>
    </row>
    <row r="2" spans="2:65">
      <c r="B2" s="58" t="s">
        <v>190</v>
      </c>
      <c r="C2" s="80" t="s">
        <v>268</v>
      </c>
    </row>
    <row r="3" spans="2:65">
      <c r="B3" s="58" t="s">
        <v>192</v>
      </c>
      <c r="C3" s="80" t="s">
        <v>269</v>
      </c>
    </row>
    <row r="4" spans="2:65">
      <c r="B4" s="58" t="s">
        <v>193</v>
      </c>
      <c r="C4" s="80">
        <v>8801</v>
      </c>
    </row>
    <row r="6" spans="2:65" ht="26.25" customHeight="1">
      <c r="B6" s="172" t="s">
        <v>221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4"/>
    </row>
    <row r="7" spans="2:65" ht="26.25" customHeight="1">
      <c r="B7" s="172" t="s">
        <v>101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4"/>
      <c r="BM7" s="3"/>
    </row>
    <row r="8" spans="2:65" s="3" customFormat="1" ht="78.75">
      <c r="B8" s="23" t="s">
        <v>126</v>
      </c>
      <c r="C8" s="31" t="s">
        <v>49</v>
      </c>
      <c r="D8" s="31" t="s">
        <v>131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251</v>
      </c>
      <c r="K8" s="31" t="s">
        <v>250</v>
      </c>
      <c r="L8" s="31" t="s">
        <v>66</v>
      </c>
      <c r="M8" s="31" t="s">
        <v>63</v>
      </c>
      <c r="N8" s="31" t="s">
        <v>194</v>
      </c>
      <c r="O8" s="21" t="s">
        <v>196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258</v>
      </c>
      <c r="K9" s="33"/>
      <c r="L9" s="33" t="s">
        <v>254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3" t="s">
        <v>34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151525.67203000069</v>
      </c>
      <c r="M11" s="84"/>
      <c r="N11" s="94">
        <f>L11/$L$11</f>
        <v>1</v>
      </c>
      <c r="O11" s="94">
        <f>L11/'סכום נכסי הקרן'!$C$42</f>
        <v>2.7779077372541164E-2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244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151525.67203000069</v>
      </c>
      <c r="M12" s="84"/>
      <c r="N12" s="94">
        <f t="shared" ref="N12:N16" si="0">L12/$L$11</f>
        <v>1</v>
      </c>
      <c r="O12" s="94">
        <f>L12/'סכום נכסי הקרן'!$C$42</f>
        <v>2.7779077372541164E-2</v>
      </c>
      <c r="P12" s="5"/>
      <c r="BG12" s="102"/>
      <c r="BH12" s="3"/>
      <c r="BI12" s="102"/>
      <c r="BM12" s="102"/>
    </row>
    <row r="13" spans="2:65">
      <c r="B13" s="104" t="s">
        <v>55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40737.129070000003</v>
      </c>
      <c r="M13" s="84"/>
      <c r="N13" s="94">
        <f t="shared" si="0"/>
        <v>0.26884638440629671</v>
      </c>
      <c r="O13" s="94">
        <f>L13/'סכום נכסי הקרן'!$C$42</f>
        <v>7.46830451375046E-3</v>
      </c>
      <c r="BH13" s="3"/>
    </row>
    <row r="14" spans="2:65" ht="20.25">
      <c r="B14" s="89" t="s">
        <v>1584</v>
      </c>
      <c r="C14" s="86" t="s">
        <v>1585</v>
      </c>
      <c r="D14" s="99" t="s">
        <v>30</v>
      </c>
      <c r="E14" s="86"/>
      <c r="F14" s="99" t="s">
        <v>1443</v>
      </c>
      <c r="G14" s="86" t="s">
        <v>1586</v>
      </c>
      <c r="H14" s="86" t="s">
        <v>1587</v>
      </c>
      <c r="I14" s="99" t="s">
        <v>175</v>
      </c>
      <c r="J14" s="96">
        <v>59911.51</v>
      </c>
      <c r="K14" s="98">
        <v>11489</v>
      </c>
      <c r="L14" s="96">
        <v>24999.903630000001</v>
      </c>
      <c r="M14" s="97">
        <v>1.1608529371305465E-2</v>
      </c>
      <c r="N14" s="97">
        <f t="shared" si="0"/>
        <v>0.16498790795694507</v>
      </c>
      <c r="O14" s="97">
        <f>L14/'סכום נכסי הקרן'!$C$42</f>
        <v>4.5832118606696772E-3</v>
      </c>
      <c r="BH14" s="4"/>
    </row>
    <row r="15" spans="2:65">
      <c r="B15" s="89" t="s">
        <v>1588</v>
      </c>
      <c r="C15" s="86" t="s">
        <v>1589</v>
      </c>
      <c r="D15" s="99" t="s">
        <v>30</v>
      </c>
      <c r="E15" s="86"/>
      <c r="F15" s="99" t="s">
        <v>1443</v>
      </c>
      <c r="G15" s="86" t="s">
        <v>1590</v>
      </c>
      <c r="H15" s="86" t="s">
        <v>1587</v>
      </c>
      <c r="I15" s="99" t="s">
        <v>175</v>
      </c>
      <c r="J15" s="96">
        <v>7148</v>
      </c>
      <c r="K15" s="98">
        <v>30130.32</v>
      </c>
      <c r="L15" s="96">
        <v>7822.2938600000007</v>
      </c>
      <c r="M15" s="97">
        <v>4.6138867426490223E-4</v>
      </c>
      <c r="N15" s="97">
        <f t="shared" si="0"/>
        <v>5.1623554973913979E-2</v>
      </c>
      <c r="O15" s="97">
        <f>L15/'סכום נכסי הקרן'!$C$42</f>
        <v>1.4340547278659888E-3</v>
      </c>
    </row>
    <row r="16" spans="2:65">
      <c r="B16" s="89" t="s">
        <v>1591</v>
      </c>
      <c r="C16" s="86" t="s">
        <v>1592</v>
      </c>
      <c r="D16" s="99" t="s">
        <v>30</v>
      </c>
      <c r="E16" s="86"/>
      <c r="F16" s="99" t="s">
        <v>1443</v>
      </c>
      <c r="G16" s="86" t="s">
        <v>1590</v>
      </c>
      <c r="H16" s="86" t="s">
        <v>1587</v>
      </c>
      <c r="I16" s="99" t="s">
        <v>175</v>
      </c>
      <c r="J16" s="96">
        <v>131675</v>
      </c>
      <c r="K16" s="98">
        <v>1655</v>
      </c>
      <c r="L16" s="96">
        <v>7914.9315800000004</v>
      </c>
      <c r="M16" s="97">
        <v>8.7360238811187555E-4</v>
      </c>
      <c r="N16" s="97">
        <f t="shared" si="0"/>
        <v>5.2234921475437623E-2</v>
      </c>
      <c r="O16" s="97">
        <f>L16/'סכום נכסי הקרן'!$C$42</f>
        <v>1.4510379252147937E-3</v>
      </c>
    </row>
    <row r="17" spans="2:15">
      <c r="B17" s="85"/>
      <c r="C17" s="86"/>
      <c r="D17" s="86"/>
      <c r="E17" s="86"/>
      <c r="F17" s="86"/>
      <c r="G17" s="86"/>
      <c r="H17" s="86"/>
      <c r="I17" s="86"/>
      <c r="J17" s="96"/>
      <c r="K17" s="98"/>
      <c r="L17" s="86"/>
      <c r="M17" s="86"/>
      <c r="N17" s="97"/>
      <c r="O17" s="86"/>
    </row>
    <row r="18" spans="2:15">
      <c r="B18" s="104" t="s">
        <v>32</v>
      </c>
      <c r="C18" s="84"/>
      <c r="D18" s="84"/>
      <c r="E18" s="84"/>
      <c r="F18" s="84"/>
      <c r="G18" s="84"/>
      <c r="H18" s="84"/>
      <c r="I18" s="84"/>
      <c r="J18" s="93"/>
      <c r="K18" s="95"/>
      <c r="L18" s="93">
        <v>110788.54296000069</v>
      </c>
      <c r="M18" s="84"/>
      <c r="N18" s="94">
        <f t="shared" ref="N18:N30" si="1">L18/$L$11</f>
        <v>0.7311536155937034</v>
      </c>
      <c r="O18" s="94">
        <f>L18/'סכום נכסי הקרן'!$C$42</f>
        <v>2.0310772858790706E-2</v>
      </c>
    </row>
    <row r="19" spans="2:15">
      <c r="B19" s="89" t="s">
        <v>1593</v>
      </c>
      <c r="C19" s="86" t="s">
        <v>1594</v>
      </c>
      <c r="D19" s="99" t="s">
        <v>30</v>
      </c>
      <c r="E19" s="86"/>
      <c r="F19" s="99" t="s">
        <v>1423</v>
      </c>
      <c r="G19" s="86" t="s">
        <v>1595</v>
      </c>
      <c r="H19" s="86" t="s">
        <v>1587</v>
      </c>
      <c r="I19" s="99" t="s">
        <v>177</v>
      </c>
      <c r="J19" s="96">
        <v>1170</v>
      </c>
      <c r="K19" s="98">
        <v>166657</v>
      </c>
      <c r="L19" s="96">
        <v>7952.0287600000001</v>
      </c>
      <c r="M19" s="97">
        <v>1.0696620226473264E-3</v>
      </c>
      <c r="N19" s="97">
        <f t="shared" si="1"/>
        <v>5.247974586395876E-2</v>
      </c>
      <c r="O19" s="97">
        <f>L19/'סכום נכסי הקרן'!$C$42</f>
        <v>1.4578389208462076E-3</v>
      </c>
    </row>
    <row r="20" spans="2:15">
      <c r="B20" s="89" t="s">
        <v>1596</v>
      </c>
      <c r="C20" s="86" t="s">
        <v>1597</v>
      </c>
      <c r="D20" s="99" t="s">
        <v>149</v>
      </c>
      <c r="E20" s="86"/>
      <c r="F20" s="99" t="s">
        <v>1423</v>
      </c>
      <c r="G20" s="86" t="s">
        <v>1598</v>
      </c>
      <c r="H20" s="86"/>
      <c r="I20" s="99" t="s">
        <v>177</v>
      </c>
      <c r="J20" s="96">
        <v>28758</v>
      </c>
      <c r="K20" s="98">
        <v>2619</v>
      </c>
      <c r="L20" s="96">
        <v>3071.5861299999997</v>
      </c>
      <c r="M20" s="97">
        <v>2.6789470035313293E-4</v>
      </c>
      <c r="N20" s="97">
        <f t="shared" si="1"/>
        <v>2.027106092881643E-2</v>
      </c>
      <c r="O20" s="97">
        <f>L20/'סכום נכסי הקרן'!$C$42</f>
        <v>5.6311136996508779E-4</v>
      </c>
    </row>
    <row r="21" spans="2:15">
      <c r="B21" s="89" t="s">
        <v>1599</v>
      </c>
      <c r="C21" s="86" t="s">
        <v>1600</v>
      </c>
      <c r="D21" s="99" t="s">
        <v>30</v>
      </c>
      <c r="E21" s="86"/>
      <c r="F21" s="99" t="s">
        <v>1423</v>
      </c>
      <c r="G21" s="86" t="s">
        <v>1598</v>
      </c>
      <c r="H21" s="86"/>
      <c r="I21" s="99" t="s">
        <v>177</v>
      </c>
      <c r="J21" s="96">
        <v>3479</v>
      </c>
      <c r="K21" s="98">
        <v>121736</v>
      </c>
      <c r="L21" s="96">
        <v>17271.974039999997</v>
      </c>
      <c r="M21" s="97">
        <v>2.3396917932063882E-3</v>
      </c>
      <c r="N21" s="97">
        <f t="shared" si="1"/>
        <v>0.11398711392337732</v>
      </c>
      <c r="O21" s="97">
        <f>L21/'סכום נכסי הקרן'!$C$42</f>
        <v>3.1664568571501631E-3</v>
      </c>
    </row>
    <row r="22" spans="2:15">
      <c r="B22" s="89" t="s">
        <v>1601</v>
      </c>
      <c r="C22" s="86" t="s">
        <v>1602</v>
      </c>
      <c r="D22" s="99" t="s">
        <v>149</v>
      </c>
      <c r="E22" s="86"/>
      <c r="F22" s="99" t="s">
        <v>1423</v>
      </c>
      <c r="G22" s="86" t="s">
        <v>1598</v>
      </c>
      <c r="H22" s="86"/>
      <c r="I22" s="99" t="s">
        <v>175</v>
      </c>
      <c r="J22" s="96">
        <v>49425</v>
      </c>
      <c r="K22" s="98">
        <v>2072</v>
      </c>
      <c r="L22" s="96">
        <v>3719.4803500007001</v>
      </c>
      <c r="M22" s="97">
        <v>5.2200919935892665E-4</v>
      </c>
      <c r="N22" s="97">
        <f t="shared" si="1"/>
        <v>2.4546865888601881E-2</v>
      </c>
      <c r="O22" s="97">
        <f>L22/'סכום נכסי הקרן'!$C$42</f>
        <v>6.8188928677286314E-4</v>
      </c>
    </row>
    <row r="23" spans="2:15">
      <c r="B23" s="89" t="s">
        <v>1603</v>
      </c>
      <c r="C23" s="86" t="s">
        <v>1604</v>
      </c>
      <c r="D23" s="99" t="s">
        <v>30</v>
      </c>
      <c r="E23" s="86"/>
      <c r="F23" s="99" t="s">
        <v>1423</v>
      </c>
      <c r="G23" s="86" t="s">
        <v>1598</v>
      </c>
      <c r="H23" s="86"/>
      <c r="I23" s="99" t="s">
        <v>177</v>
      </c>
      <c r="J23" s="96">
        <v>2507</v>
      </c>
      <c r="K23" s="98">
        <v>28382</v>
      </c>
      <c r="L23" s="96">
        <v>2901.7891300000001</v>
      </c>
      <c r="M23" s="97">
        <v>3.9523231641821213E-4</v>
      </c>
      <c r="N23" s="97">
        <f t="shared" si="1"/>
        <v>1.9150478536900814E-2</v>
      </c>
      <c r="O23" s="97">
        <f>L23/'סכום נכסי הקרן'!$C$42</f>
        <v>5.3198262499775664E-4</v>
      </c>
    </row>
    <row r="24" spans="2:15">
      <c r="B24" s="89" t="s">
        <v>1605</v>
      </c>
      <c r="C24" s="86" t="s">
        <v>1606</v>
      </c>
      <c r="D24" s="99" t="s">
        <v>149</v>
      </c>
      <c r="E24" s="86"/>
      <c r="F24" s="99" t="s">
        <v>1423</v>
      </c>
      <c r="G24" s="86" t="s">
        <v>1598</v>
      </c>
      <c r="H24" s="86"/>
      <c r="I24" s="99" t="s">
        <v>175</v>
      </c>
      <c r="J24" s="96">
        <v>1388527</v>
      </c>
      <c r="K24" s="98">
        <v>969</v>
      </c>
      <c r="L24" s="96">
        <v>48867.930319999999</v>
      </c>
      <c r="M24" s="97">
        <v>1.2559204629422566E-3</v>
      </c>
      <c r="N24" s="97">
        <f t="shared" si="1"/>
        <v>0.3225059467832263</v>
      </c>
      <c r="O24" s="97">
        <f>L24/'סכום נכסי הקרן'!$C$42</f>
        <v>8.9589176487958853E-3</v>
      </c>
    </row>
    <row r="25" spans="2:15">
      <c r="B25" s="89" t="s">
        <v>1607</v>
      </c>
      <c r="C25" s="86" t="s">
        <v>1608</v>
      </c>
      <c r="D25" s="99" t="s">
        <v>30</v>
      </c>
      <c r="E25" s="86"/>
      <c r="F25" s="99" t="s">
        <v>1423</v>
      </c>
      <c r="G25" s="86" t="s">
        <v>1598</v>
      </c>
      <c r="H25" s="86"/>
      <c r="I25" s="99" t="s">
        <v>175</v>
      </c>
      <c r="J25" s="96">
        <v>428</v>
      </c>
      <c r="K25" s="98">
        <v>87683</v>
      </c>
      <c r="L25" s="96">
        <v>1363.02873</v>
      </c>
      <c r="M25" s="97">
        <v>5.6654907539344162E-3</v>
      </c>
      <c r="N25" s="97">
        <f t="shared" si="1"/>
        <v>8.9953650212495542E-3</v>
      </c>
      <c r="O25" s="97">
        <f>L25/'סכום נכסי הקרן'!$C$42</f>
        <v>2.4988294091954176E-4</v>
      </c>
    </row>
    <row r="26" spans="2:15">
      <c r="B26" s="89" t="s">
        <v>1609</v>
      </c>
      <c r="C26" s="86" t="s">
        <v>1610</v>
      </c>
      <c r="D26" s="99" t="s">
        <v>30</v>
      </c>
      <c r="E26" s="86"/>
      <c r="F26" s="99" t="s">
        <v>1423</v>
      </c>
      <c r="G26" s="86" t="s">
        <v>1598</v>
      </c>
      <c r="H26" s="86"/>
      <c r="I26" s="99" t="s">
        <v>175</v>
      </c>
      <c r="J26" s="96">
        <v>75145</v>
      </c>
      <c r="K26" s="98">
        <v>1858</v>
      </c>
      <c r="L26" s="96">
        <v>5070.9769799999995</v>
      </c>
      <c r="M26" s="97">
        <v>1.0985143026370965E-3</v>
      </c>
      <c r="N26" s="97">
        <f t="shared" si="1"/>
        <v>3.3466124334337176E-2</v>
      </c>
      <c r="O26" s="97">
        <f>L26/'סכום נכסי הקרן'!$C$42</f>
        <v>9.2965805724263498E-4</v>
      </c>
    </row>
    <row r="27" spans="2:15">
      <c r="B27" s="89" t="s">
        <v>1611</v>
      </c>
      <c r="C27" s="86" t="s">
        <v>1612</v>
      </c>
      <c r="D27" s="99" t="s">
        <v>30</v>
      </c>
      <c r="E27" s="86"/>
      <c r="F27" s="99" t="s">
        <v>1423</v>
      </c>
      <c r="G27" s="86" t="s">
        <v>1598</v>
      </c>
      <c r="H27" s="86"/>
      <c r="I27" s="99" t="s">
        <v>175</v>
      </c>
      <c r="J27" s="96">
        <v>59875</v>
      </c>
      <c r="K27" s="98">
        <v>2457.31</v>
      </c>
      <c r="L27" s="96">
        <v>5343.81376</v>
      </c>
      <c r="M27" s="97">
        <v>2.2782866999610717E-4</v>
      </c>
      <c r="N27" s="97">
        <f t="shared" si="1"/>
        <v>3.5266722057117651E-2</v>
      </c>
      <c r="O27" s="97">
        <f>L27/'סכום נכסי הקרן'!$C$42</f>
        <v>9.7967700070057521E-4</v>
      </c>
    </row>
    <row r="28" spans="2:15">
      <c r="B28" s="89" t="s">
        <v>1613</v>
      </c>
      <c r="C28" s="86" t="s">
        <v>1614</v>
      </c>
      <c r="D28" s="99" t="s">
        <v>30</v>
      </c>
      <c r="E28" s="86"/>
      <c r="F28" s="99" t="s">
        <v>1423</v>
      </c>
      <c r="G28" s="86" t="s">
        <v>1598</v>
      </c>
      <c r="H28" s="86"/>
      <c r="I28" s="99" t="s">
        <v>185</v>
      </c>
      <c r="J28" s="96">
        <v>4849</v>
      </c>
      <c r="K28" s="98">
        <v>8785</v>
      </c>
      <c r="L28" s="96">
        <v>1396.29249</v>
      </c>
      <c r="M28" s="97">
        <v>6.3735618016957834E-3</v>
      </c>
      <c r="N28" s="97">
        <f t="shared" si="1"/>
        <v>9.2148905944040103E-3</v>
      </c>
      <c r="O28" s="97">
        <f>L28/'סכום נכסי הקרן'!$C$42</f>
        <v>2.5598115880145084E-4</v>
      </c>
    </row>
    <row r="29" spans="2:15">
      <c r="B29" s="89" t="s">
        <v>1615</v>
      </c>
      <c r="C29" s="86" t="s">
        <v>1616</v>
      </c>
      <c r="D29" s="99" t="s">
        <v>30</v>
      </c>
      <c r="E29" s="86"/>
      <c r="F29" s="99" t="s">
        <v>1423</v>
      </c>
      <c r="G29" s="86" t="s">
        <v>1598</v>
      </c>
      <c r="H29" s="86"/>
      <c r="I29" s="99" t="s">
        <v>185</v>
      </c>
      <c r="J29" s="96">
        <v>21109</v>
      </c>
      <c r="K29" s="98">
        <v>10119.41</v>
      </c>
      <c r="L29" s="96">
        <v>7001.7290999999996</v>
      </c>
      <c r="M29" s="97">
        <v>3.0723936442249356E-3</v>
      </c>
      <c r="N29" s="97">
        <f t="shared" si="1"/>
        <v>4.6208203574993695E-2</v>
      </c>
      <c r="O29" s="97">
        <f>L29/'סכום נכסי הקרן'!$C$42</f>
        <v>1.2836212623558831E-3</v>
      </c>
    </row>
    <row r="30" spans="2:15">
      <c r="B30" s="89" t="s">
        <v>1617</v>
      </c>
      <c r="C30" s="86" t="s">
        <v>1618</v>
      </c>
      <c r="D30" s="99" t="s">
        <v>149</v>
      </c>
      <c r="E30" s="86"/>
      <c r="F30" s="99" t="s">
        <v>1423</v>
      </c>
      <c r="G30" s="86" t="s">
        <v>1598</v>
      </c>
      <c r="H30" s="86"/>
      <c r="I30" s="99" t="s">
        <v>175</v>
      </c>
      <c r="J30" s="96">
        <v>10000.280000000001</v>
      </c>
      <c r="K30" s="98">
        <v>18798.79</v>
      </c>
      <c r="L30" s="96">
        <v>6827.9131700000025</v>
      </c>
      <c r="M30" s="97">
        <v>2.0657871957861678E-4</v>
      </c>
      <c r="N30" s="97">
        <f t="shared" si="1"/>
        <v>4.5061098086719847E-2</v>
      </c>
      <c r="O30" s="97">
        <f>L30/'סכום נכסי הקרן'!$C$42</f>
        <v>1.2517557302426572E-3</v>
      </c>
    </row>
    <row r="31" spans="2:15">
      <c r="B31" s="85"/>
      <c r="C31" s="86"/>
      <c r="D31" s="86"/>
      <c r="E31" s="86"/>
      <c r="F31" s="86"/>
      <c r="G31" s="86"/>
      <c r="H31" s="86"/>
      <c r="I31" s="86"/>
      <c r="J31" s="96"/>
      <c r="K31" s="98"/>
      <c r="L31" s="86"/>
      <c r="M31" s="86"/>
      <c r="N31" s="97"/>
      <c r="O31" s="86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1" t="s">
        <v>266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1" t="s">
        <v>123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1" t="s">
        <v>249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1" t="s">
        <v>257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</row>
    <row r="117" spans="2:15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</row>
    <row r="118" spans="2:15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</row>
    <row r="119" spans="2:15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</row>
    <row r="120" spans="2:15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</row>
    <row r="121" spans="2:15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</row>
    <row r="122" spans="2:15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</row>
    <row r="123" spans="2:15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</row>
    <row r="124" spans="2:15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</row>
    <row r="125" spans="2:15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</row>
    <row r="126" spans="2:15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</row>
    <row r="127" spans="2:15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</row>
    <row r="128" spans="2:15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</row>
    <row r="129" spans="2:15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</row>
    <row r="130" spans="2:15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D1:AF1048576 AH1:XFD1048576 AG1:AG37 B1:B33 B35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3BAD7A1-29F6-4CB3-8079-702223B1FD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