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הלוואות!$B$6:$Q$60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30" i="78" l="1"/>
  <c r="C11" i="84" l="1"/>
  <c r="C20" i="84" l="1"/>
  <c r="C10" i="84" l="1"/>
  <c r="C43" i="88" s="1"/>
  <c r="J12" i="81"/>
  <c r="J11" i="81"/>
  <c r="J10" i="81"/>
  <c r="H13" i="80"/>
  <c r="H12" i="80"/>
  <c r="H11" i="80"/>
  <c r="H10" i="80"/>
  <c r="O20" i="78"/>
  <c r="O19" i="78"/>
  <c r="O13" i="78"/>
  <c r="O89" i="78"/>
  <c r="O88" i="78" s="1"/>
  <c r="J82" i="76"/>
  <c r="J81" i="76"/>
  <c r="J79" i="76"/>
  <c r="J78" i="76"/>
  <c r="J77" i="76"/>
  <c r="J76" i="76"/>
  <c r="J75" i="76"/>
  <c r="J74" i="76"/>
  <c r="J73" i="76"/>
  <c r="J72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57" i="73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5" i="73"/>
  <c r="J24" i="73"/>
  <c r="J23" i="73"/>
  <c r="J22" i="73"/>
  <c r="J20" i="73"/>
  <c r="J19" i="73"/>
  <c r="J18" i="73"/>
  <c r="J17" i="73"/>
  <c r="J16" i="73"/>
  <c r="J14" i="73"/>
  <c r="J13" i="73"/>
  <c r="J12" i="73"/>
  <c r="J11" i="73"/>
  <c r="L22" i="72"/>
  <c r="L21" i="72"/>
  <c r="L20" i="72"/>
  <c r="L19" i="72"/>
  <c r="L18" i="72"/>
  <c r="L17" i="72"/>
  <c r="L16" i="72"/>
  <c r="L15" i="72"/>
  <c r="L14" i="72"/>
  <c r="L13" i="72"/>
  <c r="L12" i="72"/>
  <c r="L11" i="72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5" i="67"/>
  <c r="J14" i="67"/>
  <c r="J13" i="67"/>
  <c r="J12" i="67"/>
  <c r="J11" i="67"/>
  <c r="K15" i="65"/>
  <c r="K14" i="65"/>
  <c r="K13" i="65"/>
  <c r="K12" i="65"/>
  <c r="K11" i="65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6" i="64"/>
  <c r="N15" i="64"/>
  <c r="N14" i="64"/>
  <c r="N13" i="64"/>
  <c r="N12" i="64"/>
  <c r="N11" i="64"/>
  <c r="M99" i="63"/>
  <c r="M98" i="63"/>
  <c r="M97" i="63"/>
  <c r="M96" i="63"/>
  <c r="M95" i="63"/>
  <c r="M94" i="63"/>
  <c r="M93" i="63"/>
  <c r="M92" i="63"/>
  <c r="M91" i="63"/>
  <c r="M90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L146" i="62"/>
  <c r="L123" i="62"/>
  <c r="N123" i="62" s="1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S214" i="61"/>
  <c r="O214" i="61"/>
  <c r="O186" i="61"/>
  <c r="S186" i="61"/>
  <c r="O126" i="61"/>
  <c r="O125" i="61"/>
  <c r="O124" i="61"/>
  <c r="S126" i="61"/>
  <c r="S125" i="61"/>
  <c r="S124" i="61"/>
  <c r="O116" i="61"/>
  <c r="O115" i="61"/>
  <c r="O108" i="61"/>
  <c r="O107" i="61"/>
  <c r="S116" i="61"/>
  <c r="S115" i="61"/>
  <c r="S108" i="61"/>
  <c r="S107" i="61"/>
  <c r="O71" i="61"/>
  <c r="O70" i="61"/>
  <c r="O69" i="61"/>
  <c r="S71" i="61"/>
  <c r="S70" i="61"/>
  <c r="S69" i="61"/>
  <c r="T253" i="61"/>
  <c r="T252" i="61"/>
  <c r="T251" i="61"/>
  <c r="T250" i="61"/>
  <c r="T249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63" i="59"/>
  <c r="Q62" i="59"/>
  <c r="Q60" i="59"/>
  <c r="Q59" i="59"/>
  <c r="Q58" i="59"/>
  <c r="Q57" i="59"/>
  <c r="Q56" i="59"/>
  <c r="Q55" i="59"/>
  <c r="Q54" i="59"/>
  <c r="Q53" i="59"/>
  <c r="Q52" i="59"/>
  <c r="Q51" i="59"/>
  <c r="Q50" i="59"/>
  <c r="Q49" i="59"/>
  <c r="Q48" i="59"/>
  <c r="Q47" i="59"/>
  <c r="Q46" i="59"/>
  <c r="Q45" i="59"/>
  <c r="Q44" i="59"/>
  <c r="Q43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5" i="58"/>
  <c r="J12" i="58" s="1"/>
  <c r="J19" i="58"/>
  <c r="J36" i="58"/>
  <c r="J35" i="58" s="1"/>
  <c r="C37" i="88"/>
  <c r="C35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O12" i="78" l="1"/>
  <c r="O11" i="78" s="1"/>
  <c r="J11" i="58"/>
  <c r="C23" i="88"/>
  <c r="C12" i="88"/>
  <c r="O10" i="78" l="1"/>
  <c r="J10" i="58"/>
  <c r="P91" i="78" l="1"/>
  <c r="P86" i="78"/>
  <c r="P80" i="78"/>
  <c r="P76" i="78"/>
  <c r="P72" i="78"/>
  <c r="P68" i="78"/>
  <c r="P64" i="78"/>
  <c r="P85" i="78"/>
  <c r="P58" i="78"/>
  <c r="P54" i="78"/>
  <c r="P50" i="78"/>
  <c r="P46" i="78"/>
  <c r="P42" i="78"/>
  <c r="P38" i="78"/>
  <c r="P34" i="78"/>
  <c r="P24" i="78"/>
  <c r="P16" i="78"/>
  <c r="P77" i="78"/>
  <c r="P65" i="78"/>
  <c r="P59" i="78"/>
  <c r="P47" i="78"/>
  <c r="P39" i="78"/>
  <c r="P31" i="78"/>
  <c r="P21" i="78"/>
  <c r="P13" i="78"/>
  <c r="P90" i="78"/>
  <c r="P83" i="78"/>
  <c r="P79" i="78"/>
  <c r="P75" i="78"/>
  <c r="P71" i="78"/>
  <c r="P67" i="78"/>
  <c r="P63" i="78"/>
  <c r="P84" i="78"/>
  <c r="P57" i="78"/>
  <c r="P53" i="78"/>
  <c r="P49" i="78"/>
  <c r="P45" i="78"/>
  <c r="P41" i="78"/>
  <c r="P37" i="78"/>
  <c r="P33" i="78"/>
  <c r="P27" i="78"/>
  <c r="P23" i="78"/>
  <c r="P19" i="78"/>
  <c r="P15" i="78"/>
  <c r="C33" i="88"/>
  <c r="P88" i="78"/>
  <c r="P82" i="78"/>
  <c r="P78" i="78"/>
  <c r="P74" i="78"/>
  <c r="P70" i="78"/>
  <c r="P66" i="78"/>
  <c r="P62" i="78"/>
  <c r="P60" i="78"/>
  <c r="P56" i="78"/>
  <c r="P52" i="78"/>
  <c r="P48" i="78"/>
  <c r="P44" i="78"/>
  <c r="P40" i="78"/>
  <c r="P36" i="78"/>
  <c r="P32" i="78"/>
  <c r="P26" i="78"/>
  <c r="P22" i="78"/>
  <c r="P18" i="78"/>
  <c r="P14" i="78"/>
  <c r="P10" i="78"/>
  <c r="P81" i="78"/>
  <c r="P73" i="78"/>
  <c r="P69" i="78"/>
  <c r="P61" i="78"/>
  <c r="P55" i="78"/>
  <c r="P51" i="78"/>
  <c r="P43" i="78"/>
  <c r="P35" i="78"/>
  <c r="P25" i="78"/>
  <c r="P17" i="78"/>
  <c r="P12" i="78"/>
  <c r="P89" i="78"/>
  <c r="P20" i="78"/>
  <c r="P30" i="78"/>
  <c r="P11" i="78"/>
  <c r="K33" i="58"/>
  <c r="K29" i="58"/>
  <c r="K25" i="58"/>
  <c r="K21" i="58"/>
  <c r="K16" i="58"/>
  <c r="K30" i="58"/>
  <c r="K17" i="58"/>
  <c r="K37" i="58"/>
  <c r="K32" i="58"/>
  <c r="K28" i="58"/>
  <c r="K24" i="58"/>
  <c r="K20" i="58"/>
  <c r="K15" i="58"/>
  <c r="C11" i="88"/>
  <c r="K26" i="58"/>
  <c r="K13" i="58"/>
  <c r="K36" i="58"/>
  <c r="K31" i="58"/>
  <c r="K27" i="58"/>
  <c r="K23" i="58"/>
  <c r="K19" i="58"/>
  <c r="K14" i="58"/>
  <c r="K10" i="58"/>
  <c r="K35" i="58"/>
  <c r="K22" i="58"/>
  <c r="K12" i="58"/>
  <c r="K11" i="58"/>
  <c r="C10" i="88" l="1"/>
  <c r="C42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I13" i="80" l="1"/>
  <c r="K12" i="81"/>
  <c r="I12" i="80"/>
  <c r="K11" i="81"/>
  <c r="I11" i="80"/>
  <c r="K10" i="81"/>
  <c r="I10" i="80"/>
  <c r="Q91" i="78"/>
  <c r="Q86" i="78"/>
  <c r="Q80" i="78"/>
  <c r="Q76" i="78"/>
  <c r="Q72" i="78"/>
  <c r="Q68" i="78"/>
  <c r="Q64" i="78"/>
  <c r="Q85" i="78"/>
  <c r="Q58" i="78"/>
  <c r="Q54" i="78"/>
  <c r="Q50" i="78"/>
  <c r="Q46" i="78"/>
  <c r="Q42" i="78"/>
  <c r="Q38" i="78"/>
  <c r="Q34" i="78"/>
  <c r="Q27" i="78"/>
  <c r="Q23" i="78"/>
  <c r="Q19" i="78"/>
  <c r="Q15" i="78"/>
  <c r="Q11" i="78"/>
  <c r="Q90" i="78"/>
  <c r="Q83" i="78"/>
  <c r="Q79" i="78"/>
  <c r="Q75" i="78"/>
  <c r="Q71" i="78"/>
  <c r="Q67" i="78"/>
  <c r="Q63" i="78"/>
  <c r="Q84" i="78"/>
  <c r="Q57" i="78"/>
  <c r="Q53" i="78"/>
  <c r="Q49" i="78"/>
  <c r="Q45" i="78"/>
  <c r="Q41" i="78"/>
  <c r="Q37" i="78"/>
  <c r="Q33" i="78"/>
  <c r="Q26" i="78"/>
  <c r="Q22" i="78"/>
  <c r="Q18" i="78"/>
  <c r="Q14" i="78"/>
  <c r="Q10" i="78"/>
  <c r="Q89" i="78"/>
  <c r="Q82" i="78"/>
  <c r="Q78" i="78"/>
  <c r="Q74" i="78"/>
  <c r="Q70" i="78"/>
  <c r="Q66" i="78"/>
  <c r="Q62" i="78"/>
  <c r="Q60" i="78"/>
  <c r="Q56" i="78"/>
  <c r="Q52" i="78"/>
  <c r="Q48" i="78"/>
  <c r="Q44" i="78"/>
  <c r="Q40" i="78"/>
  <c r="Q36" i="78"/>
  <c r="Q32" i="78"/>
  <c r="Q25" i="78"/>
  <c r="Q21" i="78"/>
  <c r="Q17" i="78"/>
  <c r="Q13" i="78"/>
  <c r="Q88" i="78"/>
  <c r="Q81" i="78"/>
  <c r="Q77" i="78"/>
  <c r="Q73" i="78"/>
  <c r="Q69" i="78"/>
  <c r="Q65" i="78"/>
  <c r="Q61" i="78"/>
  <c r="Q59" i="78"/>
  <c r="Q55" i="78"/>
  <c r="Q51" i="78"/>
  <c r="Q47" i="78"/>
  <c r="Q43" i="78"/>
  <c r="Q39" i="78"/>
  <c r="Q35" i="78"/>
  <c r="Q31" i="78"/>
  <c r="Q24" i="78"/>
  <c r="Q20" i="78"/>
  <c r="Q16" i="78"/>
  <c r="Q12" i="78"/>
  <c r="Q30" i="78"/>
  <c r="K81" i="76"/>
  <c r="K76" i="76"/>
  <c r="K72" i="76"/>
  <c r="K68" i="76"/>
  <c r="K64" i="76"/>
  <c r="K60" i="76"/>
  <c r="K56" i="76"/>
  <c r="K52" i="76"/>
  <c r="K48" i="76"/>
  <c r="K44" i="76"/>
  <c r="K39" i="76"/>
  <c r="K35" i="76"/>
  <c r="K31" i="76"/>
  <c r="K27" i="76"/>
  <c r="K23" i="76"/>
  <c r="K19" i="76"/>
  <c r="K15" i="76"/>
  <c r="K11" i="76"/>
  <c r="L13" i="74"/>
  <c r="K57" i="73"/>
  <c r="K53" i="73"/>
  <c r="K49" i="73"/>
  <c r="K45" i="73"/>
  <c r="K41" i="73"/>
  <c r="K37" i="73"/>
  <c r="K33" i="73"/>
  <c r="K29" i="73"/>
  <c r="K24" i="73"/>
  <c r="K19" i="73"/>
  <c r="K14" i="73"/>
  <c r="M20" i="72"/>
  <c r="M16" i="72"/>
  <c r="M12" i="72"/>
  <c r="K23" i="73"/>
  <c r="K78" i="76"/>
  <c r="K74" i="76"/>
  <c r="K70" i="76"/>
  <c r="K66" i="76"/>
  <c r="K62" i="76"/>
  <c r="K58" i="76"/>
  <c r="K54" i="76"/>
  <c r="K50" i="76"/>
  <c r="K46" i="76"/>
  <c r="K41" i="76"/>
  <c r="K37" i="76"/>
  <c r="K33" i="76"/>
  <c r="K29" i="76"/>
  <c r="K25" i="76"/>
  <c r="K21" i="76"/>
  <c r="K17" i="76"/>
  <c r="K13" i="76"/>
  <c r="L11" i="74"/>
  <c r="K55" i="73"/>
  <c r="K51" i="73"/>
  <c r="K47" i="73"/>
  <c r="K43" i="73"/>
  <c r="K39" i="73"/>
  <c r="K35" i="73"/>
  <c r="K31" i="73"/>
  <c r="K27" i="73"/>
  <c r="K22" i="73"/>
  <c r="K17" i="73"/>
  <c r="K12" i="73"/>
  <c r="M22" i="72"/>
  <c r="M18" i="72"/>
  <c r="M14" i="72"/>
  <c r="K67" i="76"/>
  <c r="K38" i="76"/>
  <c r="K30" i="76"/>
  <c r="K22" i="76"/>
  <c r="L12" i="74"/>
  <c r="K56" i="73"/>
  <c r="K36" i="73"/>
  <c r="K28" i="73"/>
  <c r="K13" i="73"/>
  <c r="M15" i="72"/>
  <c r="K82" i="76"/>
  <c r="K77" i="76"/>
  <c r="K73" i="76"/>
  <c r="K69" i="76"/>
  <c r="K65" i="76"/>
  <c r="K61" i="76"/>
  <c r="K57" i="76"/>
  <c r="K53" i="76"/>
  <c r="K49" i="76"/>
  <c r="K45" i="76"/>
  <c r="K40" i="76"/>
  <c r="K36" i="76"/>
  <c r="K32" i="76"/>
  <c r="K28" i="76"/>
  <c r="K24" i="76"/>
  <c r="K20" i="76"/>
  <c r="K16" i="76"/>
  <c r="K12" i="76"/>
  <c r="K54" i="73"/>
  <c r="K50" i="73"/>
  <c r="K46" i="73"/>
  <c r="K42" i="73"/>
  <c r="K38" i="73"/>
  <c r="K34" i="73"/>
  <c r="K30" i="73"/>
  <c r="K25" i="73"/>
  <c r="K20" i="73"/>
  <c r="K16" i="73"/>
  <c r="K11" i="73"/>
  <c r="M21" i="72"/>
  <c r="M17" i="72"/>
  <c r="M13" i="72"/>
  <c r="K79" i="76"/>
  <c r="K75" i="76"/>
  <c r="K71" i="76"/>
  <c r="K63" i="76"/>
  <c r="K59" i="76"/>
  <c r="K55" i="76"/>
  <c r="K51" i="76"/>
  <c r="K47" i="76"/>
  <c r="K42" i="76"/>
  <c r="K34" i="76"/>
  <c r="K26" i="76"/>
  <c r="K18" i="76"/>
  <c r="K14" i="76"/>
  <c r="K52" i="73"/>
  <c r="K48" i="73"/>
  <c r="K44" i="73"/>
  <c r="K40" i="73"/>
  <c r="K32" i="73"/>
  <c r="K18" i="73"/>
  <c r="M19" i="72"/>
  <c r="M11" i="72"/>
  <c r="S29" i="71"/>
  <c r="S24" i="71"/>
  <c r="S19" i="71"/>
  <c r="S15" i="71"/>
  <c r="S11" i="71"/>
  <c r="P50" i="69"/>
  <c r="P46" i="69"/>
  <c r="P42" i="69"/>
  <c r="P38" i="69"/>
  <c r="P34" i="69"/>
  <c r="P30" i="69"/>
  <c r="P26" i="69"/>
  <c r="P22" i="69"/>
  <c r="P18" i="69"/>
  <c r="P14" i="69"/>
  <c r="K14" i="67"/>
  <c r="L15" i="65"/>
  <c r="L11" i="65"/>
  <c r="O29" i="64"/>
  <c r="O25" i="64"/>
  <c r="O21" i="64"/>
  <c r="O16" i="64"/>
  <c r="O12" i="64"/>
  <c r="N96" i="63"/>
  <c r="N92" i="63"/>
  <c r="N87" i="63"/>
  <c r="N83" i="63"/>
  <c r="N79" i="63"/>
  <c r="N75" i="63"/>
  <c r="N71" i="63"/>
  <c r="N67" i="63"/>
  <c r="N63" i="63"/>
  <c r="N59" i="63"/>
  <c r="N55" i="63"/>
  <c r="N51" i="63"/>
  <c r="N47" i="63"/>
  <c r="N43" i="63"/>
  <c r="N38" i="63"/>
  <c r="N34" i="63"/>
  <c r="N30" i="63"/>
  <c r="N26" i="63"/>
  <c r="N21" i="63"/>
  <c r="N17" i="63"/>
  <c r="N13" i="63"/>
  <c r="P47" i="69"/>
  <c r="P27" i="69"/>
  <c r="P11" i="69"/>
  <c r="K11" i="67"/>
  <c r="O26" i="64"/>
  <c r="N88" i="63"/>
  <c r="N72" i="63"/>
  <c r="N60" i="63"/>
  <c r="N44" i="63"/>
  <c r="N27" i="63"/>
  <c r="S28" i="71"/>
  <c r="S23" i="71"/>
  <c r="S18" i="71"/>
  <c r="S14" i="71"/>
  <c r="P53" i="69"/>
  <c r="P49" i="69"/>
  <c r="P45" i="69"/>
  <c r="P41" i="69"/>
  <c r="P37" i="69"/>
  <c r="P33" i="69"/>
  <c r="P29" i="69"/>
  <c r="P25" i="69"/>
  <c r="P21" i="69"/>
  <c r="P17" i="69"/>
  <c r="P13" i="69"/>
  <c r="K13" i="67"/>
  <c r="L14" i="65"/>
  <c r="O28" i="64"/>
  <c r="O24" i="64"/>
  <c r="O20" i="64"/>
  <c r="O15" i="64"/>
  <c r="O11" i="64"/>
  <c r="N99" i="63"/>
  <c r="N95" i="63"/>
  <c r="N91" i="63"/>
  <c r="N86" i="63"/>
  <c r="N82" i="63"/>
  <c r="N78" i="63"/>
  <c r="N74" i="63"/>
  <c r="N70" i="63"/>
  <c r="N66" i="63"/>
  <c r="N62" i="63"/>
  <c r="N58" i="63"/>
  <c r="N54" i="63"/>
  <c r="N50" i="63"/>
  <c r="N46" i="63"/>
  <c r="N42" i="63"/>
  <c r="N37" i="63"/>
  <c r="N33" i="63"/>
  <c r="N29" i="63"/>
  <c r="N25" i="63"/>
  <c r="N20" i="63"/>
  <c r="N16" i="63"/>
  <c r="N12" i="63"/>
  <c r="S21" i="71"/>
  <c r="P51" i="69"/>
  <c r="P35" i="69"/>
  <c r="P19" i="69"/>
  <c r="L12" i="65"/>
  <c r="O22" i="64"/>
  <c r="N93" i="63"/>
  <c r="N80" i="63"/>
  <c r="N64" i="63"/>
  <c r="N52" i="63"/>
  <c r="N31" i="63"/>
  <c r="N18" i="63"/>
  <c r="S27" i="71"/>
  <c r="S22" i="71"/>
  <c r="S17" i="71"/>
  <c r="S13" i="71"/>
  <c r="P52" i="69"/>
  <c r="P48" i="69"/>
  <c r="P44" i="69"/>
  <c r="P40" i="69"/>
  <c r="P36" i="69"/>
  <c r="P32" i="69"/>
  <c r="P28" i="69"/>
  <c r="P24" i="69"/>
  <c r="P20" i="69"/>
  <c r="P16" i="69"/>
  <c r="P12" i="69"/>
  <c r="K12" i="67"/>
  <c r="L13" i="65"/>
  <c r="O27" i="64"/>
  <c r="O23" i="64"/>
  <c r="O19" i="64"/>
  <c r="O14" i="64"/>
  <c r="N98" i="63"/>
  <c r="N94" i="63"/>
  <c r="N90" i="63"/>
  <c r="N85" i="63"/>
  <c r="N81" i="63"/>
  <c r="N77" i="63"/>
  <c r="N73" i="63"/>
  <c r="N69" i="63"/>
  <c r="N65" i="63"/>
  <c r="N61" i="63"/>
  <c r="N57" i="63"/>
  <c r="N53" i="63"/>
  <c r="N49" i="63"/>
  <c r="N45" i="63"/>
  <c r="N41" i="63"/>
  <c r="N36" i="63"/>
  <c r="N32" i="63"/>
  <c r="N28" i="63"/>
  <c r="N24" i="63"/>
  <c r="N19" i="63"/>
  <c r="N15" i="63"/>
  <c r="N11" i="63"/>
  <c r="S25" i="71"/>
  <c r="S16" i="71"/>
  <c r="S12" i="71"/>
  <c r="P43" i="69"/>
  <c r="P39" i="69"/>
  <c r="P31" i="69"/>
  <c r="P23" i="69"/>
  <c r="P15" i="69"/>
  <c r="K15" i="67"/>
  <c r="O30" i="64"/>
  <c r="O18" i="64"/>
  <c r="O13" i="64"/>
  <c r="N97" i="63"/>
  <c r="N84" i="63"/>
  <c r="N76" i="63"/>
  <c r="N68" i="63"/>
  <c r="N56" i="63"/>
  <c r="N48" i="63"/>
  <c r="N39" i="63"/>
  <c r="N35" i="63"/>
  <c r="N23" i="63"/>
  <c r="N14" i="63"/>
  <c r="D10" i="88"/>
  <c r="O210" i="62"/>
  <c r="O206" i="62"/>
  <c r="O202" i="62"/>
  <c r="O198" i="62"/>
  <c r="O194" i="62"/>
  <c r="O190" i="62"/>
  <c r="O186" i="62"/>
  <c r="O182" i="62"/>
  <c r="O178" i="62"/>
  <c r="O174" i="62"/>
  <c r="O170" i="62"/>
  <c r="O166" i="62"/>
  <c r="O162" i="62"/>
  <c r="O158" i="62"/>
  <c r="O154" i="62"/>
  <c r="O150" i="62"/>
  <c r="O146" i="62"/>
  <c r="O141" i="62"/>
  <c r="O138" i="62"/>
  <c r="O135" i="62"/>
  <c r="O131" i="62"/>
  <c r="O127" i="62"/>
  <c r="O123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32" i="62"/>
  <c r="O28" i="62"/>
  <c r="O24" i="62"/>
  <c r="O20" i="62"/>
  <c r="O16" i="62"/>
  <c r="O12" i="62"/>
  <c r="O209" i="62"/>
  <c r="O205" i="62"/>
  <c r="O201" i="62"/>
  <c r="O197" i="62"/>
  <c r="O193" i="62"/>
  <c r="O189" i="62"/>
  <c r="O185" i="62"/>
  <c r="O181" i="62"/>
  <c r="O177" i="62"/>
  <c r="O173" i="62"/>
  <c r="O169" i="62"/>
  <c r="O165" i="62"/>
  <c r="O161" i="62"/>
  <c r="O157" i="62"/>
  <c r="O153" i="62"/>
  <c r="O149" i="62"/>
  <c r="O144" i="62"/>
  <c r="O140" i="62"/>
  <c r="O137" i="62"/>
  <c r="O134" i="62"/>
  <c r="O130" i="62"/>
  <c r="O126" i="62"/>
  <c r="O122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208" i="62"/>
  <c r="O204" i="62"/>
  <c r="O200" i="62"/>
  <c r="O196" i="62"/>
  <c r="O192" i="62"/>
  <c r="O188" i="62"/>
  <c r="O184" i="62"/>
  <c r="O180" i="62"/>
  <c r="O176" i="62"/>
  <c r="O172" i="62"/>
  <c r="O168" i="62"/>
  <c r="O164" i="62"/>
  <c r="O160" i="62"/>
  <c r="O156" i="62"/>
  <c r="O152" i="62"/>
  <c r="O148" i="62"/>
  <c r="O143" i="62"/>
  <c r="O139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8" i="62"/>
  <c r="O34" i="62"/>
  <c r="O30" i="62"/>
  <c r="O26" i="62"/>
  <c r="O22" i="62"/>
  <c r="O18" i="62"/>
  <c r="O14" i="62"/>
  <c r="O207" i="62"/>
  <c r="O191" i="62"/>
  <c r="O175" i="62"/>
  <c r="O159" i="62"/>
  <c r="O142" i="62"/>
  <c r="O128" i="62"/>
  <c r="O111" i="62"/>
  <c r="O95" i="62"/>
  <c r="O78" i="62"/>
  <c r="O66" i="62"/>
  <c r="O58" i="62"/>
  <c r="O50" i="62"/>
  <c r="O42" i="62"/>
  <c r="O33" i="62"/>
  <c r="O25" i="62"/>
  <c r="O17" i="62"/>
  <c r="O203" i="62"/>
  <c r="O187" i="62"/>
  <c r="O171" i="62"/>
  <c r="O155" i="62"/>
  <c r="O124" i="62"/>
  <c r="O107" i="62"/>
  <c r="O91" i="62"/>
  <c r="O74" i="62"/>
  <c r="O64" i="62"/>
  <c r="O56" i="62"/>
  <c r="O48" i="62"/>
  <c r="O39" i="62"/>
  <c r="O31" i="62"/>
  <c r="O23" i="62"/>
  <c r="O15" i="62"/>
  <c r="O199" i="62"/>
  <c r="O183" i="62"/>
  <c r="O167" i="62"/>
  <c r="O151" i="62"/>
  <c r="O136" i="62"/>
  <c r="O119" i="62"/>
  <c r="O103" i="62"/>
  <c r="O87" i="62"/>
  <c r="O70" i="62"/>
  <c r="O62" i="62"/>
  <c r="O54" i="62"/>
  <c r="O46" i="62"/>
  <c r="O37" i="62"/>
  <c r="O29" i="62"/>
  <c r="O21" i="62"/>
  <c r="O13" i="62"/>
  <c r="O211" i="62"/>
  <c r="O195" i="62"/>
  <c r="O179" i="62"/>
  <c r="O163" i="62"/>
  <c r="O147" i="62"/>
  <c r="O132" i="62"/>
  <c r="O115" i="62"/>
  <c r="O99" i="62"/>
  <c r="O83" i="62"/>
  <c r="O68" i="62"/>
  <c r="O60" i="62"/>
  <c r="O52" i="62"/>
  <c r="O44" i="62"/>
  <c r="O35" i="62"/>
  <c r="O27" i="62"/>
  <c r="O19" i="62"/>
  <c r="O11" i="62"/>
  <c r="U250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3" i="59"/>
  <c r="R57" i="59"/>
  <c r="R53" i="59"/>
  <c r="R49" i="59"/>
  <c r="R45" i="59"/>
  <c r="R39" i="59"/>
  <c r="R35" i="59"/>
  <c r="R31" i="59"/>
  <c r="R26" i="59"/>
  <c r="R22" i="59"/>
  <c r="R18" i="59"/>
  <c r="R14" i="59"/>
  <c r="U253" i="61"/>
  <c r="U249" i="61"/>
  <c r="U244" i="61"/>
  <c r="U240" i="61"/>
  <c r="U236" i="61"/>
  <c r="U232" i="61"/>
  <c r="U228" i="61"/>
  <c r="U224" i="61"/>
  <c r="U220" i="61"/>
  <c r="U216" i="61"/>
  <c r="U212" i="61"/>
  <c r="U208" i="61"/>
  <c r="U204" i="61"/>
  <c r="U247" i="61"/>
  <c r="U239" i="61"/>
  <c r="U231" i="61"/>
  <c r="U223" i="61"/>
  <c r="U215" i="61"/>
  <c r="U207" i="61"/>
  <c r="U200" i="61"/>
  <c r="U195" i="61"/>
  <c r="U190" i="61"/>
  <c r="U184" i="61"/>
  <c r="U179" i="61"/>
  <c r="U174" i="61"/>
  <c r="U168" i="61"/>
  <c r="U163" i="61"/>
  <c r="U157" i="61"/>
  <c r="U151" i="61"/>
  <c r="U146" i="61"/>
  <c r="U141" i="61"/>
  <c r="U135" i="61"/>
  <c r="U130" i="61"/>
  <c r="U125" i="61"/>
  <c r="U119" i="61"/>
  <c r="U114" i="61"/>
  <c r="U109" i="61"/>
  <c r="U103" i="61"/>
  <c r="U98" i="61"/>
  <c r="U93" i="61"/>
  <c r="U87" i="61"/>
  <c r="U82" i="61"/>
  <c r="U77" i="61"/>
  <c r="U71" i="61"/>
  <c r="U66" i="61"/>
  <c r="U61" i="61"/>
  <c r="U55" i="61"/>
  <c r="U50" i="61"/>
  <c r="U45" i="61"/>
  <c r="U39" i="61"/>
  <c r="U34" i="61"/>
  <c r="U29" i="61"/>
  <c r="U23" i="61"/>
  <c r="U18" i="61"/>
  <c r="U13" i="61"/>
  <c r="R60" i="59"/>
  <c r="R55" i="59"/>
  <c r="R50" i="59"/>
  <c r="R44" i="59"/>
  <c r="R37" i="59"/>
  <c r="R32" i="59"/>
  <c r="R25" i="59"/>
  <c r="R20" i="59"/>
  <c r="R15" i="59"/>
  <c r="R54" i="59"/>
  <c r="R48" i="59"/>
  <c r="R36" i="59"/>
  <c r="R30" i="59"/>
  <c r="R19" i="59"/>
  <c r="R13" i="59"/>
  <c r="U252" i="61"/>
  <c r="U235" i="61"/>
  <c r="U227" i="61"/>
  <c r="U211" i="61"/>
  <c r="U203" i="61"/>
  <c r="U192" i="61"/>
  <c r="U182" i="61"/>
  <c r="U176" i="61"/>
  <c r="U159" i="61"/>
  <c r="U154" i="61"/>
  <c r="U143" i="61"/>
  <c r="U133" i="61"/>
  <c r="U127" i="61"/>
  <c r="U117" i="61"/>
  <c r="U106" i="61"/>
  <c r="U101" i="61"/>
  <c r="U90" i="61"/>
  <c r="U85" i="61"/>
  <c r="U74" i="61"/>
  <c r="U69" i="61"/>
  <c r="U58" i="61"/>
  <c r="U47" i="61"/>
  <c r="U37" i="61"/>
  <c r="U31" i="61"/>
  <c r="U21" i="61"/>
  <c r="R63" i="59"/>
  <c r="R52" i="59"/>
  <c r="R40" i="59"/>
  <c r="U246" i="61"/>
  <c r="U238" i="61"/>
  <c r="U230" i="61"/>
  <c r="U222" i="61"/>
  <c r="U214" i="61"/>
  <c r="U206" i="61"/>
  <c r="U199" i="61"/>
  <c r="U194" i="61"/>
  <c r="U188" i="61"/>
  <c r="U183" i="61"/>
  <c r="U178" i="61"/>
  <c r="U172" i="61"/>
  <c r="U167" i="61"/>
  <c r="U161" i="61"/>
  <c r="U155" i="61"/>
  <c r="U150" i="61"/>
  <c r="U145" i="61"/>
  <c r="U139" i="61"/>
  <c r="U134" i="61"/>
  <c r="U129" i="61"/>
  <c r="U123" i="61"/>
  <c r="U118" i="61"/>
  <c r="U113" i="61"/>
  <c r="U107" i="61"/>
  <c r="U102" i="61"/>
  <c r="U97" i="61"/>
  <c r="U91" i="61"/>
  <c r="U86" i="61"/>
  <c r="U81" i="61"/>
  <c r="U75" i="61"/>
  <c r="U70" i="61"/>
  <c r="U65" i="61"/>
  <c r="U59" i="61"/>
  <c r="U54" i="61"/>
  <c r="U49" i="61"/>
  <c r="U43" i="61"/>
  <c r="U38" i="61"/>
  <c r="U33" i="61"/>
  <c r="U27" i="61"/>
  <c r="U22" i="61"/>
  <c r="U17" i="61"/>
  <c r="U11" i="61"/>
  <c r="R59" i="59"/>
  <c r="R41" i="59"/>
  <c r="R24" i="59"/>
  <c r="U243" i="61"/>
  <c r="U219" i="61"/>
  <c r="U198" i="61"/>
  <c r="U187" i="61"/>
  <c r="U171" i="61"/>
  <c r="U166" i="61"/>
  <c r="U149" i="61"/>
  <c r="U138" i="61"/>
  <c r="U122" i="61"/>
  <c r="U111" i="61"/>
  <c r="U95" i="61"/>
  <c r="U79" i="61"/>
  <c r="U63" i="61"/>
  <c r="U53" i="61"/>
  <c r="U42" i="61"/>
  <c r="U26" i="61"/>
  <c r="U15" i="61"/>
  <c r="R58" i="59"/>
  <c r="R47" i="59"/>
  <c r="U234" i="61"/>
  <c r="U202" i="61"/>
  <c r="U180" i="61"/>
  <c r="U158" i="61"/>
  <c r="U137" i="61"/>
  <c r="U115" i="61"/>
  <c r="U94" i="61"/>
  <c r="U73" i="61"/>
  <c r="U51" i="61"/>
  <c r="U30" i="61"/>
  <c r="R62" i="59"/>
  <c r="R38" i="59"/>
  <c r="R28" i="59"/>
  <c r="R16" i="59"/>
  <c r="U110" i="61"/>
  <c r="U46" i="61"/>
  <c r="R56" i="59"/>
  <c r="R23" i="59"/>
  <c r="R12" i="59"/>
  <c r="U251" i="61"/>
  <c r="U191" i="61"/>
  <c r="U170" i="61"/>
  <c r="U126" i="61"/>
  <c r="U105" i="61"/>
  <c r="U62" i="61"/>
  <c r="U41" i="61"/>
  <c r="R33" i="59"/>
  <c r="R21" i="59"/>
  <c r="U210" i="61"/>
  <c r="U186" i="61"/>
  <c r="U142" i="61"/>
  <c r="U99" i="61"/>
  <c r="U78" i="61"/>
  <c r="U35" i="61"/>
  <c r="R29" i="59"/>
  <c r="R17" i="59"/>
  <c r="U226" i="61"/>
  <c r="U196" i="61"/>
  <c r="U175" i="61"/>
  <c r="U153" i="61"/>
  <c r="U131" i="61"/>
  <c r="U89" i="61"/>
  <c r="U67" i="61"/>
  <c r="U25" i="61"/>
  <c r="R34" i="59"/>
  <c r="U218" i="61"/>
  <c r="U147" i="61"/>
  <c r="U83" i="61"/>
  <c r="U19" i="61"/>
  <c r="R51" i="59"/>
  <c r="R11" i="59"/>
  <c r="U242" i="61"/>
  <c r="U164" i="61"/>
  <c r="U121" i="61"/>
  <c r="U57" i="61"/>
  <c r="U14" i="61"/>
  <c r="R46" i="59"/>
  <c r="L36" i="58"/>
  <c r="L31" i="58"/>
  <c r="L27" i="58"/>
  <c r="L23" i="58"/>
  <c r="L19" i="58"/>
  <c r="L14" i="58"/>
  <c r="L32" i="58"/>
  <c r="L28" i="58"/>
  <c r="L35" i="58"/>
  <c r="L30" i="58"/>
  <c r="L26" i="58"/>
  <c r="L22" i="58"/>
  <c r="L17" i="58"/>
  <c r="L13" i="58"/>
  <c r="L24" i="58"/>
  <c r="L15" i="58"/>
  <c r="L33" i="58"/>
  <c r="L29" i="58"/>
  <c r="L25" i="58"/>
  <c r="L21" i="58"/>
  <c r="L16" i="58"/>
  <c r="L37" i="58"/>
  <c r="L20" i="58"/>
  <c r="L12" i="58"/>
  <c r="L11" i="58"/>
  <c r="L10" i="58"/>
  <c r="D18" i="88"/>
  <c r="D17" i="88"/>
  <c r="D42" i="88"/>
  <c r="D28" i="88"/>
  <c r="D31" i="88"/>
  <c r="D29" i="88"/>
  <c r="D38" i="88"/>
  <c r="D37" i="88"/>
  <c r="D21" i="88"/>
  <c r="D19" i="88"/>
  <c r="D11" i="88"/>
  <c r="D12" i="88"/>
  <c r="D13" i="88"/>
  <c r="D35" i="88"/>
  <c r="D26" i="88"/>
  <c r="D24" i="88"/>
  <c r="D16" i="88"/>
  <c r="D15" i="88"/>
  <c r="D33" i="88"/>
  <c r="D23" i="88"/>
  <c r="D27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90331]}"/>
    <s v="{[Medida].[Medida].&amp;[2]}"/>
    <s v="{[Keren].[Keren].[All]}"/>
    <s v="{[Cheshbon KM].[Hie Peilut].[Peilut 7].&amp;[Kod_Peilut_L7_398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3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3" si="21">
        <n x="1" s="1"/>
        <n x="19"/>
        <n x="20"/>
      </t>
    </mdx>
    <mdx n="0" f="v">
      <t c="3" si="21">
        <n x="1" s="1"/>
        <n x="22"/>
        <n x="20"/>
      </t>
    </mdx>
    <mdx n="0" f="v">
      <t c="3" si="21">
        <n x="1" s="1"/>
        <n x="23"/>
        <n x="20"/>
      </t>
    </mdx>
    <mdx n="0" f="v">
      <t c="3" si="21">
        <n x="1" s="1"/>
        <n x="24"/>
        <n x="20"/>
      </t>
    </mdx>
    <mdx n="0" f="v">
      <t c="3" si="21">
        <n x="1" s="1"/>
        <n x="25"/>
        <n x="20"/>
      </t>
    </mdx>
    <mdx n="0" f="v">
      <t c="3" si="21">
        <n x="1" s="1"/>
        <n x="26"/>
        <n x="20"/>
      </t>
    </mdx>
    <mdx n="0" f="v">
      <t c="3" si="21">
        <n x="1" s="1"/>
        <n x="27"/>
        <n x="20"/>
      </t>
    </mdx>
    <mdx n="0" f="v">
      <t c="3" si="21">
        <n x="1" s="1"/>
        <n x="28"/>
        <n x="20"/>
      </t>
    </mdx>
    <mdx n="0" f="v">
      <t c="3" si="21">
        <n x="1" s="1"/>
        <n x="29"/>
        <n x="20"/>
      </t>
    </mdx>
    <mdx n="0" f="v">
      <t c="3" si="21">
        <n x="1" s="1"/>
        <n x="30"/>
        <n x="20"/>
      </t>
    </mdx>
    <mdx n="0" f="v">
      <t c="3" si="21">
        <n x="1" s="1"/>
        <n x="31"/>
        <n x="20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<sst xmlns="http://schemas.openxmlformats.org/spreadsheetml/2006/main" count="7149" uniqueCount="2010">
  <si>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</si>
  <si>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</si>
  <si>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</si>
  <si>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</si>
  <si>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</si>
  <si>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</si>
  <si>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</si>
  <si>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</si>
  <si>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</si>
  <si>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</si>
  <si>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</si>
  <si>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</si>
  <si>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</si>
  <si>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</si>
  <si>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</si>
  <si>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</si>
  <si>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</si>
  <si>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</si>
  <si>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</si>
  <si>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</si>
  <si>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</si>
  <si>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</si>
  <si>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</si>
  <si>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</si>
  <si>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</si>
  <si>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</si>
  <si>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</si>
  <si>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</si>
  <si>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</si>
  <si>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</si>
  <si>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</si>
  <si>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</si>
  <si>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</si>
  <si>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</si>
  <si>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</si>
  <si>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</si>
  <si>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</si>
  <si>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</si>
  <si>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</si>
  <si>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</si>
  <si>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</si>
  <si>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</si>
  <si>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</si>
  <si>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</si>
  <si>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</si>
  <si>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</si>
  <si>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</si>
  <si>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</si>
  <si>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</si>
  <si>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</si>
  <si>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</si>
  <si>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</si>
  <si>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</si>
  <si>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</si>
  <si>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</si>
  <si>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</si>
  <si>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</si>
  <si>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</si>
  <si>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</si>
  <si>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</si>
  <si>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</si>
  <si>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</si>
  <si>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</si>
  <si>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</si>
  <si>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</si>
  <si>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</si>
  <si>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</si>
  <si>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</si>
  <si>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</si>
  <si>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</si>
  <si>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</si>
  <si>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</si>
  <si>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</si>
  <si>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</si>
  <si>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</si>
  <si>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</si>
  <si>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</si>
  <si>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</si>
  <si>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</si>
  <si>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</si>
  <si>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</si>
  <si>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</si>
  <si>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</si>
  <si>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</si>
  <si>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</si>
  <si>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</si>
  <si>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</si>
  <si>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</si>
  <si>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</si>
  <si>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</si>
  <si>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</si>
  <si>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</si>
  <si>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</si>
  <si>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</si>
  <si>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</si>
  <si>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</si>
  <si>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</si>
  <si>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</si>
  <si>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</si>
  <si>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</si>
  <si>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</si>
  <si>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</si>
  <si>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</si>
  <si>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</si>
  <si>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</si>
  <si>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</si>
  <si>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</si>
  <si>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</si>
  <si>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</si>
  <si>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</si>
  <si>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</si>
  <si>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</si>
  <si>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</si>
  <si>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</si>
  <si>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</si>
  <si>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</si>
  <si>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</si>
  <si>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</si>
  <si>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</si>
  <si>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</si>
  <si>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</si>
  <si>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</si>
  <si>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</si>
  <si>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</si>
  <si>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</si>
  <si>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</si>
  <si>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</si>
  <si>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</si>
  <si>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</si>
  <si>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</si>
  <si>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</si>
  <si>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</si>
  <si>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</si>
  <si>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</si>
  <si>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</si>
  <si>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</si>
  <si>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</si>
  <si>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</si>
  <si>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</si>
  <si>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</si>
  <si>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</si>
  <si>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</si>
  <si>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</si>
  <si>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</si>
  <si>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</si>
  <si>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</si>
  <si>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</si>
  <si>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</si>
  <si>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</si>
  <si>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</si>
  <si>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</si>
  <si>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</si>
  <si>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</si>
  <si>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</si>
  <si>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</si>
  <si>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</si>
  <si>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</si>
  <si>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</si>
  <si>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</si>
  <si>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</si>
  <si>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</si>
  <si>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</si>
  <si>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</si>
  <si>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</si>
  <si>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</si>
  <si>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</si>
  <si>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</si>
  <si>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</si>
  <si>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</si>
  <si>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</si>
  <si>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</si>
  <si>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</si>
  <si>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</si>
  <si>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</si>
  <si>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</si>
  <si>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</si>
  <si>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</si>
  <si>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</si>
  <si>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</si>
  <si>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</si>
  <si>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</si>
  <si>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</si>
  <si>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</si>
  <si>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</si>
  <si>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</si>
  <si>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</si>
  <si>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</si>
  <si>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</si>
  <si>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</si>
  <si>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</si>
  <si>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</si>
  <si>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</si>
  <si>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</si>
  <si>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</si>
  <si>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</si>
  <si>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</si>
  <si>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</si>
  <si>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</si>
  <si>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</si>
  <si>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</si>
  <si>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</si>
  <si>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</si>
  <si>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</si>
  <si>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</si>
  <si>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</si>
  <si>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</si>
  <si>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</si>
  <si>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</si>
  <si>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</si>
  <si>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</si>
  <si>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</si>
  <si>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</si>
  <si>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</si>
  <si>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</si>
  <si>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</si>
  <si>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</si>
  <si>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</si>
  <si>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</si>
  <si>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</si>
  <si>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</si>
  <si>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</si>
  <si>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</si>
  <si>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</si>
  <si>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</si>
  <si>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</si>
  <si>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</si>
  <si>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</si>
  <si>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</si>
  <si>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</si>
  <si>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</si>
  <si>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</si>
  <si>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</si>
  <si>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</si>
  <si>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</si>
  <si>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</si>
  <si>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</si>
  <si>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</si>
  <si>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</si>
  <si>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</si>
  <si>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</si>
  <si>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</si>
  <si>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</si>
  <si>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</si>
  <si>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</si>
  <si>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</si>
  <si>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</si>
  <si>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</si>
  <si>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</si>
  <si>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</si>
  <si>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</si>
  <si>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</si>
  <si>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</si>
  <si>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</si>
  <si>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</si>
  <si>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</si>
  <si>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</si>
  <si>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</si>
  <si>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</si>
  <si>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</si>
  <si>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</si>
  <si>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</si>
  <si>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</si>
  <si>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</si>
  <si>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</si>
  <si>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</si>
  <si>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</si>
  <si>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</si>
  <si>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</si>
  <si>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</si>
  <si>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אפיק השקעות גיל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</si>
  <si>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</si>
  <si>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</si>
  <si>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</si>
  <si>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</si>
  <si>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</si>
  <si>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</si>
  <si>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</si>
  <si>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</si>
  <si>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</si>
  <si>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</si>
  <si>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</si>
  <si>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</si>
  <si>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</si>
  <si>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</si>
  <si>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</si>
  <si>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</si>
  <si>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</si>
  <si>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</si>
  <si>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</si>
  <si>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</si>
  <si>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</si>
  <si>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</si>
  <si>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</si>
  <si>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</si>
  <si>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</si>
  <si>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</si>
  <si>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</si>
  <si>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</si>
  <si>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</si>
  <si>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</si>
  <si>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</si>
  <si>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</si>
  <si>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</si>
  <si>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</si>
  <si>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</si>
  <si>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</si>
  <si>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</si>
  <si>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</si>
  <si>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</si>
  <si>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</si>
  <si>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</si>
  <si>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</si>
  <si>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</si>
  <si>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</si>
  <si>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</si>
  <si>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</si>
  <si>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</si>
  <si>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</si>
  <si>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</si>
  <si>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</si>
  <si>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</si>
  <si>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</si>
  <si>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</si>
  <si>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</si>
  <si>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</si>
  <si>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</si>
  <si>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</si>
  <si>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</si>
  <si>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</si>
  <si>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</si>
  <si>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</si>
  <si>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</si>
  <si>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</si>
  <si>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</si>
  <si>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</si>
  <si>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</si>
  <si>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</si>
  <si>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</si>
  <si>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</si>
  <si>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</si>
  <si>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</si>
  <si>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</si>
  <si>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</si>
  <si>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</si>
  <si>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</si>
  <si>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</si>
  <si>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</si>
  <si>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</si>
  <si>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</si>
  <si>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</si>
  <si>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</si>
  <si>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</si>
  <si>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</si>
  <si>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</si>
  <si>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</si>
  <si>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</si>
  <si>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</si>
  <si>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</si>
  <si>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</si>
  <si>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</si>
  <si>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</si>
  <si>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</si>
  <si>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</si>
  <si>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</si>
  <si>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</si>
  <si>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</si>
  <si>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</si>
  <si>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</si>
  <si>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</si>
  <si>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</si>
  <si>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</si>
  <si>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</si>
  <si>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</si>
  <si>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</si>
  <si>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</si>
  <si>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</si>
  <si>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</si>
  <si>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</si>
  <si>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</si>
  <si>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</si>
  <si>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</si>
  <si>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</si>
  <si>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</si>
  <si>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</si>
  <si>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</si>
  <si>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</si>
  <si>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</si>
  <si>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</si>
  <si>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</si>
  <si>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</si>
  <si>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</si>
  <si>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</si>
  <si>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</si>
  <si>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</si>
  <si>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</si>
  <si>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</si>
  <si>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</si>
  <si>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</si>
  <si>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</si>
  <si>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</si>
  <si>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</si>
  <si>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</si>
  <si>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</si>
  <si>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</si>
  <si>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</si>
  <si>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</si>
  <si>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</si>
  <si>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</si>
  <si>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</si>
  <si>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</si>
  <si>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</si>
  <si>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</si>
  <si>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</si>
  <si>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</si>
  <si>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</si>
  <si>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</si>
  <si>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</si>
  <si>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</si>
  <si>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</si>
  <si>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</si>
  <si>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</si>
  <si>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</si>
  <si>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</si>
  <si>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</si>
  <si>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</si>
  <si>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</si>
  <si>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</si>
  <si>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</si>
  <si>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</si>
  <si>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</si>
  <si>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</si>
  <si>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</si>
  <si>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</si>
  <si>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</si>
  <si>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</si>
  <si>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</si>
  <si>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</si>
  <si>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</si>
  <si>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</si>
  <si>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</si>
  <si>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</si>
  <si>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</si>
  <si>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</si>
  <si>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</si>
  <si>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</si>
  <si>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</si>
  <si>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</si>
  <si>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</si>
  <si>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</si>
  <si>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</si>
  <si>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</si>
  <si>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</si>
  <si>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</si>
  <si>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</si>
  <si>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</si>
  <si>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</si>
  <si>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</si>
  <si>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</si>
  <si>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</si>
  <si>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</si>
  <si>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</si>
  <si>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</si>
  <si>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</si>
  <si>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</si>
  <si>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</si>
  <si>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</si>
  <si>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</si>
  <si>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</si>
  <si>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</si>
  <si>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</si>
  <si>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</si>
  <si>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</si>
  <si>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</si>
  <si>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</si>
  <si>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</si>
  <si>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</si>
  <si>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</si>
  <si>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</si>
  <si>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</si>
  <si>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</si>
  <si>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</si>
  <si>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</si>
  <si>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</si>
  <si>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</si>
  <si>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</si>
  <si>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</si>
  <si>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</si>
  <si>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</si>
  <si>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</si>
  <si>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</si>
  <si>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</si>
  <si>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</si>
  <si>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</si>
  <si>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</si>
  <si>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</si>
  <si>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</si>
  <si>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</si>
  <si>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</si>
  <si>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</si>
  <si>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</si>
  <si>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</si>
  <si>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</si>
  <si>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</si>
  <si>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</si>
  <si>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</si>
  <si>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</si>
  <si>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</si>
  <si>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</si>
  <si>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</si>
  <si>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</si>
  <si>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</si>
  <si>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</si>
  <si>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</si>
  <si>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</si>
  <si>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</si>
  <si>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</si>
  <si>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</si>
  <si>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</si>
  <si>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</si>
  <si>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</si>
  <si>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</si>
  <si>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</si>
  <si>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</si>
  <si>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</si>
  <si>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</si>
  <si>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</si>
  <si>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</si>
  <si>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</si>
  <si>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</si>
  <si>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</si>
  <si>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</si>
  <si>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</si>
  <si>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</si>
  <si>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</si>
  <si>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</si>
  <si>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</si>
  <si>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</si>
  <si>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</si>
  <si>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</si>
  <si>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</si>
  <si>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</si>
  <si>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</si>
  <si>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</si>
  <si>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</si>
  <si>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</si>
  <si>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</si>
  <si>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</si>
  <si>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</si>
  <si>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</si>
  <si>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</si>
  <si>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</si>
  <si>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</si>
  <si>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</si>
  <si>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</si>
  <si>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</si>
  <si>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</si>
  <si>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</si>
  <si>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</si>
  <si>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</si>
  <si>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</si>
  <si>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</si>
  <si>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</si>
  <si>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</si>
  <si>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</si>
  <si>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</si>
  <si>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</si>
  <si>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</si>
  <si>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</si>
  <si>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</si>
  <si>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</si>
  <si>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</si>
  <si>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</si>
  <si>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</si>
  <si>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</si>
  <si>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</si>
  <si>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</si>
  <si>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</si>
  <si>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</si>
  <si>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</si>
  <si>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</si>
  <si>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</si>
  <si>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</si>
  <si>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</si>
  <si>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</si>
  <si>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</si>
  <si>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</si>
  <si>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</si>
  <si>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</si>
  <si>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</si>
  <si>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</si>
  <si>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</si>
  <si>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</si>
  <si>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</si>
  <si>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</si>
  <si>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</si>
  <si>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</si>
  <si>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</si>
  <si>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</si>
  <si>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</si>
  <si>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</si>
  <si>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</si>
  <si>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</si>
  <si>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</si>
  <si>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</si>
  <si>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</si>
  <si>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</si>
  <si>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</si>
  <si>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</si>
  <si>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</si>
  <si>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</si>
  <si>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</si>
  <si>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</si>
  <si>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</si>
  <si>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</si>
  <si>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</si>
  <si>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</si>
  <si>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</si>
  <si>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</si>
  <si>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</si>
  <si>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</si>
  <si>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</si>
  <si>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</si>
  <si>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</si>
  <si>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</si>
  <si>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</si>
  <si>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</si>
  <si>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</si>
  <si>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</si>
  <si>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</si>
  <si>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</si>
  <si>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</si>
  <si>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</si>
  <si>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</si>
  <si>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</si>
  <si>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</si>
  <si>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</si>
  <si>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</si>
  <si>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</si>
  <si>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</si>
  <si>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</si>
  <si>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</si>
  <si>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</si>
  <si>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</si>
  <si>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</si>
  <si>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</si>
  <si>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</si>
  <si>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</si>
  <si>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</si>
  <si>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</si>
  <si>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</si>
  <si>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</si>
  <si>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</si>
  <si>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</si>
  <si>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</si>
  <si>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</si>
  <si>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</si>
  <si>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</si>
  <si>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</si>
  <si>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</si>
  <si>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</si>
  <si>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</si>
  <si>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</si>
  <si>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</si>
  <si>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</si>
  <si>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</si>
  <si>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</si>
  <si>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</si>
  <si>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</si>
  <si>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</si>
  <si>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</si>
  <si>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</si>
  <si>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</si>
  <si>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</si>
  <si>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</si>
  <si>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</si>
  <si>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</si>
  <si>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</si>
  <si>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</si>
  <si>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</si>
  <si>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</si>
  <si>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</si>
  <si>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</si>
  <si>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</si>
  <si>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</si>
  <si>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</si>
  <si>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</si>
  <si>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</si>
  <si>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</si>
  <si>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</si>
  <si>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</si>
  <si>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</si>
  <si>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</si>
  <si>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</si>
  <si>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</si>
  <si>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</si>
  <si>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</si>
  <si>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</si>
  <si>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</si>
  <si>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</si>
  <si>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</si>
  <si>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</si>
  <si>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</si>
  <si>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</si>
  <si>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</si>
  <si>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</si>
  <si>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</si>
  <si>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</si>
  <si>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</si>
  <si>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</si>
  <si>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</si>
  <si>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</si>
  <si>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</si>
  <si>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</si>
  <si>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</si>
  <si>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</si>
  <si>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</si>
  <si>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</si>
  <si>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</si>
  <si>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</si>
  <si>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</si>
  <si>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</si>
  <si>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</si>
  <si>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</si>
  <si>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</si>
  <si>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</si>
  <si>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</si>
  <si>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</si>
  <si>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</si>
  <si>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</si>
  <si>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</si>
  <si>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</si>
  <si>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</si>
  <si>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</si>
  <si>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</si>
  <si>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</si>
  <si>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</si>
  <si>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</si>
  <si>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</si>
  <si>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</si>
  <si>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</si>
  <si>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</si>
  <si>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</si>
  <si>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</si>
  <si>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</si>
  <si>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</si>
  <si>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</si>
  <si>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</si>
  <si>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</si>
  <si>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</si>
  <si>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</si>
  <si>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</si>
  <si>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</si>
  <si>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</si>
  <si>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</si>
  <si>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</si>
  <si>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</si>
  <si>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</si>
  <si>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</si>
  <si>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</si>
  <si>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</si>
  <si>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</si>
  <si>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</si>
  <si>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</si>
  <si>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</si>
  <si>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</si>
  <si>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</si>
  <si>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</si>
  <si>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</si>
  <si>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</si>
  <si>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</si>
  <si>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</si>
  <si>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</si>
  <si>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</si>
  <si>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</si>
  <si>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</si>
  <si>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</si>
  <si>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</si>
  <si>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</si>
  <si>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</si>
  <si>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</si>
  <si>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</si>
  <si>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</si>
  <si>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</si>
  <si>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</si>
  <si>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</si>
  <si>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</si>
  <si>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</si>
  <si>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</si>
  <si>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</si>
  <si>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</si>
  <si>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</si>
  <si>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</si>
  <si>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</si>
  <si>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</si>
  <si>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</si>
  <si>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</si>
  <si>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</si>
  <si>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</si>
  <si>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</si>
  <si>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</si>
  <si>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</si>
  <si>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</si>
  <si>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</si>
  <si>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</si>
  <si>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</si>
  <si>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</si>
  <si>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</si>
  <si>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</si>
  <si>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</si>
  <si>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</si>
  <si>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</si>
  <si>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</si>
  <si>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</si>
  <si>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</si>
  <si>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</si>
  <si>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</si>
  <si>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</si>
  <si>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</si>
  <si>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</si>
  <si>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</si>
  <si>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</si>
  <si>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</si>
  <si>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</si>
  <si>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</si>
  <si>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</si>
  <si>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</si>
  <si>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</si>
  <si>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</si>
  <si>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</si>
  <si>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</si>
  <si>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</si>
  <si>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</si>
  <si>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</si>
  <si>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</si>
  <si>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</si>
  <si>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</si>
  <si>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</si>
  <si>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</si>
  <si>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</si>
  <si>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</si>
  <si>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</si>
  <si>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</si>
  <si>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</si>
  <si>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</si>
  <si>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</si>
  <si>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</si>
  <si>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</si>
  <si>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</si>
  <si>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</si>
  <si>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</si>
  <si>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</si>
  <si>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</si>
  <si>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</si>
  <si>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</si>
  <si>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</si>
  <si>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</si>
  <si>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</si>
  <si>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</si>
  <si>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</si>
  <si>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</si>
  <si>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</si>
  <si>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</si>
  <si>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</si>
  <si>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</si>
  <si>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</si>
  <si>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</si>
  <si>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</si>
  <si>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</si>
  <si>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</si>
  <si>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</si>
  <si>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</si>
  <si>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</si>
  <si>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</si>
  <si>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</si>
  <si>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</si>
  <si>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</si>
  <si>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</si>
  <si>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</si>
  <si>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</si>
  <si>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</si>
  <si>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</si>
  <si>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</si>
  <si>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</si>
  <si>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</si>
  <si>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</si>
  <si>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</si>
  <si>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</si>
  <si>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</si>
  <si>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</si>
  <si>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</si>
  <si>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</si>
  <si>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</si>
  <si>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</si>
  <si>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</si>
  <si>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</si>
  <si>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</si>
  <si>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</si>
  <si>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</si>
  <si>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</si>
  <si>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</si>
  <si>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</si>
  <si>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</si>
  <si>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</si>
  <si>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</si>
  <si>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</si>
  <si>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</si>
  <si>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</si>
  <si>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</si>
  <si>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</si>
  <si>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</si>
  <si>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</si>
  <si>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</si>
  <si>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</si>
  <si>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</si>
  <si>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</si>
  <si>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</si>
  <si>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</si>
  <si>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</si>
  <si>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</si>
  <si>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</si>
  <si>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</si>
  <si>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</si>
  <si>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</si>
  <si>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</si>
  <si>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</si>
  <si>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</si>
  <si>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</si>
  <si>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</si>
  <si>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</si>
  <si>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</si>
  <si>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</si>
  <si>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</si>
  <si>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</si>
  <si>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</si>
  <si>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</si>
  <si>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</si>
  <si>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</si>
  <si>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</si>
  <si>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</si>
  <si>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</si>
  <si>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</si>
  <si>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</si>
  <si>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</si>
  <si>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</si>
  <si>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</si>
  <si>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</si>
  <si>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</si>
  <si>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</si>
  <si>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</si>
  <si>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</si>
  <si>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</si>
  <si>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</si>
  <si>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</si>
  <si>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</si>
  <si>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</si>
  <si>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</si>
  <si>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</si>
  <si>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</si>
  <si>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</si>
  <si>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</si>
  <si>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</si>
  <si>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</si>
  <si>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</si>
  <si>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</si>
  <si>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</si>
  <si>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</si>
  <si>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</si>
  <si>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</si>
  <si>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</si>
  <si>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</si>
  <si>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</si>
  <si>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</si>
  <si>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</si>
  <si>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</si>
  <si>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</si>
  <si>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</si>
  <si>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</si>
  <si>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</si>
  <si>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</si>
  <si>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</si>
  <si>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</si>
  <si>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</si>
  <si>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</si>
  <si>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</si>
  <si>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</si>
  <si>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</si>
  <si>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</si>
  <si>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</si>
  <si>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</si>
  <si>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</si>
  <si>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</si>
  <si>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</si>
  <si>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</si>
  <si>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</si>
  <si>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</si>
  <si>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</si>
  <si>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</si>
  <si>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</si>
  <si>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</si>
  <si>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</si>
  <si>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</si>
  <si>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</si>
  <si>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</si>
  <si>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</si>
  <si>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</si>
  <si>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</si>
  <si>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</si>
  <si>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</si>
  <si>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</si>
  <si>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</si>
  <si>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</si>
  <si>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</si>
  <si>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</si>
  <si>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</si>
  <si>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</si>
  <si>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</si>
  <si>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</si>
  <si>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</si>
  <si>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</si>
  <si>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</si>
  <si>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</si>
  <si>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</si>
  <si>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</si>
  <si>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</si>
  <si>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</si>
  <si>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</si>
  <si>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</si>
  <si>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</si>
  <si>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</si>
  <si>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</si>
  <si>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</si>
  <si>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</si>
  <si>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</si>
  <si>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</si>
  <si>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</si>
  <si>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</si>
  <si>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</si>
  <si>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</si>
  <si>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</si>
  <si>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</si>
  <si>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</si>
  <si>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</si>
  <si>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</si>
  <si>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</si>
  <si>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</si>
  <si>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</si>
  <si>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</si>
  <si>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</si>
  <si>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</si>
  <si>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</si>
  <si>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</si>
  <si>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</si>
  <si>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</si>
  <si>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</si>
  <si>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</si>
  <si>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</si>
  <si>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</si>
  <si>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</si>
  <si>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</si>
  <si>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</si>
  <si>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</si>
  <si>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</si>
  <si>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</si>
  <si>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</si>
  <si>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</si>
  <si>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</si>
  <si>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</si>
  <si>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</si>
  <si>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</si>
  <si>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</si>
  <si>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</si>
  <si>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</si>
  <si>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</si>
  <si>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</si>
  <si>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</si>
  <si>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</si>
  <si>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</si>
  <si>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</si>
  <si>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</si>
  <si>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</si>
  <si>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</si>
  <si>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</si>
  <si>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</si>
  <si>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</si>
  <si>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</si>
  <si>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</si>
  <si>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</si>
  <si>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</si>
  <si>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</si>
  <si>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</si>
  <si>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</si>
  <si>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</si>
  <si>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</si>
  <si>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</si>
  <si>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</si>
  <si>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</si>
  <si>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</si>
  <si>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</si>
  <si>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</si>
  <si>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</si>
  <si>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</si>
  <si>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</si>
  <si>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</si>
  <si>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</si>
  <si>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</si>
  <si>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</si>
  <si>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</si>
  <si>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</si>
  <si>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</si>
  <si>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</si>
  <si>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</si>
  <si>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</si>
  <si>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</si>
  <si>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</si>
  <si>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</si>
  <si>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</si>
  <si>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</si>
  <si>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</si>
  <si>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</si>
  <si>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</si>
  <si>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</si>
  <si>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</si>
  <si>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</si>
  <si>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</si>
  <si>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</si>
  <si>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</si>
  <si>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</si>
  <si>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</si>
  <si>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</si>
  <si>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</si>
  <si>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</si>
  <si>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</si>
  <si>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</si>
  <si>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</si>
  <si>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</si>
  <si>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</si>
  <si>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</si>
  <si>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</si>
  <si>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</si>
  <si>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</si>
  <si>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</si>
  <si>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</si>
  <si>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</si>
  <si>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</si>
  <si>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</si>
  <si>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</si>
  <si>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</si>
  <si>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</si>
  <si>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</si>
  <si>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</si>
  <si>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</si>
  <si>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</si>
  <si>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</si>
  <si>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</si>
  <si>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</si>
  <si>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</si>
  <si>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</si>
  <si>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</si>
  <si>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</si>
  <si>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</si>
  <si>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</si>
  <si>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</si>
  <si>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</si>
  <si>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</si>
  <si>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</si>
  <si>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</si>
  <si>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</si>
  <si>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</si>
  <si>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</si>
  <si>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</si>
  <si>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</si>
  <si>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</si>
  <si>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</si>
  <si>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</si>
  <si>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</si>
  <si>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</si>
  <si>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</si>
  <si>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</si>
  <si>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</si>
  <si>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</si>
  <si>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</si>
  <si>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</si>
  <si>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</si>
  <si>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</si>
  <si>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</si>
  <si>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</si>
  <si>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</si>
  <si>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</si>
  <si>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</si>
  <si>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</si>
  <si>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</si>
  <si>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</si>
  <si>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</si>
  <si>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</si>
  <si>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</si>
  <si>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</si>
  <si>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</si>
  <si>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</si>
  <si>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</si>
  <si>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</si>
  <si>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</si>
  <si>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</si>
  <si>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</si>
  <si>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</si>
  <si>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</si>
  <si>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</si>
  <si>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</si>
  <si>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</si>
  <si>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</si>
  <si>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</si>
  <si>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</si>
  <si>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</si>
  <si>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</si>
  <si>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</si>
  <si>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</si>
  <si>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</si>
  <si>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</si>
  <si>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</si>
  <si>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</si>
  <si>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</si>
  <si>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</si>
  <si>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</si>
  <si>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</si>
  <si>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</si>
  <si>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</si>
  <si>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</si>
  <si>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</si>
  <si>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</si>
  <si>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</si>
  <si>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</si>
  <si>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</si>
  <si>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</si>
  <si>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</si>
  <si>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</si>
  <si>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</si>
  <si>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</si>
  <si>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</si>
  <si>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</si>
  <si>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</si>
  <si>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</si>
  <si>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</si>
  <si>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</si>
  <si>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</si>
  <si>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</si>
  <si>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</si>
  <si>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</si>
  <si>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</si>
  <si>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</si>
  <si>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</si>
  <si>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</si>
  <si>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</si>
  <si>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</si>
  <si>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</si>
  <si>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</si>
  <si>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</si>
  <si>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</si>
  <si>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</si>
  <si>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</si>
  <si>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</si>
  <si>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</si>
  <si>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</si>
  <si>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</si>
  <si>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</si>
  <si>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</si>
  <si>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</si>
  <si>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</si>
  <si>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</si>
  <si>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</si>
  <si>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</si>
  <si>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</si>
  <si>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</si>
  <si>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</si>
  <si>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</si>
  <si>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</si>
  <si>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</si>
  <si>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</si>
  <si>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</si>
  <si>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</si>
  <si>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</si>
  <si>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</si>
  <si>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</si>
  <si>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</si>
  <si>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</si>
  <si>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</si>
  <si>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</si>
  <si>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</si>
  <si>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</si>
  <si>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AIRBUS</t>
  </si>
  <si>
    <t>NL0000235190</t>
  </si>
  <si>
    <t>Capital Goods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</si>
  <si>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</si>
  <si>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</si>
  <si>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</si>
  <si>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</si>
  <si>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</si>
  <si>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</si>
  <si>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</si>
  <si>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</si>
  <si>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</si>
  <si>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</si>
  <si>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</si>
  <si>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</si>
  <si>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</si>
  <si>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</si>
  <si>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</si>
  <si>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</si>
  <si>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</si>
  <si>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</si>
  <si>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</si>
  <si>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</si>
  <si>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BAYERISCHE MOTOREN WERKE AG</t>
  </si>
  <si>
    <t>DE0005190003</t>
  </si>
  <si>
    <t>Automobiles &amp; Components</t>
  </si>
  <si>
    <t>BECTON DICKINSON AND CO</t>
  </si>
  <si>
    <t>US0758871091</t>
  </si>
  <si>
    <t>BLACKROCK</t>
  </si>
  <si>
    <t>US09247X1019</t>
  </si>
  <si>
    <t>Diversified Financial Services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</si>
  <si>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</si>
  <si>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</si>
  <si>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</si>
  <si>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</si>
  <si>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</si>
  <si>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</si>
  <si>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</si>
  <si>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</si>
  <si>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</si>
  <si>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</si>
  <si>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</si>
  <si>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</si>
  <si>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</si>
  <si>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</si>
  <si>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</si>
  <si>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</si>
  <si>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</si>
  <si>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</si>
  <si>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</si>
  <si>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</si>
  <si>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</si>
  <si>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</si>
  <si>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</si>
  <si>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</si>
  <si>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</si>
  <si>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</si>
  <si>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</si>
  <si>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</si>
  <si>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</si>
  <si>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</si>
  <si>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</si>
  <si>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</si>
  <si>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</si>
  <si>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</si>
  <si>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</si>
  <si>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</si>
  <si>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</si>
  <si>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</si>
  <si>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</si>
  <si>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</si>
  <si>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</si>
  <si>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Hotels Restaurants &amp; Leisure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</si>
  <si>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</si>
  <si>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</si>
  <si>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</si>
  <si>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</si>
  <si>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</si>
  <si>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</si>
  <si>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</si>
  <si>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</si>
  <si>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</si>
  <si>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</si>
  <si>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</si>
  <si>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</si>
  <si>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</si>
  <si>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</si>
  <si>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</si>
  <si>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</si>
  <si>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</si>
  <si>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</si>
  <si>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</si>
  <si>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</si>
  <si>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</si>
  <si>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</si>
  <si>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</si>
  <si>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</si>
  <si>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</si>
  <si>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</si>
  <si>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</si>
  <si>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</si>
  <si>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</si>
  <si>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</si>
  <si>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</si>
  <si>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</si>
  <si>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</si>
  <si>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</si>
  <si>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</si>
  <si>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</si>
  <si>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</si>
  <si>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</si>
  <si>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</si>
  <si>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</si>
  <si>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</si>
  <si>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</si>
  <si>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</si>
  <si>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</si>
  <si>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</si>
  <si>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</si>
  <si>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</si>
  <si>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</si>
  <si>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</si>
  <si>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</si>
  <si>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</si>
  <si>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</si>
  <si>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</si>
  <si>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</si>
  <si>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</si>
  <si>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</si>
  <si>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</si>
  <si>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</si>
  <si>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</si>
  <si>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</si>
  <si>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</si>
  <si>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</si>
  <si>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</si>
  <si>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</si>
  <si>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</si>
  <si>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</si>
  <si>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</si>
  <si>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</si>
  <si>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</si>
  <si>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</si>
  <si>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</si>
  <si>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</si>
  <si>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</si>
  <si>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</si>
  <si>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</si>
  <si>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</si>
  <si>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</si>
  <si>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</si>
  <si>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</si>
  <si>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</si>
  <si>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</si>
  <si>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</si>
  <si>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</si>
  <si>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</si>
  <si>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</si>
  <si>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</si>
  <si>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</si>
  <si>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</si>
  <si>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</si>
  <si>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</si>
  <si>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</si>
  <si>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</si>
  <si>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</si>
  <si>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</si>
  <si>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</si>
  <si>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</si>
  <si>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</si>
  <si>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</si>
  <si>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</si>
  <si>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</si>
  <si>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</si>
  <si>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</si>
  <si>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</si>
  <si>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</si>
  <si>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</si>
  <si>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</si>
  <si>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</si>
  <si>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</si>
  <si>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</si>
  <si>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</si>
  <si>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</si>
  <si>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</si>
  <si>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</si>
  <si>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</si>
  <si>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</si>
  <si>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</si>
  <si>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</si>
  <si>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</si>
  <si>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</si>
  <si>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</si>
  <si>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</si>
  <si>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</si>
  <si>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</si>
  <si>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</si>
  <si>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</si>
  <si>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</si>
  <si>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</si>
  <si>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</si>
  <si>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</si>
  <si>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</si>
  <si>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</si>
  <si>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</si>
  <si>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</si>
  <si>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</si>
  <si>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</si>
  <si>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</si>
  <si>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</si>
  <si>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</si>
  <si>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</si>
  <si>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</si>
  <si>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</si>
  <si>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</si>
  <si>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</si>
  <si>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</si>
  <si>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</si>
  <si>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</si>
  <si>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</si>
  <si>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</si>
  <si>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</si>
  <si>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</si>
  <si>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</si>
  <si>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</si>
  <si>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</si>
  <si>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</si>
  <si>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</si>
  <si>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</si>
  <si>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</si>
  <si>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</si>
  <si>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</si>
  <si>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</si>
  <si>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</si>
  <si>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</si>
  <si>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</si>
  <si>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</si>
  <si>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</si>
  <si>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</si>
  <si>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</si>
  <si>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</si>
  <si>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</si>
  <si>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</si>
  <si>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</si>
  <si>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</si>
  <si>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</si>
  <si>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</si>
  <si>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</si>
  <si>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</si>
  <si>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</si>
  <si>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</si>
  <si>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</si>
  <si>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</si>
  <si>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</si>
  <si>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</si>
  <si>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</si>
  <si>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</si>
  <si>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</si>
  <si>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</si>
  <si>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</si>
  <si>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</si>
  <si>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</si>
  <si>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</si>
  <si>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</si>
  <si>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</si>
  <si>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</si>
  <si>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</si>
  <si>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</si>
  <si>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</si>
  <si>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</si>
  <si>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</si>
  <si>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</si>
  <si>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</si>
  <si>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</si>
  <si>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</si>
  <si>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</si>
  <si>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</si>
  <si>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X MSCI CHINA 1C</t>
  </si>
  <si>
    <t>LU0514695690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</si>
  <si>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</si>
  <si>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</si>
  <si>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</si>
  <si>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</si>
  <si>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</si>
  <si>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</si>
  <si>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</si>
  <si>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</si>
  <si>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</si>
  <si>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</si>
  <si>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</si>
  <si>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</si>
  <si>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</si>
  <si>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</si>
  <si>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</si>
  <si>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</si>
  <si>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</si>
  <si>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</si>
  <si>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</si>
  <si>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</si>
  <si>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</si>
  <si>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</si>
  <si>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</si>
  <si>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</si>
  <si>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</si>
  <si>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</si>
  <si>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</si>
  <si>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</si>
  <si>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</si>
  <si>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</si>
  <si>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</si>
  <si>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</si>
  <si>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</si>
  <si>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</si>
  <si>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</si>
  <si>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</si>
  <si>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</si>
  <si>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</si>
  <si>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</si>
  <si>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</si>
  <si>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</si>
  <si>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</si>
  <si>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</si>
  <si>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</si>
  <si>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</si>
  <si>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</si>
  <si>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</si>
  <si>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</si>
  <si>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</si>
  <si>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</si>
  <si>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</si>
  <si>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</si>
  <si>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</si>
  <si>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</si>
  <si>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</si>
  <si>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</si>
  <si>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</si>
  <si>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</si>
  <si>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</si>
  <si>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</si>
  <si>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</si>
  <si>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</si>
  <si>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</si>
  <si>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</si>
  <si>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</si>
  <si>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ערד 8786_1/2027</t>
  </si>
  <si>
    <t>71116487</t>
  </si>
  <si>
    <t>ערד 8790 2027 4.8%</t>
  </si>
  <si>
    <t>ערד 8805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</si>
  <si>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</si>
  <si>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</si>
  <si>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</si>
  <si>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</si>
  <si>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</si>
  <si>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</si>
  <si>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</si>
  <si>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</si>
  <si>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</si>
  <si>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</si>
  <si>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</si>
  <si>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</si>
  <si>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</si>
  <si>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</si>
  <si>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</si>
  <si>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</si>
  <si>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</si>
  <si>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</si>
  <si>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</si>
  <si>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</si>
  <si>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</si>
  <si>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</si>
  <si>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</si>
  <si>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</si>
  <si>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</si>
  <si>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</si>
  <si>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</si>
  <si>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</si>
  <si>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</si>
  <si>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</si>
  <si>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</si>
  <si>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</si>
  <si>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</si>
  <si>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</si>
  <si>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</si>
  <si>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</si>
  <si>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</si>
  <si>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</si>
  <si>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</si>
  <si>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</si>
  <si>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</si>
  <si>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</si>
  <si>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</si>
  <si>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</si>
  <si>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</si>
  <si>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</si>
  <si>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</si>
  <si>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</si>
  <si>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</si>
  <si>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</si>
  <si>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</si>
  <si>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</si>
  <si>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</si>
  <si>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</si>
  <si>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</si>
  <si>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</si>
  <si>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</si>
  <si>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</si>
  <si>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</si>
  <si>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</si>
  <si>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</si>
  <si>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</si>
  <si>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</si>
  <si>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</si>
  <si>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</si>
  <si>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</si>
  <si>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</si>
  <si>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</si>
  <si>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8871</t>
  </si>
  <si>
    <t>88710000</t>
  </si>
  <si>
    <t>ערד 8872</t>
  </si>
  <si>
    <t>88720000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</si>
  <si>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</si>
  <si>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</si>
  <si>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</si>
  <si>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</si>
  <si>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</si>
  <si>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</si>
  <si>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</si>
  <si>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</si>
  <si>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</si>
  <si>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</si>
  <si>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</si>
  <si>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</si>
  <si>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</si>
  <si>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</si>
  <si>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</si>
  <si>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</si>
  <si>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</si>
  <si>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</si>
  <si>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</si>
  <si>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</si>
  <si>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</si>
  <si>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</si>
  <si>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</si>
  <si>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</si>
  <si>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</si>
  <si>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</si>
  <si>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</si>
  <si>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</si>
  <si>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</si>
  <si>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</si>
  <si>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</si>
  <si>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1735 MARKET INVESTOR HOLDC MAKEFET*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</si>
  <si>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</si>
  <si>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</si>
  <si>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</si>
  <si>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</si>
  <si>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</si>
  <si>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</si>
  <si>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</si>
  <si>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</si>
  <si>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Tanfield 1*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</si>
  <si>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</si>
  <si>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</si>
  <si>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</si>
  <si>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</si>
  <si>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</si>
  <si>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</si>
  <si>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</si>
  <si>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</si>
  <si>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</si>
  <si>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 ACCESS</t>
  </si>
  <si>
    <t>Co Invest Antlia BSREP III</t>
  </si>
  <si>
    <t>Portfolio EDGE</t>
  </si>
  <si>
    <t>Waterton Residential P V XIII</t>
  </si>
  <si>
    <t xml:space="preserve">  PGCO IV Co mingled Fund SCSP</t>
  </si>
  <si>
    <t>ACE IV*</t>
  </si>
  <si>
    <t>ADLS</t>
  </si>
  <si>
    <t>APCS LP*</t>
  </si>
  <si>
    <t>Apollo Fund IX</t>
  </si>
  <si>
    <t>CDL II</t>
  </si>
  <si>
    <t>CMPVIIC</t>
  </si>
  <si>
    <t>Copenhagen Infrastructure III</t>
  </si>
  <si>
    <t>CRECH V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</si>
  <si>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</si>
  <si>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</si>
  <si>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</si>
  <si>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</si>
  <si>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</si>
  <si>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</si>
  <si>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</si>
  <si>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JP Morgan IIF</t>
  </si>
  <si>
    <t>KCOIV SCS</t>
  </si>
  <si>
    <t>KELSO INVESTMENT ASSOCIATES X   HARB B</t>
  </si>
  <si>
    <t>LS POWER FUND IV</t>
  </si>
  <si>
    <t>Migdal HarbourVest Tranche B</t>
  </si>
  <si>
    <t>MTDL</t>
  </si>
  <si>
    <t>ORCC</t>
  </si>
  <si>
    <t>Pantheon Global Secondary Fund VI</t>
  </si>
  <si>
    <t>Patria Private Equity Fund VI</t>
  </si>
  <si>
    <t>SDPIII</t>
  </si>
  <si>
    <t>TDL IV</t>
  </si>
  <si>
    <t>Thoma Bravo Fund XIII</t>
  </si>
  <si>
    <t>Thoma Bravo Harbourvest B</t>
  </si>
  <si>
    <t>TPG Asia VII L.P</t>
  </si>
  <si>
    <t>REDHILL WARRANT</t>
  </si>
  <si>
    <t>52290</t>
  </si>
  <si>
    <t>₪ / מט"ח</t>
  </si>
  <si>
    <t>פורוורד ש"ח-מט"ח</t>
  </si>
  <si>
    <t>10000765</t>
  </si>
  <si>
    <t>10000865</t>
  </si>
  <si>
    <t>10000739</t>
  </si>
  <si>
    <t>10000792</t>
  </si>
  <si>
    <t>10000860</t>
  </si>
  <si>
    <t>10000862</t>
  </si>
  <si>
    <t>10000926</t>
  </si>
  <si>
    <t>10000952</t>
  </si>
  <si>
    <t>10000749</t>
  </si>
  <si>
    <t>10000864</t>
  </si>
  <si>
    <t>10000795</t>
  </si>
  <si>
    <t>10000841</t>
  </si>
  <si>
    <t>10000776</t>
  </si>
  <si>
    <t>10000819</t>
  </si>
  <si>
    <t>10000897</t>
  </si>
  <si>
    <t>10000778</t>
  </si>
  <si>
    <t>10000942</t>
  </si>
  <si>
    <t>10000767</t>
  </si>
  <si>
    <t>10000899</t>
  </si>
  <si>
    <t>10000931</t>
  </si>
  <si>
    <t>10000880</t>
  </si>
  <si>
    <t>10000866</t>
  </si>
  <si>
    <t>10000969</t>
  </si>
  <si>
    <t>10000977</t>
  </si>
  <si>
    <t>10000987</t>
  </si>
  <si>
    <t>10000989</t>
  </si>
  <si>
    <t>10001001</t>
  </si>
  <si>
    <t>10001003</t>
  </si>
  <si>
    <t>10001005</t>
  </si>
  <si>
    <t>פורוורד מט"ח-מט"ח</t>
  </si>
  <si>
    <t>10000936</t>
  </si>
  <si>
    <t>10000947</t>
  </si>
  <si>
    <t>10000891</t>
  </si>
  <si>
    <t>10000943</t>
  </si>
  <si>
    <t>10000832</t>
  </si>
  <si>
    <t>10000905</t>
  </si>
  <si>
    <t>10000857</t>
  </si>
  <si>
    <t>10000934</t>
  </si>
  <si>
    <t>10000851</t>
  </si>
  <si>
    <t>10000869</t>
  </si>
  <si>
    <t>10000915</t>
  </si>
  <si>
    <t>10000918</t>
  </si>
  <si>
    <t>10000945</t>
  </si>
  <si>
    <t>10000929</t>
  </si>
  <si>
    <t>10000828</t>
  </si>
  <si>
    <t>10000913</t>
  </si>
  <si>
    <t>10000940</t>
  </si>
  <si>
    <t>10000826</t>
  </si>
  <si>
    <t>10000877</t>
  </si>
  <si>
    <t>10000946</t>
  </si>
  <si>
    <t>10000957</t>
  </si>
  <si>
    <t>10000964</t>
  </si>
  <si>
    <t>10000967</t>
  </si>
  <si>
    <t>10000972</t>
  </si>
  <si>
    <t>10000981</t>
  </si>
  <si>
    <t>10000979</t>
  </si>
  <si>
    <t>10000980</t>
  </si>
  <si>
    <t>10000983</t>
  </si>
  <si>
    <t>10000986</t>
  </si>
  <si>
    <t>10000991</t>
  </si>
  <si>
    <t>10000992</t>
  </si>
  <si>
    <t>10000990</t>
  </si>
  <si>
    <t>10000995</t>
  </si>
  <si>
    <t>10000994</t>
  </si>
  <si>
    <t>10001007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</si>
  <si>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</si>
  <si>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</si>
  <si>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</si>
  <si>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</si>
  <si>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</si>
  <si>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</si>
  <si>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</si>
  <si>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</si>
  <si>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</si>
  <si>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</si>
  <si>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30010000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</si>
  <si>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</si>
  <si>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</si>
  <si>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</si>
  <si>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</si>
  <si>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</si>
  <si>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</si>
  <si>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</si>
  <si>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</si>
  <si>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32610000</t>
  </si>
  <si>
    <t>30710000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</si>
  <si>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</si>
  <si>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</si>
  <si>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</si>
  <si>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</si>
  <si>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</si>
  <si>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</si>
  <si>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</si>
  <si>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</si>
  <si>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מ.בטחון סחיר לאומי</t>
  </si>
  <si>
    <t>75001121</t>
  </si>
  <si>
    <t>דירוג פנימי</t>
  </si>
  <si>
    <t>לא</t>
  </si>
  <si>
    <t>507852</t>
  </si>
  <si>
    <t>AA</t>
  </si>
  <si>
    <t>כן</t>
  </si>
  <si>
    <t>11898601</t>
  </si>
  <si>
    <t>11898600</t>
  </si>
  <si>
    <t>11898602</t>
  </si>
  <si>
    <t>11898603</t>
  </si>
  <si>
    <t>11898550</t>
  </si>
  <si>
    <t>11898551</t>
  </si>
  <si>
    <t>458870</t>
  </si>
  <si>
    <t>AA-</t>
  </si>
  <si>
    <t>458869</t>
  </si>
  <si>
    <t>90840002</t>
  </si>
  <si>
    <t>90840004</t>
  </si>
  <si>
    <t>90840006</t>
  </si>
  <si>
    <t>90840008</t>
  </si>
  <si>
    <t>90840010</t>
  </si>
  <si>
    <t>90840012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</si>
  <si>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</si>
  <si>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</si>
  <si>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</si>
  <si>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</si>
  <si>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</si>
  <si>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</si>
  <si>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</si>
  <si>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</si>
  <si>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</si>
  <si>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</si>
  <si>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</si>
  <si>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</si>
  <si>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</si>
  <si>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</si>
  <si>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</si>
  <si>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</si>
  <si>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</si>
  <si>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</si>
  <si>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A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</si>
  <si>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</si>
  <si>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</si>
  <si>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</si>
  <si>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</si>
  <si>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</si>
  <si>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</si>
  <si>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</si>
  <si>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</si>
  <si>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</si>
  <si>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</si>
  <si>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</si>
  <si>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</si>
  <si>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</si>
  <si>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</si>
  <si>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</si>
  <si>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</si>
  <si>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</si>
  <si>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</si>
  <si>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</si>
  <si>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</si>
  <si>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</si>
  <si>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</si>
  <si>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נדלן מקרקעין להשכרה - סטריט מול רמת ישי</t>
  </si>
  <si>
    <t>31/12/2018</t>
  </si>
  <si>
    <t>קניון</t>
  </si>
  <si>
    <t>האקליפטוס 3, פינת רח' הצפצפה, א.ת. רמת ישי</t>
  </si>
  <si>
    <t>קרדן אן.וי אגח ב חש 2/18</t>
  </si>
  <si>
    <t>1143270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</si>
  <si>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</si>
  <si>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</si>
  <si>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</si>
  <si>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</si>
  <si>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</si>
  <si>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Kartesia Credit Opportunities IV SCS</t>
  </si>
  <si>
    <t>ICG SDP III</t>
  </si>
  <si>
    <t>OWL ROCK</t>
  </si>
  <si>
    <t>Patria VI</t>
  </si>
  <si>
    <t>ACE IV</t>
  </si>
  <si>
    <t>brookfield III</t>
  </si>
  <si>
    <t>SVB IX</t>
  </si>
  <si>
    <t>Court Square IV</t>
  </si>
  <si>
    <t>Vintage Fund of Funds (access) V</t>
  </si>
  <si>
    <t>PGCO IV Co-mingled Fund SCSP</t>
  </si>
  <si>
    <t>TPG ASIA VII L.P</t>
  </si>
  <si>
    <t xml:space="preserve">ADLS </t>
  </si>
  <si>
    <t>IFM GIF</t>
  </si>
  <si>
    <t>ADLS  co-inv</t>
  </si>
  <si>
    <t>KELSO INVESTMENT ASSOCIATES X - HARB B</t>
  </si>
  <si>
    <t>Vintage fund of funds ISRAEL V</t>
  </si>
  <si>
    <t>Brookfield Capital Partners V</t>
  </si>
  <si>
    <t>Blackstone Real Estate Partners IX</t>
  </si>
  <si>
    <t>Astorg VII</t>
  </si>
  <si>
    <t>Sun Capital Partners  harbourvest B</t>
  </si>
  <si>
    <t>EC1 ADLS  co-inv</t>
  </si>
  <si>
    <t xml:space="preserve">WSREDII </t>
  </si>
  <si>
    <t xml:space="preserve">TDLIV </t>
  </si>
  <si>
    <t>סה"כ יתרות התחייבות להשקעה</t>
  </si>
  <si>
    <t>סה"כ בחו"ל</t>
  </si>
  <si>
    <t>פורוורד ריבית</t>
  </si>
  <si>
    <t>גורם 98</t>
  </si>
  <si>
    <t>גורם 105</t>
  </si>
  <si>
    <t>גורם 113</t>
  </si>
  <si>
    <t>גורם 104</t>
  </si>
  <si>
    <t>גורם 111</t>
  </si>
  <si>
    <t>מובטחות משכנתא - גורם 01</t>
  </si>
  <si>
    <t>בבטחונות אחרים - גורם 115*</t>
  </si>
  <si>
    <t>בבטחונות אחרים - גורם 114</t>
  </si>
  <si>
    <t>בבטחונות אחרים - גורם 94</t>
  </si>
  <si>
    <t>בבטחונות אחרים - גורם 111</t>
  </si>
  <si>
    <t>בבטחונות אחרים - גורם 41</t>
  </si>
  <si>
    <t>בבטחונות אחרים-גורם 105</t>
  </si>
  <si>
    <t>בבטחונות אחרים - גורם 40</t>
  </si>
  <si>
    <t>בבטחונות אחרים - גורם 96</t>
  </si>
  <si>
    <t>בבטחונות אחרים - גורם 38</t>
  </si>
  <si>
    <t>בבטחונות אחרים - גורם 98*</t>
  </si>
  <si>
    <t>בבטחונות אחרים-גורם 103</t>
  </si>
  <si>
    <t>בבטחונות אחרים - גורם 104</t>
  </si>
  <si>
    <t>בבטחונות אחרים - גורם 129</t>
  </si>
  <si>
    <t>בבטחונות אחרים - גורם 130</t>
  </si>
  <si>
    <t>בבטחונות אחרים - גורם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</si>
</sst>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 * #,##0_ ;_ * \-#,##0_ ;_ * &quot;-&quot;??_ ;_ @_ "/>
  </numFmts>
  <fonts count="3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9"/>
      <name val="Arial"/>
      <family val="2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164" fontId="33" fillId="0" borderId="0" applyFont="0" applyFill="0" applyBorder="0" applyAlignment="0" applyProtection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0" fontId="2" fillId="0" borderId="0" xfId="16" applyAlignment="1">
      <alignment horizontal="right"/>
    </xf>
    <xf numFmtId="170" fontId="2" fillId="0" borderId="0" xfId="13" applyNumberFormat="1" applyFont="1"/>
    <xf numFmtId="14" fontId="2" fillId="0" borderId="0" xfId="16" applyNumberFormat="1"/>
    <xf numFmtId="164" fontId="7" fillId="0" borderId="31" xfId="13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 readingOrder="2"/>
    </xf>
    <xf numFmtId="10" fontId="30" fillId="0" borderId="0" xfId="14" applyNumberFormat="1" applyFont="1" applyFill="1" applyBorder="1" applyAlignment="1">
      <alignment horizontal="right"/>
    </xf>
    <xf numFmtId="49" fontId="30" fillId="0" borderId="0" xfId="15" applyNumberFormat="1" applyFont="1" applyFill="1" applyBorder="1" applyAlignment="1">
      <alignment horizontal="right"/>
    </xf>
    <xf numFmtId="0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67" fontId="30" fillId="0" borderId="0" xfId="15" applyNumberFormat="1" applyFont="1" applyFill="1" applyBorder="1" applyAlignment="1">
      <alignment horizontal="right"/>
    </xf>
    <xf numFmtId="2" fontId="30" fillId="0" borderId="0" xfId="15" applyNumberFormat="1" applyFont="1" applyFill="1" applyBorder="1" applyAlignment="1">
      <alignment horizontal="right"/>
    </xf>
    <xf numFmtId="164" fontId="2" fillId="0" borderId="0" xfId="13" applyFont="1" applyFill="1"/>
    <xf numFmtId="0" fontId="2" fillId="0" borderId="0" xfId="16" applyFill="1"/>
    <xf numFmtId="0" fontId="32" fillId="0" borderId="0" xfId="0" applyFont="1" applyFill="1" applyAlignment="1">
      <alignment horizontal="center" vertical="center" wrapText="1"/>
    </xf>
    <xf numFmtId="0" fontId="2" fillId="0" borderId="0" xfId="16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0" fillId="0" borderId="0" xfId="17" applyFont="1" applyFill="1" applyBorder="1" applyAlignment="1">
      <alignment horizontal="right" indent="3"/>
    </xf>
    <xf numFmtId="4" fontId="6" fillId="0" borderId="0" xfId="0" applyNumberFormat="1" applyFont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3">
    <cellStyle name="Comma" xfId="13" builtinId="3"/>
    <cellStyle name="Comma 2" xfId="1"/>
    <cellStyle name="Comma 3" xfId="18"/>
    <cellStyle name="Currency [0] _1" xfId="2"/>
    <cellStyle name="Hyperlink 2" xfId="3"/>
    <cellStyle name="Normal" xfId="0" builtinId="0"/>
    <cellStyle name="Normal 10 2" xfId="19"/>
    <cellStyle name="Normal 11" xfId="4"/>
    <cellStyle name="Normal 15" xfId="17"/>
    <cellStyle name="Normal 2" xfId="5"/>
    <cellStyle name="Normal 23" xfId="20"/>
    <cellStyle name="Normal 3" xfId="6"/>
    <cellStyle name="Normal 4" xfId="12"/>
    <cellStyle name="Normal_2007-16618" xfId="7"/>
    <cellStyle name="Normal_הלוואות" xfId="15"/>
    <cellStyle name="Normal_יתרת התחייבות להשקעה" xfId="16"/>
    <cellStyle name="Percent" xfId="14" builtinId="5"/>
    <cellStyle name="Percent 2" xfId="8"/>
    <cellStyle name="Percent 2 2" xfId="21"/>
    <cellStyle name="Percent 3" xfId="22"/>
    <cellStyle name="Text" xfId="9"/>
    <cellStyle name="Total" xfId="10"/>
    <cellStyle name="היפר-קישור" xfId="11" builtinId="8"/>
  </cellStyles>
  <dxfs count="2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I13" sqref="I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191</v>
      </c>
      <c r="C1" s="80" t="s" vm="1">
        <v>267</v>
      </c>
    </row>
    <row r="2" spans="1:33">
      <c r="B2" s="58" t="s">
        <v>190</v>
      </c>
      <c r="C2" s="80" t="s">
        <v>268</v>
      </c>
    </row>
    <row r="3" spans="1:33">
      <c r="B3" s="58" t="s">
        <v>192</v>
      </c>
      <c r="C3" s="80" t="s">
        <v>269</v>
      </c>
    </row>
    <row r="4" spans="1:33">
      <c r="B4" s="58" t="s">
        <v>193</v>
      </c>
      <c r="C4" s="80">
        <v>8802</v>
      </c>
    </row>
    <row r="6" spans="1:33" ht="26.25" customHeight="1">
      <c r="B6" s="161" t="s">
        <v>207</v>
      </c>
      <c r="C6" s="162"/>
      <c r="D6" s="163"/>
    </row>
    <row r="7" spans="1:33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120</v>
      </c>
    </row>
    <row r="8" spans="1:33" s="10" customFormat="1">
      <c r="B8" s="23"/>
      <c r="C8" s="26" t="s">
        <v>254</v>
      </c>
      <c r="D8" s="27" t="s">
        <v>20</v>
      </c>
      <c r="AG8" s="38" t="s">
        <v>121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130</v>
      </c>
    </row>
    <row r="10" spans="1:33" s="11" customFormat="1" ht="18" customHeight="1">
      <c r="B10" s="69" t="s">
        <v>206</v>
      </c>
      <c r="C10" s="119">
        <f>C11+C12+C23+C33+C35+C37</f>
        <v>1063625.0965039595</v>
      </c>
      <c r="D10" s="120">
        <f>C10/$C$42</f>
        <v>1</v>
      </c>
      <c r="AG10" s="68"/>
    </row>
    <row r="11" spans="1:33">
      <c r="A11" s="46" t="s">
        <v>153</v>
      </c>
      <c r="B11" s="29" t="s">
        <v>208</v>
      </c>
      <c r="C11" s="119">
        <f>מזומנים!J10</f>
        <v>106504.23066733056</v>
      </c>
      <c r="D11" s="120">
        <f t="shared" ref="D11:D13" si="0">C11/$C$42</f>
        <v>0.10013324339318472</v>
      </c>
    </row>
    <row r="12" spans="1:33">
      <c r="B12" s="29" t="s">
        <v>209</v>
      </c>
      <c r="C12" s="119">
        <f>C13+C15+C16+C17+C18+C19+C21</f>
        <v>608064.75204044953</v>
      </c>
      <c r="D12" s="120">
        <f t="shared" si="0"/>
        <v>0.5716908655494346</v>
      </c>
    </row>
    <row r="13" spans="1:33">
      <c r="A13" s="56" t="s">
        <v>153</v>
      </c>
      <c r="B13" s="30" t="s">
        <v>76</v>
      </c>
      <c r="C13" s="119">
        <f>'תעודות התחייבות ממשלתיות'!O11</f>
        <v>133028.220252409</v>
      </c>
      <c r="D13" s="120">
        <f t="shared" si="0"/>
        <v>0.12507059178056332</v>
      </c>
    </row>
    <row r="14" spans="1:33">
      <c r="A14" s="56" t="s">
        <v>153</v>
      </c>
      <c r="B14" s="30" t="s">
        <v>77</v>
      </c>
      <c r="C14" s="119" t="s" vm="2">
        <v>1861</v>
      </c>
      <c r="D14" s="120" t="s" vm="3">
        <v>1861</v>
      </c>
    </row>
    <row r="15" spans="1:33">
      <c r="A15" s="56" t="s">
        <v>153</v>
      </c>
      <c r="B15" s="30" t="s">
        <v>78</v>
      </c>
      <c r="C15" s="119">
        <f>'אג"ח קונצרני'!R11</f>
        <v>168963.10535075699</v>
      </c>
      <c r="D15" s="120">
        <f t="shared" ref="D15:D19" si="1">C15/$C$42</f>
        <v>0.15885588437704562</v>
      </c>
    </row>
    <row r="16" spans="1:33">
      <c r="A16" s="56" t="s">
        <v>153</v>
      </c>
      <c r="B16" s="30" t="s">
        <v>79</v>
      </c>
      <c r="C16" s="119">
        <f>מניות!L11</f>
        <v>116436.40750061098</v>
      </c>
      <c r="D16" s="120">
        <f t="shared" si="1"/>
        <v>0.10947128634264745</v>
      </c>
    </row>
    <row r="17" spans="1:4">
      <c r="A17" s="56" t="s">
        <v>153</v>
      </c>
      <c r="B17" s="30" t="s">
        <v>80</v>
      </c>
      <c r="C17" s="119">
        <f>'תעודות סל'!K11</f>
        <v>160229.91931497568</v>
      </c>
      <c r="D17" s="120">
        <f t="shared" si="1"/>
        <v>0.15064510967411082</v>
      </c>
    </row>
    <row r="18" spans="1:4">
      <c r="A18" s="56" t="s">
        <v>153</v>
      </c>
      <c r="B18" s="30" t="s">
        <v>81</v>
      </c>
      <c r="C18" s="119">
        <f>'קרנות נאמנות'!L11</f>
        <v>26567.326399999907</v>
      </c>
      <c r="D18" s="120">
        <f t="shared" si="1"/>
        <v>2.4978092833014501E-2</v>
      </c>
    </row>
    <row r="19" spans="1:4">
      <c r="A19" s="56" t="s">
        <v>153</v>
      </c>
      <c r="B19" s="30" t="s">
        <v>82</v>
      </c>
      <c r="C19" s="119">
        <f>'כתבי אופציה'!I11</f>
        <v>2.8935316969999998</v>
      </c>
      <c r="D19" s="120">
        <f t="shared" si="1"/>
        <v>2.72044323372096E-6</v>
      </c>
    </row>
    <row r="20" spans="1:4">
      <c r="A20" s="56" t="s">
        <v>153</v>
      </c>
      <c r="B20" s="30" t="s">
        <v>83</v>
      </c>
      <c r="C20" s="119" t="s" vm="4">
        <v>1861</v>
      </c>
      <c r="D20" s="120" t="s" vm="5">
        <v>1861</v>
      </c>
    </row>
    <row r="21" spans="1:4">
      <c r="A21" s="56" t="s">
        <v>153</v>
      </c>
      <c r="B21" s="30" t="s">
        <v>84</v>
      </c>
      <c r="C21" s="119">
        <f>'חוזים עתידיים'!I11</f>
        <v>2836.8796899999998</v>
      </c>
      <c r="D21" s="120">
        <f>C21/$C$42</f>
        <v>2.6671800988191888E-3</v>
      </c>
    </row>
    <row r="22" spans="1:4">
      <c r="A22" s="56" t="s">
        <v>153</v>
      </c>
      <c r="B22" s="30" t="s">
        <v>85</v>
      </c>
      <c r="C22" s="119" t="s" vm="6">
        <v>1861</v>
      </c>
      <c r="D22" s="120" t="s" vm="7">
        <v>1861</v>
      </c>
    </row>
    <row r="23" spans="1:4">
      <c r="B23" s="29" t="s">
        <v>210</v>
      </c>
      <c r="C23" s="119">
        <f>C24+C26+C27+C28+C29+C31</f>
        <v>322123.77146000013</v>
      </c>
      <c r="D23" s="120">
        <f>C23/$C$42</f>
        <v>0.30285461721314411</v>
      </c>
    </row>
    <row r="24" spans="1:4">
      <c r="A24" s="56" t="s">
        <v>153</v>
      </c>
      <c r="B24" s="30" t="s">
        <v>86</v>
      </c>
      <c r="C24" s="119">
        <f>'לא סחיר- תעודות התחייבות ממשלתי'!M11</f>
        <v>288734.89867000008</v>
      </c>
      <c r="D24" s="120">
        <f>C24/$C$42</f>
        <v>0.27146303675895372</v>
      </c>
    </row>
    <row r="25" spans="1:4">
      <c r="A25" s="56" t="s">
        <v>153</v>
      </c>
      <c r="B25" s="30" t="s">
        <v>87</v>
      </c>
      <c r="C25" s="119" t="s" vm="8">
        <v>1861</v>
      </c>
      <c r="D25" s="120" t="s" vm="9">
        <v>1861</v>
      </c>
    </row>
    <row r="26" spans="1:4">
      <c r="A26" s="56" t="s">
        <v>153</v>
      </c>
      <c r="B26" s="30" t="s">
        <v>78</v>
      </c>
      <c r="C26" s="119">
        <f>'לא סחיר - אג"ח קונצרני'!P11</f>
        <v>7863.7902999999997</v>
      </c>
      <c r="D26" s="120">
        <f t="shared" ref="D26:D29" si="2">C26/$C$42</f>
        <v>7.3933854380153069E-3</v>
      </c>
    </row>
    <row r="27" spans="1:4">
      <c r="A27" s="56" t="s">
        <v>153</v>
      </c>
      <c r="B27" s="30" t="s">
        <v>88</v>
      </c>
      <c r="C27" s="119">
        <f>'לא סחיר - מניות'!J11</f>
        <v>9085.4963100000004</v>
      </c>
      <c r="D27" s="120">
        <f t="shared" si="2"/>
        <v>8.5420100934654637E-3</v>
      </c>
    </row>
    <row r="28" spans="1:4">
      <c r="A28" s="56" t="s">
        <v>153</v>
      </c>
      <c r="B28" s="30" t="s">
        <v>89</v>
      </c>
      <c r="C28" s="119">
        <f>'לא סחיר - קרנות השקעה'!H11</f>
        <v>17289.890590000003</v>
      </c>
      <c r="D28" s="120">
        <f t="shared" si="2"/>
        <v>1.6255624887782663E-2</v>
      </c>
    </row>
    <row r="29" spans="1:4">
      <c r="A29" s="56" t="s">
        <v>153</v>
      </c>
      <c r="B29" s="30" t="s">
        <v>90</v>
      </c>
      <c r="C29" s="119">
        <f>'לא סחיר - כתבי אופציה'!I11</f>
        <v>0.20379</v>
      </c>
      <c r="D29" s="120">
        <f t="shared" si="2"/>
        <v>1.9159946551641128E-7</v>
      </c>
    </row>
    <row r="30" spans="1:4">
      <c r="A30" s="56" t="s">
        <v>153</v>
      </c>
      <c r="B30" s="30" t="s">
        <v>233</v>
      </c>
      <c r="C30" s="119"/>
      <c r="D30" s="120" t="s" vm="10">
        <v>1861</v>
      </c>
    </row>
    <row r="31" spans="1:4">
      <c r="A31" s="56" t="s">
        <v>153</v>
      </c>
      <c r="B31" s="30" t="s">
        <v>114</v>
      </c>
      <c r="C31" s="119">
        <f>'לא סחיר - חוזים עתידיים'!I11</f>
        <v>-850.50819999999999</v>
      </c>
      <c r="D31" s="120">
        <f>C31/$C$42</f>
        <v>-7.996315645386183E-4</v>
      </c>
    </row>
    <row r="32" spans="1:4">
      <c r="A32" s="56" t="s">
        <v>153</v>
      </c>
      <c r="B32" s="30" t="s">
        <v>91</v>
      </c>
      <c r="C32" s="119" t="s" vm="11">
        <v>1861</v>
      </c>
      <c r="D32" s="120" t="s" vm="12">
        <v>1861</v>
      </c>
    </row>
    <row r="33" spans="1:4">
      <c r="A33" s="56" t="s">
        <v>153</v>
      </c>
      <c r="B33" s="29" t="s">
        <v>211</v>
      </c>
      <c r="C33" s="119">
        <f>הלוואות!O10</f>
        <v>25320.655594766442</v>
      </c>
      <c r="D33" s="120">
        <f>C33/$C$42</f>
        <v>2.3805996753925016E-2</v>
      </c>
    </row>
    <row r="34" spans="1:4">
      <c r="A34" s="56" t="s">
        <v>153</v>
      </c>
      <c r="B34" s="29" t="s">
        <v>212</v>
      </c>
      <c r="C34" s="119" t="s" vm="13">
        <v>1861</v>
      </c>
      <c r="D34" s="120" t="s" vm="14">
        <v>1861</v>
      </c>
    </row>
    <row r="35" spans="1:4">
      <c r="A35" s="56" t="s">
        <v>153</v>
      </c>
      <c r="B35" s="29" t="s">
        <v>213</v>
      </c>
      <c r="C35" s="119">
        <f>'זכויות מקרקעין'!G10</f>
        <v>1575.2013400000001</v>
      </c>
      <c r="D35" s="120">
        <f>C35/$C$42</f>
        <v>1.4809742127912795E-3</v>
      </c>
    </row>
    <row r="36" spans="1:4">
      <c r="A36" s="56" t="s">
        <v>153</v>
      </c>
      <c r="B36" s="57" t="s">
        <v>214</v>
      </c>
      <c r="C36" s="119" t="s" vm="15">
        <v>1861</v>
      </c>
      <c r="D36" s="120" t="s" vm="16">
        <v>1861</v>
      </c>
    </row>
    <row r="37" spans="1:4">
      <c r="A37" s="56" t="s">
        <v>153</v>
      </c>
      <c r="B37" s="29" t="s">
        <v>215</v>
      </c>
      <c r="C37" s="119">
        <f>'השקעות אחרות '!I10</f>
        <v>36.485401412999998</v>
      </c>
      <c r="D37" s="120">
        <f>C37/$C$42</f>
        <v>3.430287752040098E-5</v>
      </c>
    </row>
    <row r="38" spans="1:4">
      <c r="A38" s="56"/>
      <c r="B38" s="70" t="s">
        <v>217</v>
      </c>
      <c r="C38" s="119">
        <v>0</v>
      </c>
      <c r="D38" s="120">
        <f>C38/$C$42</f>
        <v>0</v>
      </c>
    </row>
    <row r="39" spans="1:4">
      <c r="A39" s="56" t="s">
        <v>153</v>
      </c>
      <c r="B39" s="71" t="s">
        <v>218</v>
      </c>
      <c r="C39" s="119" t="s" vm="17">
        <v>1861</v>
      </c>
      <c r="D39" s="120" t="s" vm="18">
        <v>1861</v>
      </c>
    </row>
    <row r="40" spans="1:4">
      <c r="A40" s="56" t="s">
        <v>153</v>
      </c>
      <c r="B40" s="71" t="s">
        <v>252</v>
      </c>
      <c r="C40" s="119" t="s" vm="19">
        <v>1861</v>
      </c>
      <c r="D40" s="120" t="s" vm="20">
        <v>1861</v>
      </c>
    </row>
    <row r="41" spans="1:4">
      <c r="A41" s="56" t="s">
        <v>153</v>
      </c>
      <c r="B41" s="71" t="s">
        <v>219</v>
      </c>
      <c r="C41" s="119" t="s" vm="21">
        <v>1861</v>
      </c>
      <c r="D41" s="120" t="s" vm="22">
        <v>1861</v>
      </c>
    </row>
    <row r="42" spans="1:4">
      <c r="B42" s="71" t="s">
        <v>92</v>
      </c>
      <c r="C42" s="119">
        <f>C38+C10</f>
        <v>1063625.0965039595</v>
      </c>
      <c r="D42" s="120">
        <f>C42/$C$42</f>
        <v>1</v>
      </c>
    </row>
    <row r="43" spans="1:4">
      <c r="A43" s="56" t="s">
        <v>153</v>
      </c>
      <c r="B43" s="71" t="s">
        <v>216</v>
      </c>
      <c r="C43" s="140">
        <f>'יתרת התחייבות להשקעה'!C10</f>
        <v>63540.82420618389</v>
      </c>
      <c r="D43" s="120"/>
    </row>
    <row r="44" spans="1:4">
      <c r="B44" s="6" t="s">
        <v>119</v>
      </c>
    </row>
    <row r="45" spans="1:4">
      <c r="C45" s="77" t="s">
        <v>198</v>
      </c>
      <c r="D45" s="36" t="s">
        <v>113</v>
      </c>
    </row>
    <row r="46" spans="1:4">
      <c r="C46" s="78" t="s">
        <v>1</v>
      </c>
      <c r="D46" s="25" t="s">
        <v>2</v>
      </c>
    </row>
    <row r="47" spans="1:4">
      <c r="C47" s="121" t="s">
        <v>179</v>
      </c>
      <c r="D47" s="122" vm="23">
        <v>2.5729000000000002</v>
      </c>
    </row>
    <row r="48" spans="1:4">
      <c r="C48" s="121" t="s">
        <v>188</v>
      </c>
      <c r="D48" s="122">
        <v>0.92769022502618081</v>
      </c>
    </row>
    <row r="49" spans="2:4">
      <c r="C49" s="121" t="s">
        <v>184</v>
      </c>
      <c r="D49" s="122" vm="24">
        <v>2.7052</v>
      </c>
    </row>
    <row r="50" spans="2:4">
      <c r="B50" s="12"/>
      <c r="C50" s="121" t="s">
        <v>1862</v>
      </c>
      <c r="D50" s="122" vm="25">
        <v>3.6494</v>
      </c>
    </row>
    <row r="51" spans="2:4">
      <c r="C51" s="121" t="s">
        <v>177</v>
      </c>
      <c r="D51" s="122" vm="26">
        <v>4.0781999999999998</v>
      </c>
    </row>
    <row r="52" spans="2:4">
      <c r="C52" s="121" t="s">
        <v>178</v>
      </c>
      <c r="D52" s="122" vm="27">
        <v>4.7325999999999997</v>
      </c>
    </row>
    <row r="53" spans="2:4">
      <c r="C53" s="121" t="s">
        <v>180</v>
      </c>
      <c r="D53" s="122">
        <v>0.46267515923566882</v>
      </c>
    </row>
    <row r="54" spans="2:4">
      <c r="C54" s="121" t="s">
        <v>185</v>
      </c>
      <c r="D54" s="122" vm="28">
        <v>3.2778</v>
      </c>
    </row>
    <row r="55" spans="2:4">
      <c r="C55" s="121" t="s">
        <v>186</v>
      </c>
      <c r="D55" s="122">
        <v>0.18716729107296534</v>
      </c>
    </row>
    <row r="56" spans="2:4">
      <c r="C56" s="121" t="s">
        <v>183</v>
      </c>
      <c r="D56" s="122" vm="29">
        <v>0.54620000000000002</v>
      </c>
    </row>
    <row r="57" spans="2:4">
      <c r="C57" s="121" t="s">
        <v>1863</v>
      </c>
      <c r="D57" s="122">
        <v>2.4723023999999998</v>
      </c>
    </row>
    <row r="58" spans="2:4">
      <c r="C58" s="121" t="s">
        <v>182</v>
      </c>
      <c r="D58" s="122" vm="30">
        <v>0.39090000000000003</v>
      </c>
    </row>
    <row r="59" spans="2:4">
      <c r="C59" s="121" t="s">
        <v>175</v>
      </c>
      <c r="D59" s="122" vm="31">
        <v>3.6320000000000001</v>
      </c>
    </row>
    <row r="60" spans="2:4">
      <c r="C60" s="121" t="s">
        <v>189</v>
      </c>
      <c r="D60" s="122" vm="32">
        <v>0.24929999999999999</v>
      </c>
    </row>
    <row r="61" spans="2:4">
      <c r="C61" s="121" t="s">
        <v>1864</v>
      </c>
      <c r="D61" s="122" vm="33">
        <v>0.42030000000000001</v>
      </c>
    </row>
    <row r="62" spans="2:4">
      <c r="C62" s="121" t="s">
        <v>1865</v>
      </c>
      <c r="D62" s="122">
        <v>5.533464356993769E-2</v>
      </c>
    </row>
    <row r="63" spans="2:4">
      <c r="C63" s="121" t="s">
        <v>176</v>
      </c>
      <c r="D63" s="12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8802</v>
      </c>
    </row>
    <row r="6" spans="2:60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60" ht="26.25" customHeight="1">
      <c r="B7" s="175" t="s">
        <v>102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  <c r="BH7" s="3"/>
    </row>
    <row r="8" spans="2:60" s="3" customFormat="1" ht="78.75"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63</v>
      </c>
      <c r="K8" s="31" t="s">
        <v>194</v>
      </c>
      <c r="L8" s="31" t="s">
        <v>196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258</v>
      </c>
      <c r="H9" s="17"/>
      <c r="I9" s="17" t="s">
        <v>254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31" t="s">
        <v>52</v>
      </c>
      <c r="C11" s="126"/>
      <c r="D11" s="126"/>
      <c r="E11" s="126"/>
      <c r="F11" s="126"/>
      <c r="G11" s="127"/>
      <c r="H11" s="129"/>
      <c r="I11" s="127">
        <v>2.8935316969999998</v>
      </c>
      <c r="J11" s="126"/>
      <c r="K11" s="128">
        <f>I11/$I$11</f>
        <v>1</v>
      </c>
      <c r="L11" s="128">
        <f>I11/'סכום נכסי הקרן'!$C$42</f>
        <v>2.72044323372096E-6</v>
      </c>
      <c r="BC11" s="102"/>
      <c r="BD11" s="3"/>
      <c r="BE11" s="102"/>
      <c r="BG11" s="102"/>
    </row>
    <row r="12" spans="2:60" s="4" customFormat="1" ht="18" customHeight="1">
      <c r="B12" s="132" t="s">
        <v>28</v>
      </c>
      <c r="C12" s="126"/>
      <c r="D12" s="126"/>
      <c r="E12" s="126"/>
      <c r="F12" s="126"/>
      <c r="G12" s="127"/>
      <c r="H12" s="129"/>
      <c r="I12" s="127">
        <v>2.8935316969999998</v>
      </c>
      <c r="J12" s="126"/>
      <c r="K12" s="128">
        <f t="shared" ref="K12:K15" si="0">I12/$I$11</f>
        <v>1</v>
      </c>
      <c r="L12" s="128">
        <f>I12/'סכום נכסי הקרן'!$C$42</f>
        <v>2.72044323372096E-6</v>
      </c>
      <c r="BC12" s="102"/>
      <c r="BD12" s="3"/>
      <c r="BE12" s="102"/>
      <c r="BG12" s="102"/>
    </row>
    <row r="13" spans="2:60">
      <c r="B13" s="104" t="s">
        <v>1619</v>
      </c>
      <c r="C13" s="84"/>
      <c r="D13" s="84"/>
      <c r="E13" s="84"/>
      <c r="F13" s="84"/>
      <c r="G13" s="93"/>
      <c r="H13" s="95"/>
      <c r="I13" s="93">
        <v>2.8935316969999998</v>
      </c>
      <c r="J13" s="84"/>
      <c r="K13" s="94">
        <f t="shared" si="0"/>
        <v>1</v>
      </c>
      <c r="L13" s="94">
        <f>I13/'סכום נכסי הקרן'!$C$42</f>
        <v>2.72044323372096E-6</v>
      </c>
      <c r="BD13" s="3"/>
    </row>
    <row r="14" spans="2:60" ht="20.25">
      <c r="B14" s="89" t="s">
        <v>1620</v>
      </c>
      <c r="C14" s="86" t="s">
        <v>1621</v>
      </c>
      <c r="D14" s="99" t="s">
        <v>132</v>
      </c>
      <c r="E14" s="99" t="s">
        <v>1123</v>
      </c>
      <c r="F14" s="99" t="s">
        <v>176</v>
      </c>
      <c r="G14" s="96">
        <v>5528.815826</v>
      </c>
      <c r="H14" s="98">
        <v>35</v>
      </c>
      <c r="I14" s="96">
        <v>1.9350855389999999</v>
      </c>
      <c r="J14" s="97">
        <v>8.5875820048982997E-4</v>
      </c>
      <c r="K14" s="97">
        <f t="shared" si="0"/>
        <v>0.66876251641075424</v>
      </c>
      <c r="L14" s="97">
        <f>I14/'סכום נכסי הקרן'!$C$42</f>
        <v>1.819330462735839E-6</v>
      </c>
      <c r="BD14" s="4"/>
    </row>
    <row r="15" spans="2:60">
      <c r="B15" s="89" t="s">
        <v>1622</v>
      </c>
      <c r="C15" s="86" t="s">
        <v>1623</v>
      </c>
      <c r="D15" s="99" t="s">
        <v>132</v>
      </c>
      <c r="E15" s="99" t="s">
        <v>202</v>
      </c>
      <c r="F15" s="99" t="s">
        <v>176</v>
      </c>
      <c r="G15" s="96">
        <v>1474.5325500000001</v>
      </c>
      <c r="H15" s="98">
        <v>65</v>
      </c>
      <c r="I15" s="96">
        <v>0.95844615799999999</v>
      </c>
      <c r="J15" s="97">
        <v>1.2293292987433522E-3</v>
      </c>
      <c r="K15" s="97">
        <f t="shared" si="0"/>
        <v>0.33123748358924582</v>
      </c>
      <c r="L15" s="97">
        <f>I15/'סכום נכסי הקרן'!$C$42</f>
        <v>9.0111277098512133E-7</v>
      </c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266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257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191</v>
      </c>
      <c r="C1" s="80" t="s" vm="1">
        <v>267</v>
      </c>
    </row>
    <row r="2" spans="2:61">
      <c r="B2" s="58" t="s">
        <v>190</v>
      </c>
      <c r="C2" s="80" t="s">
        <v>268</v>
      </c>
    </row>
    <row r="3" spans="2:61">
      <c r="B3" s="58" t="s">
        <v>192</v>
      </c>
      <c r="C3" s="80" t="s">
        <v>269</v>
      </c>
    </row>
    <row r="4" spans="2:61">
      <c r="B4" s="58" t="s">
        <v>193</v>
      </c>
      <c r="C4" s="80">
        <v>8802</v>
      </c>
    </row>
    <row r="6" spans="2:61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61" ht="26.25" customHeight="1">
      <c r="B7" s="175" t="s">
        <v>103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  <c r="BI7" s="3"/>
    </row>
    <row r="8" spans="2:61" s="3" customFormat="1" ht="78.75"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63</v>
      </c>
      <c r="K8" s="31" t="s">
        <v>194</v>
      </c>
      <c r="L8" s="32" t="s">
        <v>196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258</v>
      </c>
      <c r="H9" s="17"/>
      <c r="I9" s="17" t="s">
        <v>254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K11" sqref="K11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191</v>
      </c>
      <c r="C1" s="80" t="s" vm="1">
        <v>267</v>
      </c>
    </row>
    <row r="2" spans="1:60">
      <c r="B2" s="58" t="s">
        <v>190</v>
      </c>
      <c r="C2" s="80" t="s">
        <v>268</v>
      </c>
    </row>
    <row r="3" spans="1:60">
      <c r="B3" s="58" t="s">
        <v>192</v>
      </c>
      <c r="C3" s="80" t="s">
        <v>269</v>
      </c>
    </row>
    <row r="4" spans="1:60">
      <c r="B4" s="58" t="s">
        <v>193</v>
      </c>
      <c r="C4" s="80">
        <v>8802</v>
      </c>
    </row>
    <row r="6" spans="1:60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7"/>
      <c r="BD6" s="1" t="s">
        <v>132</v>
      </c>
      <c r="BF6" s="1" t="s">
        <v>199</v>
      </c>
      <c r="BH6" s="3" t="s">
        <v>176</v>
      </c>
    </row>
    <row r="7" spans="1:60" ht="26.25" customHeight="1">
      <c r="B7" s="175" t="s">
        <v>104</v>
      </c>
      <c r="C7" s="176"/>
      <c r="D7" s="176"/>
      <c r="E7" s="176"/>
      <c r="F7" s="176"/>
      <c r="G7" s="176"/>
      <c r="H7" s="176"/>
      <c r="I7" s="176"/>
      <c r="J7" s="176"/>
      <c r="K7" s="177"/>
      <c r="BD7" s="3" t="s">
        <v>134</v>
      </c>
      <c r="BF7" s="1" t="s">
        <v>154</v>
      </c>
      <c r="BH7" s="3" t="s">
        <v>175</v>
      </c>
    </row>
    <row r="8" spans="1:60" s="3" customFormat="1" ht="78.75">
      <c r="A8" s="2"/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194</v>
      </c>
      <c r="K8" s="31" t="s">
        <v>196</v>
      </c>
      <c r="BC8" s="1" t="s">
        <v>147</v>
      </c>
      <c r="BD8" s="1" t="s">
        <v>148</v>
      </c>
      <c r="BE8" s="1" t="s">
        <v>155</v>
      </c>
      <c r="BG8" s="4" t="s">
        <v>177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258</v>
      </c>
      <c r="H9" s="17"/>
      <c r="I9" s="17" t="s">
        <v>254</v>
      </c>
      <c r="J9" s="33" t="s">
        <v>20</v>
      </c>
      <c r="K9" s="59" t="s">
        <v>20</v>
      </c>
      <c r="BC9" s="1" t="s">
        <v>144</v>
      </c>
      <c r="BE9" s="1" t="s">
        <v>156</v>
      </c>
      <c r="BG9" s="4" t="s">
        <v>178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140</v>
      </c>
      <c r="BD10" s="3"/>
      <c r="BE10" s="1" t="s">
        <v>200</v>
      </c>
      <c r="BG10" s="1" t="s">
        <v>184</v>
      </c>
    </row>
    <row r="11" spans="1:60" s="4" customFormat="1" ht="18" customHeight="1">
      <c r="A11" s="118"/>
      <c r="B11" s="131" t="s">
        <v>53</v>
      </c>
      <c r="C11" s="126"/>
      <c r="D11" s="126"/>
      <c r="E11" s="126"/>
      <c r="F11" s="126"/>
      <c r="G11" s="127"/>
      <c r="H11" s="129"/>
      <c r="I11" s="127">
        <v>2836.8796899999998</v>
      </c>
      <c r="J11" s="128">
        <f>I11/$I$11</f>
        <v>1</v>
      </c>
      <c r="K11" s="128">
        <f>I11/'סכום נכסי הקרן'!$C$42</f>
        <v>2.6671800988191888E-3</v>
      </c>
      <c r="L11" s="3"/>
      <c r="M11" s="3"/>
      <c r="N11" s="3"/>
      <c r="O11" s="3"/>
      <c r="BC11" s="102" t="s">
        <v>139</v>
      </c>
      <c r="BD11" s="3"/>
      <c r="BE11" s="102" t="s">
        <v>157</v>
      </c>
      <c r="BG11" s="102" t="s">
        <v>179</v>
      </c>
    </row>
    <row r="12" spans="1:60" s="102" customFormat="1" ht="20.25">
      <c r="A12" s="118"/>
      <c r="B12" s="132" t="s">
        <v>247</v>
      </c>
      <c r="C12" s="126"/>
      <c r="D12" s="126"/>
      <c r="E12" s="126"/>
      <c r="F12" s="126"/>
      <c r="G12" s="127"/>
      <c r="H12" s="129"/>
      <c r="I12" s="127">
        <v>2836.8796899999998</v>
      </c>
      <c r="J12" s="128">
        <f t="shared" ref="J12:J15" si="0">I12/$I$11</f>
        <v>1</v>
      </c>
      <c r="K12" s="128">
        <f>I12/'סכום נכסי הקרן'!$C$42</f>
        <v>2.6671800988191888E-3</v>
      </c>
      <c r="L12" s="3"/>
      <c r="M12" s="3"/>
      <c r="N12" s="3"/>
      <c r="O12" s="3"/>
      <c r="BC12" s="102" t="s">
        <v>137</v>
      </c>
      <c r="BD12" s="4"/>
      <c r="BE12" s="102" t="s">
        <v>158</v>
      </c>
      <c r="BG12" s="102" t="s">
        <v>180</v>
      </c>
    </row>
    <row r="13" spans="1:60">
      <c r="B13" s="85" t="s">
        <v>1624</v>
      </c>
      <c r="C13" s="86" t="s">
        <v>1625</v>
      </c>
      <c r="D13" s="99" t="s">
        <v>30</v>
      </c>
      <c r="E13" s="99" t="s">
        <v>1626</v>
      </c>
      <c r="F13" s="99" t="s">
        <v>178</v>
      </c>
      <c r="G13" s="96">
        <v>14</v>
      </c>
      <c r="H13" s="98">
        <v>721150</v>
      </c>
      <c r="I13" s="96">
        <v>108.32921</v>
      </c>
      <c r="J13" s="97">
        <f t="shared" si="0"/>
        <v>3.8186043060571245E-2</v>
      </c>
      <c r="K13" s="97">
        <f>I13/'סכום נכסי הקרן'!$C$42</f>
        <v>1.0184905410380822E-4</v>
      </c>
      <c r="P13" s="1"/>
      <c r="BC13" s="1" t="s">
        <v>141</v>
      </c>
      <c r="BE13" s="1" t="s">
        <v>159</v>
      </c>
      <c r="BG13" s="1" t="s">
        <v>181</v>
      </c>
    </row>
    <row r="14" spans="1:60">
      <c r="B14" s="85" t="s">
        <v>1627</v>
      </c>
      <c r="C14" s="86" t="s">
        <v>1628</v>
      </c>
      <c r="D14" s="99" t="s">
        <v>30</v>
      </c>
      <c r="E14" s="99" t="s">
        <v>1626</v>
      </c>
      <c r="F14" s="99" t="s">
        <v>175</v>
      </c>
      <c r="G14" s="96">
        <v>178</v>
      </c>
      <c r="H14" s="98">
        <v>283775</v>
      </c>
      <c r="I14" s="96">
        <v>2734.12754</v>
      </c>
      <c r="J14" s="97">
        <f t="shared" si="0"/>
        <v>0.96377987041107127</v>
      </c>
      <c r="K14" s="97">
        <f>I14/'סכום נכסי הקרן'!$C$42</f>
        <v>2.5705744900029462E-3</v>
      </c>
      <c r="P14" s="1"/>
      <c r="BC14" s="1" t="s">
        <v>138</v>
      </c>
      <c r="BE14" s="1" t="s">
        <v>160</v>
      </c>
      <c r="BG14" s="1" t="s">
        <v>183</v>
      </c>
    </row>
    <row r="15" spans="1:60">
      <c r="B15" s="85" t="s">
        <v>1629</v>
      </c>
      <c r="C15" s="86" t="s">
        <v>1630</v>
      </c>
      <c r="D15" s="99" t="s">
        <v>30</v>
      </c>
      <c r="E15" s="99" t="s">
        <v>1626</v>
      </c>
      <c r="F15" s="99" t="s">
        <v>177</v>
      </c>
      <c r="G15" s="96">
        <v>11</v>
      </c>
      <c r="H15" s="98">
        <v>12250</v>
      </c>
      <c r="I15" s="96">
        <v>-5.5770600000000004</v>
      </c>
      <c r="J15" s="97">
        <f t="shared" si="0"/>
        <v>-1.9659134716425008E-3</v>
      </c>
      <c r="K15" s="97">
        <f>I15/'סכום נכסי הקרן'!$C$42</f>
        <v>-5.2434452875654192E-6</v>
      </c>
      <c r="P15" s="1"/>
      <c r="BC15" s="1" t="s">
        <v>149</v>
      </c>
      <c r="BE15" s="1" t="s">
        <v>201</v>
      </c>
      <c r="BG15" s="1" t="s">
        <v>185</v>
      </c>
    </row>
    <row r="16" spans="1:60" ht="20.25">
      <c r="B16" s="107"/>
      <c r="C16" s="86"/>
      <c r="D16" s="86"/>
      <c r="E16" s="86"/>
      <c r="F16" s="86"/>
      <c r="G16" s="96"/>
      <c r="H16" s="98"/>
      <c r="I16" s="86"/>
      <c r="J16" s="97"/>
      <c r="K16" s="86"/>
      <c r="P16" s="1"/>
      <c r="BC16" s="4" t="s">
        <v>135</v>
      </c>
      <c r="BD16" s="1" t="s">
        <v>150</v>
      </c>
      <c r="BE16" s="1" t="s">
        <v>161</v>
      </c>
      <c r="BG16" s="1" t="s">
        <v>186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145</v>
      </c>
      <c r="BE17" s="1" t="s">
        <v>162</v>
      </c>
      <c r="BG17" s="1" t="s">
        <v>187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133</v>
      </c>
      <c r="BF18" s="1" t="s">
        <v>163</v>
      </c>
      <c r="BH18" s="1" t="s">
        <v>30</v>
      </c>
    </row>
    <row r="19" spans="2:60">
      <c r="B19" s="101" t="s">
        <v>266</v>
      </c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146</v>
      </c>
      <c r="BF19" s="1" t="s">
        <v>164</v>
      </c>
    </row>
    <row r="20" spans="2:60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151</v>
      </c>
      <c r="BF20" s="1" t="s">
        <v>165</v>
      </c>
    </row>
    <row r="21" spans="2:60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136</v>
      </c>
      <c r="BE21" s="1" t="s">
        <v>152</v>
      </c>
      <c r="BF21" s="1" t="s">
        <v>166</v>
      </c>
    </row>
    <row r="22" spans="2:60">
      <c r="B22" s="101" t="s">
        <v>257</v>
      </c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142</v>
      </c>
      <c r="BF22" s="1" t="s">
        <v>167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30</v>
      </c>
      <c r="BE23" s="1" t="s">
        <v>143</v>
      </c>
      <c r="BF23" s="1" t="s">
        <v>202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205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168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169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204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170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171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203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30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191</v>
      </c>
      <c r="C1" s="80" t="s" vm="1">
        <v>267</v>
      </c>
    </row>
    <row r="2" spans="2:81">
      <c r="B2" s="58" t="s">
        <v>190</v>
      </c>
      <c r="C2" s="80" t="s">
        <v>268</v>
      </c>
    </row>
    <row r="3" spans="2:81">
      <c r="B3" s="58" t="s">
        <v>192</v>
      </c>
      <c r="C3" s="80" t="s">
        <v>269</v>
      </c>
      <c r="E3" s="2"/>
    </row>
    <row r="4" spans="2:81">
      <c r="B4" s="58" t="s">
        <v>193</v>
      </c>
      <c r="C4" s="80">
        <v>8802</v>
      </c>
    </row>
    <row r="6" spans="2:81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81" ht="26.25" customHeight="1">
      <c r="B7" s="175" t="s">
        <v>105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</row>
    <row r="8" spans="2:81" s="3" customFormat="1" ht="47.25">
      <c r="B8" s="23" t="s">
        <v>127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66</v>
      </c>
      <c r="O8" s="31" t="s">
        <v>63</v>
      </c>
      <c r="P8" s="31" t="s">
        <v>194</v>
      </c>
      <c r="Q8" s="32" t="s">
        <v>196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258</v>
      </c>
      <c r="M9" s="33"/>
      <c r="N9" s="33" t="s">
        <v>254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59"/>
  <sheetViews>
    <sheetView rightToLeft="1" workbookViewId="0">
      <selection activeCell="O12" sqref="O12:O53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191</v>
      </c>
      <c r="C1" s="80" t="s" vm="1">
        <v>267</v>
      </c>
    </row>
    <row r="2" spans="2:72">
      <c r="B2" s="58" t="s">
        <v>190</v>
      </c>
      <c r="C2" s="80" t="s">
        <v>268</v>
      </c>
    </row>
    <row r="3" spans="2:72">
      <c r="B3" s="58" t="s">
        <v>192</v>
      </c>
      <c r="C3" s="80" t="s">
        <v>269</v>
      </c>
    </row>
    <row r="4" spans="2:72">
      <c r="B4" s="58" t="s">
        <v>193</v>
      </c>
      <c r="C4" s="80">
        <v>8802</v>
      </c>
    </row>
    <row r="6" spans="2:72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72" ht="26.25" customHeight="1">
      <c r="B7" s="175" t="s">
        <v>96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7"/>
    </row>
    <row r="8" spans="2:72" s="3" customFormat="1" ht="78.75">
      <c r="B8" s="23" t="s">
        <v>127</v>
      </c>
      <c r="C8" s="31" t="s">
        <v>49</v>
      </c>
      <c r="D8" s="31" t="s">
        <v>15</v>
      </c>
      <c r="E8" s="31" t="s">
        <v>70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251</v>
      </c>
      <c r="L8" s="31" t="s">
        <v>250</v>
      </c>
      <c r="M8" s="31" t="s">
        <v>120</v>
      </c>
      <c r="N8" s="31" t="s">
        <v>63</v>
      </c>
      <c r="O8" s="31" t="s">
        <v>194</v>
      </c>
      <c r="P8" s="32" t="s">
        <v>196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258</v>
      </c>
      <c r="L9" s="33"/>
      <c r="M9" s="33" t="s">
        <v>254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 t="s">
        <v>29</v>
      </c>
      <c r="C11" s="82"/>
      <c r="D11" s="82"/>
      <c r="E11" s="82"/>
      <c r="F11" s="82"/>
      <c r="G11" s="90">
        <v>9.8660187583776811</v>
      </c>
      <c r="H11" s="82"/>
      <c r="I11" s="82"/>
      <c r="J11" s="105">
        <v>4.8500875963626712E-2</v>
      </c>
      <c r="K11" s="90"/>
      <c r="L11" s="82"/>
      <c r="M11" s="90">
        <v>288734.89867000008</v>
      </c>
      <c r="N11" s="82"/>
      <c r="O11" s="91">
        <f>M11/$M$11</f>
        <v>1</v>
      </c>
      <c r="P11" s="91">
        <f>M11/'סכום נכסי הקרן'!$C$42</f>
        <v>0.27146303675895372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245</v>
      </c>
      <c r="C12" s="84"/>
      <c r="D12" s="84"/>
      <c r="E12" s="84"/>
      <c r="F12" s="84"/>
      <c r="G12" s="93">
        <v>9.8660187583776828</v>
      </c>
      <c r="H12" s="84"/>
      <c r="I12" s="84"/>
      <c r="J12" s="106">
        <v>4.8500875963626705E-2</v>
      </c>
      <c r="K12" s="93"/>
      <c r="L12" s="84"/>
      <c r="M12" s="93">
        <v>288734.89867000008</v>
      </c>
      <c r="N12" s="84"/>
      <c r="O12" s="94">
        <f t="shared" ref="O12:O53" si="0">M12/$M$11</f>
        <v>1</v>
      </c>
      <c r="P12" s="94">
        <f>M12/'סכום נכסי הקרן'!$C$42</f>
        <v>0.27146303675895372</v>
      </c>
    </row>
    <row r="13" spans="2:72">
      <c r="B13" s="104" t="s">
        <v>75</v>
      </c>
      <c r="C13" s="84"/>
      <c r="D13" s="84"/>
      <c r="E13" s="84"/>
      <c r="F13" s="84"/>
      <c r="G13" s="93">
        <v>9.8660187583776828</v>
      </c>
      <c r="H13" s="84"/>
      <c r="I13" s="84"/>
      <c r="J13" s="106">
        <v>4.8500875963626705E-2</v>
      </c>
      <c r="K13" s="93"/>
      <c r="L13" s="84"/>
      <c r="M13" s="93">
        <v>288734.89867000008</v>
      </c>
      <c r="N13" s="84"/>
      <c r="O13" s="94">
        <f t="shared" si="0"/>
        <v>1</v>
      </c>
      <c r="P13" s="94">
        <f>M13/'סכום נכסי הקרן'!$C$42</f>
        <v>0.27146303675895372</v>
      </c>
    </row>
    <row r="14" spans="2:72">
      <c r="B14" s="89" t="s">
        <v>1631</v>
      </c>
      <c r="C14" s="86" t="s">
        <v>1632</v>
      </c>
      <c r="D14" s="86" t="s">
        <v>272</v>
      </c>
      <c r="E14" s="86"/>
      <c r="F14" s="108">
        <v>40909</v>
      </c>
      <c r="G14" s="96">
        <v>6.5</v>
      </c>
      <c r="H14" s="99" t="s">
        <v>176</v>
      </c>
      <c r="I14" s="100">
        <v>4.8000000000000001E-2</v>
      </c>
      <c r="J14" s="100">
        <v>4.8599999999999997E-2</v>
      </c>
      <c r="K14" s="96">
        <v>27000</v>
      </c>
      <c r="L14" s="109">
        <v>104.4988</v>
      </c>
      <c r="M14" s="96">
        <v>28.20513</v>
      </c>
      <c r="N14" s="86"/>
      <c r="O14" s="97">
        <f t="shared" si="0"/>
        <v>9.7685212732930186E-5</v>
      </c>
      <c r="P14" s="97">
        <f>M14/'סכום נכסי הקרן'!$C$42</f>
        <v>2.6517924494925645E-5</v>
      </c>
    </row>
    <row r="15" spans="2:72">
      <c r="B15" s="89" t="s">
        <v>1633</v>
      </c>
      <c r="C15" s="86">
        <v>8790</v>
      </c>
      <c r="D15" s="86" t="s">
        <v>272</v>
      </c>
      <c r="E15" s="86"/>
      <c r="F15" s="108">
        <v>41030</v>
      </c>
      <c r="G15" s="96">
        <v>6.67</v>
      </c>
      <c r="H15" s="99" t="s">
        <v>176</v>
      </c>
      <c r="I15" s="100">
        <v>4.8000000000000001E-2</v>
      </c>
      <c r="J15" s="100">
        <v>4.8600000000000004E-2</v>
      </c>
      <c r="K15" s="96">
        <v>358000</v>
      </c>
      <c r="L15" s="109">
        <v>104.8777</v>
      </c>
      <c r="M15" s="96">
        <v>375.47127</v>
      </c>
      <c r="N15" s="86"/>
      <c r="O15" s="97">
        <f t="shared" si="0"/>
        <v>1.3004014122627149E-3</v>
      </c>
      <c r="P15" s="97">
        <f>M15/'סכום נכסי הקרן'!$C$42</f>
        <v>3.5301091637846878E-4</v>
      </c>
    </row>
    <row r="16" spans="2:72">
      <c r="B16" s="89" t="s">
        <v>1634</v>
      </c>
      <c r="C16" s="86">
        <v>8805</v>
      </c>
      <c r="D16" s="86" t="s">
        <v>272</v>
      </c>
      <c r="E16" s="86"/>
      <c r="F16" s="108">
        <v>41487</v>
      </c>
      <c r="G16" s="96">
        <v>7.580000000000001</v>
      </c>
      <c r="H16" s="99" t="s">
        <v>176</v>
      </c>
      <c r="I16" s="100">
        <v>4.8000000000000001E-2</v>
      </c>
      <c r="J16" s="100">
        <v>4.8600000000000004E-2</v>
      </c>
      <c r="K16" s="96">
        <v>1430000</v>
      </c>
      <c r="L16" s="109">
        <v>101.0676</v>
      </c>
      <c r="M16" s="96">
        <v>1444.82863</v>
      </c>
      <c r="N16" s="86"/>
      <c r="O16" s="97">
        <f t="shared" si="0"/>
        <v>5.0039972190937636E-3</v>
      </c>
      <c r="P16" s="97">
        <f>M16/'סכום נכסי הקרן'!$C$42</f>
        <v>1.3584002810285527E-3</v>
      </c>
    </row>
    <row r="17" spans="2:16">
      <c r="B17" s="89" t="s">
        <v>1635</v>
      </c>
      <c r="C17" s="86" t="s">
        <v>1636</v>
      </c>
      <c r="D17" s="86" t="s">
        <v>272</v>
      </c>
      <c r="E17" s="86"/>
      <c r="F17" s="108">
        <v>42218</v>
      </c>
      <c r="G17" s="96">
        <v>8.8199999999999985</v>
      </c>
      <c r="H17" s="99" t="s">
        <v>176</v>
      </c>
      <c r="I17" s="100">
        <v>4.8000000000000001E-2</v>
      </c>
      <c r="J17" s="100">
        <v>4.8499999999999995E-2</v>
      </c>
      <c r="K17" s="96">
        <v>2000</v>
      </c>
      <c r="L17" s="109">
        <v>100.9601</v>
      </c>
      <c r="M17" s="96">
        <v>2.0191699999999999</v>
      </c>
      <c r="N17" s="86"/>
      <c r="O17" s="97">
        <f t="shared" si="0"/>
        <v>6.9931622720388328E-6</v>
      </c>
      <c r="P17" s="97">
        <f>M17/'סכום נכסי הקרן'!$C$42</f>
        <v>1.898385066915806E-6</v>
      </c>
    </row>
    <row r="18" spans="2:16">
      <c r="B18" s="89" t="s">
        <v>1637</v>
      </c>
      <c r="C18" s="86" t="s">
        <v>1638</v>
      </c>
      <c r="D18" s="86" t="s">
        <v>272</v>
      </c>
      <c r="E18" s="86"/>
      <c r="F18" s="108">
        <v>42309</v>
      </c>
      <c r="G18" s="96">
        <v>8.85</v>
      </c>
      <c r="H18" s="99" t="s">
        <v>176</v>
      </c>
      <c r="I18" s="100">
        <v>4.8000000000000001E-2</v>
      </c>
      <c r="J18" s="100">
        <v>4.8499999999999995E-2</v>
      </c>
      <c r="K18" s="96">
        <v>107000</v>
      </c>
      <c r="L18" s="109">
        <v>102.5886</v>
      </c>
      <c r="M18" s="96">
        <v>109.76992</v>
      </c>
      <c r="N18" s="86"/>
      <c r="O18" s="97">
        <f t="shared" si="0"/>
        <v>3.8017544988719175E-4</v>
      </c>
      <c r="P18" s="97">
        <f>M18/'סכום נכסי הקרן'!$C$42</f>
        <v>1.032035821275785E-4</v>
      </c>
    </row>
    <row r="19" spans="2:16">
      <c r="B19" s="89" t="s">
        <v>1639</v>
      </c>
      <c r="C19" s="86" t="s">
        <v>1640</v>
      </c>
      <c r="D19" s="86" t="s">
        <v>272</v>
      </c>
      <c r="E19" s="86"/>
      <c r="F19" s="108">
        <v>42339</v>
      </c>
      <c r="G19" s="96">
        <v>8.9400000000000013</v>
      </c>
      <c r="H19" s="99" t="s">
        <v>176</v>
      </c>
      <c r="I19" s="100">
        <v>4.8000000000000001E-2</v>
      </c>
      <c r="J19" s="100">
        <v>4.8500000000000008E-2</v>
      </c>
      <c r="K19" s="96">
        <v>149000</v>
      </c>
      <c r="L19" s="109">
        <v>102.0812</v>
      </c>
      <c r="M19" s="96">
        <v>152.10101999999998</v>
      </c>
      <c r="N19" s="86"/>
      <c r="O19" s="97">
        <f t="shared" si="0"/>
        <v>5.2678432950302543E-4</v>
      </c>
      <c r="P19" s="97">
        <f>M19/'סכום נכסי הקרן'!$C$42</f>
        <v>1.4300247380392059E-4</v>
      </c>
    </row>
    <row r="20" spans="2:16">
      <c r="B20" s="89" t="s">
        <v>1641</v>
      </c>
      <c r="C20" s="86" t="s">
        <v>1642</v>
      </c>
      <c r="D20" s="86" t="s">
        <v>272</v>
      </c>
      <c r="E20" s="86"/>
      <c r="F20" s="108">
        <v>42370</v>
      </c>
      <c r="G20" s="96">
        <v>9.02</v>
      </c>
      <c r="H20" s="99" t="s">
        <v>176</v>
      </c>
      <c r="I20" s="100">
        <v>4.8000000000000001E-2</v>
      </c>
      <c r="J20" s="100">
        <v>4.8499999999999995E-2</v>
      </c>
      <c r="K20" s="96">
        <v>420000</v>
      </c>
      <c r="L20" s="109">
        <v>102.08839999999999</v>
      </c>
      <c r="M20" s="96">
        <v>428.77132</v>
      </c>
      <c r="N20" s="86"/>
      <c r="O20" s="97">
        <f t="shared" si="0"/>
        <v>1.4849999843283574E-3</v>
      </c>
      <c r="P20" s="97">
        <f>M20/'סכום נכסי הקרן'!$C$42</f>
        <v>4.0312260533277464E-4</v>
      </c>
    </row>
    <row r="21" spans="2:16">
      <c r="B21" s="89" t="s">
        <v>1643</v>
      </c>
      <c r="C21" s="86" t="s">
        <v>1644</v>
      </c>
      <c r="D21" s="86" t="s">
        <v>272</v>
      </c>
      <c r="E21" s="86"/>
      <c r="F21" s="108">
        <v>42461</v>
      </c>
      <c r="G21" s="96">
        <v>9.0499999999999989</v>
      </c>
      <c r="H21" s="99" t="s">
        <v>176</v>
      </c>
      <c r="I21" s="100">
        <v>4.8000000000000001E-2</v>
      </c>
      <c r="J21" s="100">
        <v>4.8499999999999995E-2</v>
      </c>
      <c r="K21" s="96">
        <v>697000</v>
      </c>
      <c r="L21" s="109">
        <v>104.252</v>
      </c>
      <c r="M21" s="96">
        <v>726.63641000000007</v>
      </c>
      <c r="N21" s="86"/>
      <c r="O21" s="97">
        <f t="shared" si="0"/>
        <v>2.516621348327155E-3</v>
      </c>
      <c r="P21" s="97">
        <f>M21/'סכום נכסי הקרן'!$C$42</f>
        <v>6.8316967358930225E-4</v>
      </c>
    </row>
    <row r="22" spans="2:16">
      <c r="B22" s="89" t="s">
        <v>1645</v>
      </c>
      <c r="C22" s="86" t="s">
        <v>1646</v>
      </c>
      <c r="D22" s="86" t="s">
        <v>272</v>
      </c>
      <c r="E22" s="86"/>
      <c r="F22" s="108">
        <v>42491</v>
      </c>
      <c r="G22" s="96">
        <v>9.129999999999999</v>
      </c>
      <c r="H22" s="99" t="s">
        <v>176</v>
      </c>
      <c r="I22" s="100">
        <v>4.8000000000000001E-2</v>
      </c>
      <c r="J22" s="100">
        <v>4.8499999999999995E-2</v>
      </c>
      <c r="K22" s="96">
        <v>1553000</v>
      </c>
      <c r="L22" s="109">
        <v>104.0523</v>
      </c>
      <c r="M22" s="96">
        <v>1615.9326100000001</v>
      </c>
      <c r="N22" s="86"/>
      <c r="O22" s="97">
        <f t="shared" si="0"/>
        <v>5.596596107514098E-3</v>
      </c>
      <c r="P22" s="97">
        <f>M22/'סכום נכסי הקרן'!$C$42</f>
        <v>1.5192689748591171E-3</v>
      </c>
    </row>
    <row r="23" spans="2:16">
      <c r="B23" s="89" t="s">
        <v>1647</v>
      </c>
      <c r="C23" s="86" t="s">
        <v>1648</v>
      </c>
      <c r="D23" s="86" t="s">
        <v>272</v>
      </c>
      <c r="E23" s="86"/>
      <c r="F23" s="108">
        <v>42522</v>
      </c>
      <c r="G23" s="96">
        <v>9.2199999999999989</v>
      </c>
      <c r="H23" s="99" t="s">
        <v>176</v>
      </c>
      <c r="I23" s="100">
        <v>4.8000000000000001E-2</v>
      </c>
      <c r="J23" s="100">
        <v>4.8499999999999995E-2</v>
      </c>
      <c r="K23" s="96">
        <v>1853000</v>
      </c>
      <c r="L23" s="109">
        <v>103.2209</v>
      </c>
      <c r="M23" s="96">
        <v>1912.68246</v>
      </c>
      <c r="N23" s="86"/>
      <c r="O23" s="97">
        <f t="shared" si="0"/>
        <v>6.6243549664775254E-3</v>
      </c>
      <c r="P23" s="97">
        <f>M23/'סכום נכסי הקרן'!$C$42</f>
        <v>1.7982675157692462E-3</v>
      </c>
    </row>
    <row r="24" spans="2:16">
      <c r="B24" s="89" t="s">
        <v>1649</v>
      </c>
      <c r="C24" s="86" t="s">
        <v>1650</v>
      </c>
      <c r="D24" s="86" t="s">
        <v>272</v>
      </c>
      <c r="E24" s="86"/>
      <c r="F24" s="108">
        <v>42552</v>
      </c>
      <c r="G24" s="96">
        <v>9.2999999999999989</v>
      </c>
      <c r="H24" s="99" t="s">
        <v>176</v>
      </c>
      <c r="I24" s="100">
        <v>4.8000000000000001E-2</v>
      </c>
      <c r="J24" s="100">
        <v>4.8499999999999988E-2</v>
      </c>
      <c r="K24" s="96">
        <v>2617000</v>
      </c>
      <c r="L24" s="109">
        <v>102.5008</v>
      </c>
      <c r="M24" s="96">
        <v>2682.4607400000004</v>
      </c>
      <c r="N24" s="86"/>
      <c r="O24" s="97">
        <f t="shared" si="0"/>
        <v>9.2903932027483434E-3</v>
      </c>
      <c r="P24" s="97">
        <f>M24/'סכום נכסי הקרן'!$C$42</f>
        <v>2.5219983515028075E-3</v>
      </c>
    </row>
    <row r="25" spans="2:16">
      <c r="B25" s="89" t="s">
        <v>1651</v>
      </c>
      <c r="C25" s="86" t="s">
        <v>1652</v>
      </c>
      <c r="D25" s="86" t="s">
        <v>272</v>
      </c>
      <c r="E25" s="86"/>
      <c r="F25" s="108">
        <v>42583</v>
      </c>
      <c r="G25" s="96">
        <v>9.39</v>
      </c>
      <c r="H25" s="99" t="s">
        <v>176</v>
      </c>
      <c r="I25" s="100">
        <v>4.8000000000000001E-2</v>
      </c>
      <c r="J25" s="100">
        <v>4.8500000000000008E-2</v>
      </c>
      <c r="K25" s="96">
        <v>44539000</v>
      </c>
      <c r="L25" s="109">
        <v>101.7996</v>
      </c>
      <c r="M25" s="96">
        <v>45340.49914</v>
      </c>
      <c r="N25" s="86"/>
      <c r="O25" s="97">
        <f t="shared" si="0"/>
        <v>0.15703158623655122</v>
      </c>
      <c r="P25" s="97">
        <f>M25/'סכום נכסי הקרן'!$C$42</f>
        <v>4.2628271266849725E-2</v>
      </c>
    </row>
    <row r="26" spans="2:16">
      <c r="B26" s="89" t="s">
        <v>1653</v>
      </c>
      <c r="C26" s="86" t="s">
        <v>1654</v>
      </c>
      <c r="D26" s="86" t="s">
        <v>272</v>
      </c>
      <c r="E26" s="86"/>
      <c r="F26" s="108">
        <v>42614</v>
      </c>
      <c r="G26" s="96">
        <v>9.4700000000000006</v>
      </c>
      <c r="H26" s="99" t="s">
        <v>176</v>
      </c>
      <c r="I26" s="100">
        <v>4.8000000000000001E-2</v>
      </c>
      <c r="J26" s="100">
        <v>4.8499999999999995E-2</v>
      </c>
      <c r="K26" s="96">
        <v>36484000</v>
      </c>
      <c r="L26" s="109">
        <v>100.9794</v>
      </c>
      <c r="M26" s="96">
        <v>36841.03</v>
      </c>
      <c r="N26" s="86"/>
      <c r="O26" s="97">
        <f t="shared" si="0"/>
        <v>0.12759465575412213</v>
      </c>
      <c r="P26" s="97">
        <f>M26/'סכום נכסי הקרן'!$C$42</f>
        <v>3.4637232725227306E-2</v>
      </c>
    </row>
    <row r="27" spans="2:16">
      <c r="B27" s="89" t="s">
        <v>1655</v>
      </c>
      <c r="C27" s="86" t="s">
        <v>1656</v>
      </c>
      <c r="D27" s="86" t="s">
        <v>272</v>
      </c>
      <c r="E27" s="86"/>
      <c r="F27" s="108">
        <v>42644</v>
      </c>
      <c r="G27" s="96">
        <v>9.3299999999999983</v>
      </c>
      <c r="H27" s="99" t="s">
        <v>176</v>
      </c>
      <c r="I27" s="100">
        <v>4.8000000000000001E-2</v>
      </c>
      <c r="J27" s="100">
        <v>4.8500000000000008E-2</v>
      </c>
      <c r="K27" s="96">
        <v>9908000</v>
      </c>
      <c r="L27" s="109">
        <v>103.3064</v>
      </c>
      <c r="M27" s="96">
        <v>10235.5401</v>
      </c>
      <c r="N27" s="86"/>
      <c r="O27" s="97">
        <f t="shared" si="0"/>
        <v>3.5449611900563394E-2</v>
      </c>
      <c r="P27" s="97">
        <f>M27/'סכום נכסי הקרן'!$C$42</f>
        <v>9.623259298453285E-3</v>
      </c>
    </row>
    <row r="28" spans="2:16">
      <c r="B28" s="89" t="s">
        <v>1657</v>
      </c>
      <c r="C28" s="86" t="s">
        <v>1658</v>
      </c>
      <c r="D28" s="86" t="s">
        <v>272</v>
      </c>
      <c r="E28" s="86"/>
      <c r="F28" s="108">
        <v>42675</v>
      </c>
      <c r="G28" s="96">
        <v>9.41</v>
      </c>
      <c r="H28" s="99" t="s">
        <v>176</v>
      </c>
      <c r="I28" s="100">
        <v>4.8000000000000001E-2</v>
      </c>
      <c r="J28" s="100">
        <v>4.8500000000000015E-2</v>
      </c>
      <c r="K28" s="96">
        <v>2395000</v>
      </c>
      <c r="L28" s="109">
        <v>103.0017</v>
      </c>
      <c r="M28" s="96">
        <v>2466.8980099999999</v>
      </c>
      <c r="N28" s="86"/>
      <c r="O28" s="97">
        <f t="shared" si="0"/>
        <v>8.5438165644793028E-3</v>
      </c>
      <c r="P28" s="97">
        <f>M28/'סכום נכסי הקרן'!$C$42</f>
        <v>2.3193303901050031E-3</v>
      </c>
    </row>
    <row r="29" spans="2:16">
      <c r="B29" s="89" t="s">
        <v>1659</v>
      </c>
      <c r="C29" s="86" t="s">
        <v>1660</v>
      </c>
      <c r="D29" s="86" t="s">
        <v>272</v>
      </c>
      <c r="E29" s="86"/>
      <c r="F29" s="108">
        <v>42705</v>
      </c>
      <c r="G29" s="96">
        <v>9.49</v>
      </c>
      <c r="H29" s="99" t="s">
        <v>176</v>
      </c>
      <c r="I29" s="100">
        <v>4.8000000000000001E-2</v>
      </c>
      <c r="J29" s="100">
        <v>4.8499999999999995E-2</v>
      </c>
      <c r="K29" s="96">
        <v>6147000</v>
      </c>
      <c r="L29" s="109">
        <v>102.3888</v>
      </c>
      <c r="M29" s="96">
        <v>6293.84728</v>
      </c>
      <c r="N29" s="86"/>
      <c r="O29" s="97">
        <f t="shared" si="0"/>
        <v>2.1798013710816935E-2</v>
      </c>
      <c r="P29" s="97">
        <f>M29/'סכום נכסי הקרן'!$C$42</f>
        <v>5.917354997251675E-3</v>
      </c>
    </row>
    <row r="30" spans="2:16">
      <c r="B30" s="89" t="s">
        <v>1661</v>
      </c>
      <c r="C30" s="86" t="s">
        <v>1662</v>
      </c>
      <c r="D30" s="86" t="s">
        <v>272</v>
      </c>
      <c r="E30" s="86"/>
      <c r="F30" s="108">
        <v>42736</v>
      </c>
      <c r="G30" s="96">
        <v>9.58</v>
      </c>
      <c r="H30" s="99" t="s">
        <v>176</v>
      </c>
      <c r="I30" s="100">
        <v>4.8000000000000001E-2</v>
      </c>
      <c r="J30" s="100">
        <v>4.8500000000000008E-2</v>
      </c>
      <c r="K30" s="96">
        <v>7912000</v>
      </c>
      <c r="L30" s="109">
        <v>102.3974</v>
      </c>
      <c r="M30" s="96">
        <v>8101.6807500000004</v>
      </c>
      <c r="N30" s="86"/>
      <c r="O30" s="97">
        <f t="shared" si="0"/>
        <v>2.8059236300560765E-2</v>
      </c>
      <c r="P30" s="97">
        <f>M30/'סכום נכסי הקרן'!$C$42</f>
        <v>7.6170454952872958E-3</v>
      </c>
    </row>
    <row r="31" spans="2:16">
      <c r="B31" s="89" t="s">
        <v>1663</v>
      </c>
      <c r="C31" s="86" t="s">
        <v>1664</v>
      </c>
      <c r="D31" s="86" t="s">
        <v>272</v>
      </c>
      <c r="E31" s="86"/>
      <c r="F31" s="108">
        <v>42767</v>
      </c>
      <c r="G31" s="96">
        <v>9.67</v>
      </c>
      <c r="H31" s="99" t="s">
        <v>176</v>
      </c>
      <c r="I31" s="100">
        <v>4.8000000000000001E-2</v>
      </c>
      <c r="J31" s="100">
        <v>4.8499999999999995E-2</v>
      </c>
      <c r="K31" s="96">
        <v>4733000</v>
      </c>
      <c r="L31" s="109">
        <v>101.9933</v>
      </c>
      <c r="M31" s="96">
        <v>4827.3440399999999</v>
      </c>
      <c r="N31" s="86"/>
      <c r="O31" s="97">
        <f t="shared" si="0"/>
        <v>1.6718948981353485E-2</v>
      </c>
      <c r="P31" s="97">
        <f>M31/'סכום נכסי הקרן'!$C$42</f>
        <v>4.5385766618962339E-3</v>
      </c>
    </row>
    <row r="32" spans="2:16">
      <c r="B32" s="89" t="s">
        <v>1665</v>
      </c>
      <c r="C32" s="86" t="s">
        <v>1666</v>
      </c>
      <c r="D32" s="86" t="s">
        <v>272</v>
      </c>
      <c r="E32" s="86"/>
      <c r="F32" s="108">
        <v>42795</v>
      </c>
      <c r="G32" s="96">
        <v>9.75</v>
      </c>
      <c r="H32" s="99" t="s">
        <v>176</v>
      </c>
      <c r="I32" s="100">
        <v>4.8000000000000001E-2</v>
      </c>
      <c r="J32" s="100">
        <v>4.8499999999999995E-2</v>
      </c>
      <c r="K32" s="96">
        <v>6588000</v>
      </c>
      <c r="L32" s="109">
        <v>101.7945</v>
      </c>
      <c r="M32" s="96">
        <v>6706.2213300000003</v>
      </c>
      <c r="N32" s="86"/>
      <c r="O32" s="97">
        <f t="shared" si="0"/>
        <v>2.3226223642832493E-2</v>
      </c>
      <c r="P32" s="97">
        <f>M32/'סכום נכסי הקרן'!$C$42</f>
        <v>6.3050612025259177E-3</v>
      </c>
    </row>
    <row r="33" spans="2:16">
      <c r="B33" s="89" t="s">
        <v>1667</v>
      </c>
      <c r="C33" s="86" t="s">
        <v>1668</v>
      </c>
      <c r="D33" s="86" t="s">
        <v>272</v>
      </c>
      <c r="E33" s="86"/>
      <c r="F33" s="108">
        <v>42826</v>
      </c>
      <c r="G33" s="96">
        <v>9.6</v>
      </c>
      <c r="H33" s="99" t="s">
        <v>176</v>
      </c>
      <c r="I33" s="100">
        <v>4.8000000000000001E-2</v>
      </c>
      <c r="J33" s="100">
        <v>4.8500000000000008E-2</v>
      </c>
      <c r="K33" s="96">
        <v>4451000</v>
      </c>
      <c r="L33" s="109">
        <v>103.8265</v>
      </c>
      <c r="M33" s="96">
        <v>4621.3191200000001</v>
      </c>
      <c r="N33" s="86"/>
      <c r="O33" s="97">
        <f t="shared" si="0"/>
        <v>1.6005405447305429E-2</v>
      </c>
      <c r="P33" s="97">
        <f>M33/'סכום נכסי הקרן'!$C$42</f>
        <v>4.3448759672838318E-3</v>
      </c>
    </row>
    <row r="34" spans="2:16">
      <c r="B34" s="89" t="s">
        <v>1669</v>
      </c>
      <c r="C34" s="86" t="s">
        <v>1670</v>
      </c>
      <c r="D34" s="86" t="s">
        <v>272</v>
      </c>
      <c r="E34" s="86"/>
      <c r="F34" s="108">
        <v>42856</v>
      </c>
      <c r="G34" s="96">
        <v>9.68</v>
      </c>
      <c r="H34" s="99" t="s">
        <v>176</v>
      </c>
      <c r="I34" s="100">
        <v>4.8000000000000001E-2</v>
      </c>
      <c r="J34" s="100">
        <v>4.8499999999999995E-2</v>
      </c>
      <c r="K34" s="96">
        <v>3926900</v>
      </c>
      <c r="L34" s="109">
        <v>103.1031</v>
      </c>
      <c r="M34" s="96">
        <v>4048.7614900000003</v>
      </c>
      <c r="N34" s="86"/>
      <c r="O34" s="97">
        <f t="shared" si="0"/>
        <v>1.4022418171997272E-2</v>
      </c>
      <c r="P34" s="97">
        <f>M34/'סכום נכסי הקרן'!$C$42</f>
        <v>3.8065682196743167E-3</v>
      </c>
    </row>
    <row r="35" spans="2:16">
      <c r="B35" s="89" t="s">
        <v>1671</v>
      </c>
      <c r="C35" s="86" t="s">
        <v>1672</v>
      </c>
      <c r="D35" s="86" t="s">
        <v>272</v>
      </c>
      <c r="E35" s="86"/>
      <c r="F35" s="108">
        <v>42887</v>
      </c>
      <c r="G35" s="96">
        <v>9.77</v>
      </c>
      <c r="H35" s="99" t="s">
        <v>176</v>
      </c>
      <c r="I35" s="100">
        <v>4.8000000000000001E-2</v>
      </c>
      <c r="J35" s="100">
        <v>4.8500000000000008E-2</v>
      </c>
      <c r="K35" s="96">
        <v>7630000</v>
      </c>
      <c r="L35" s="109">
        <v>102.49460000000001</v>
      </c>
      <c r="M35" s="96">
        <v>7820.6002800000006</v>
      </c>
      <c r="N35" s="86"/>
      <c r="O35" s="97">
        <f t="shared" si="0"/>
        <v>2.7085746530897518E-2</v>
      </c>
      <c r="P35" s="97">
        <f>M35/'סכום נכסי הקרן'!$C$42</f>
        <v>7.3527790061607362E-3</v>
      </c>
    </row>
    <row r="36" spans="2:16">
      <c r="B36" s="89" t="s">
        <v>1673</v>
      </c>
      <c r="C36" s="86" t="s">
        <v>1674</v>
      </c>
      <c r="D36" s="86" t="s">
        <v>272</v>
      </c>
      <c r="E36" s="86"/>
      <c r="F36" s="108">
        <v>42949</v>
      </c>
      <c r="G36" s="96">
        <v>9.94</v>
      </c>
      <c r="H36" s="99" t="s">
        <v>176</v>
      </c>
      <c r="I36" s="100">
        <v>4.8000000000000001E-2</v>
      </c>
      <c r="J36" s="100">
        <v>4.8499999999999995E-2</v>
      </c>
      <c r="K36" s="96">
        <v>9690000</v>
      </c>
      <c r="L36" s="109">
        <v>101.992</v>
      </c>
      <c r="M36" s="96">
        <v>9883.022570000001</v>
      </c>
      <c r="N36" s="86"/>
      <c r="O36" s="97">
        <f t="shared" si="0"/>
        <v>3.4228708117806955E-2</v>
      </c>
      <c r="P36" s="97">
        <f>M36/'סכום נכסי הקרן'!$C$42</f>
        <v>9.2918290499957278E-3</v>
      </c>
    </row>
    <row r="37" spans="2:16">
      <c r="B37" s="89" t="s">
        <v>1675</v>
      </c>
      <c r="C37" s="86" t="s">
        <v>1676</v>
      </c>
      <c r="D37" s="86" t="s">
        <v>272</v>
      </c>
      <c r="E37" s="86"/>
      <c r="F37" s="108">
        <v>42979</v>
      </c>
      <c r="G37" s="96">
        <v>10.02</v>
      </c>
      <c r="H37" s="99" t="s">
        <v>176</v>
      </c>
      <c r="I37" s="100">
        <v>4.8000000000000001E-2</v>
      </c>
      <c r="J37" s="100">
        <v>4.8500000000000008E-2</v>
      </c>
      <c r="K37" s="96">
        <v>2685000</v>
      </c>
      <c r="L37" s="109">
        <v>101.7047</v>
      </c>
      <c r="M37" s="96">
        <v>2730.7722899999999</v>
      </c>
      <c r="N37" s="86"/>
      <c r="O37" s="97">
        <f t="shared" si="0"/>
        <v>9.4577146807634255E-3</v>
      </c>
      <c r="P37" s="97">
        <f>M37/'סכום נכסי הקרן'!$C$42</f>
        <v>2.5674199480397782E-3</v>
      </c>
    </row>
    <row r="38" spans="2:16">
      <c r="B38" s="89" t="s">
        <v>1677</v>
      </c>
      <c r="C38" s="86" t="s">
        <v>1678</v>
      </c>
      <c r="D38" s="86" t="s">
        <v>272</v>
      </c>
      <c r="E38" s="86"/>
      <c r="F38" s="108">
        <v>43009</v>
      </c>
      <c r="G38" s="96">
        <v>9.8600000000000012</v>
      </c>
      <c r="H38" s="99" t="s">
        <v>176</v>
      </c>
      <c r="I38" s="100">
        <v>4.8000000000000001E-2</v>
      </c>
      <c r="J38" s="100">
        <v>4.8499999999999995E-2</v>
      </c>
      <c r="K38" s="96">
        <v>10800000</v>
      </c>
      <c r="L38" s="109">
        <v>103.4241</v>
      </c>
      <c r="M38" s="96">
        <v>11169.808070000001</v>
      </c>
      <c r="N38" s="86"/>
      <c r="O38" s="97">
        <f t="shared" si="0"/>
        <v>3.8685341195163807E-2</v>
      </c>
      <c r="P38" s="97">
        <f>M38/'סכום נכסי הקרן'!$C$42</f>
        <v>1.0501640198895419E-2</v>
      </c>
    </row>
    <row r="39" spans="2:16">
      <c r="B39" s="89" t="s">
        <v>1679</v>
      </c>
      <c r="C39" s="86" t="s">
        <v>1680</v>
      </c>
      <c r="D39" s="86" t="s">
        <v>272</v>
      </c>
      <c r="E39" s="86"/>
      <c r="F39" s="108">
        <v>43040</v>
      </c>
      <c r="G39" s="96">
        <v>9.9499999999999993</v>
      </c>
      <c r="H39" s="99" t="s">
        <v>176</v>
      </c>
      <c r="I39" s="100">
        <v>4.8000000000000001E-2</v>
      </c>
      <c r="J39" s="100">
        <v>4.8500000000000008E-2</v>
      </c>
      <c r="K39" s="96">
        <v>6719000</v>
      </c>
      <c r="L39" s="109">
        <v>102.9134</v>
      </c>
      <c r="M39" s="96">
        <v>6914.7592699999996</v>
      </c>
      <c r="N39" s="86"/>
      <c r="O39" s="97">
        <f t="shared" si="0"/>
        <v>2.3948470731634672E-2</v>
      </c>
      <c r="P39" s="97">
        <f>M39/'סכום נכסי הקרן'!$C$42</f>
        <v>6.5011245905424704E-3</v>
      </c>
    </row>
    <row r="40" spans="2:16">
      <c r="B40" s="89" t="s">
        <v>1681</v>
      </c>
      <c r="C40" s="86" t="s">
        <v>1682</v>
      </c>
      <c r="D40" s="86" t="s">
        <v>272</v>
      </c>
      <c r="E40" s="86"/>
      <c r="F40" s="108">
        <v>43070</v>
      </c>
      <c r="G40" s="96">
        <v>10.029999999999998</v>
      </c>
      <c r="H40" s="99" t="s">
        <v>176</v>
      </c>
      <c r="I40" s="100">
        <v>4.8000000000000001E-2</v>
      </c>
      <c r="J40" s="100">
        <v>4.8499999999999995E-2</v>
      </c>
      <c r="K40" s="96">
        <v>5543000</v>
      </c>
      <c r="L40" s="109">
        <v>102.20180000000001</v>
      </c>
      <c r="M40" s="96">
        <v>5665.0444000000007</v>
      </c>
      <c r="N40" s="86"/>
      <c r="O40" s="97">
        <f t="shared" si="0"/>
        <v>1.9620227503134888E-2</v>
      </c>
      <c r="P40" s="97">
        <f>M40/'סכום נכסי הקרן'!$C$42</f>
        <v>5.3261665399025413E-3</v>
      </c>
    </row>
    <row r="41" spans="2:16">
      <c r="B41" s="89" t="s">
        <v>1683</v>
      </c>
      <c r="C41" s="86" t="s">
        <v>1684</v>
      </c>
      <c r="D41" s="86" t="s">
        <v>272</v>
      </c>
      <c r="E41" s="86"/>
      <c r="F41" s="108">
        <v>43101</v>
      </c>
      <c r="G41" s="96">
        <v>10.11</v>
      </c>
      <c r="H41" s="99" t="s">
        <v>176</v>
      </c>
      <c r="I41" s="100">
        <v>4.8000000000000001E-2</v>
      </c>
      <c r="J41" s="100">
        <v>4.8500000000000008E-2</v>
      </c>
      <c r="K41" s="96">
        <v>5625000</v>
      </c>
      <c r="L41" s="109">
        <v>102.1031</v>
      </c>
      <c r="M41" s="96">
        <v>5743.3018600000005</v>
      </c>
      <c r="N41" s="86"/>
      <c r="O41" s="97">
        <f t="shared" si="0"/>
        <v>1.989126318451763E-2</v>
      </c>
      <c r="P41" s="97">
        <f>M41/'סכום נכסי הקרן'!$C$42</f>
        <v>5.3997427090407323E-3</v>
      </c>
    </row>
    <row r="42" spans="2:16">
      <c r="B42" s="89" t="s">
        <v>1685</v>
      </c>
      <c r="C42" s="86" t="s">
        <v>1686</v>
      </c>
      <c r="D42" s="86" t="s">
        <v>272</v>
      </c>
      <c r="E42" s="86"/>
      <c r="F42" s="108">
        <v>43132</v>
      </c>
      <c r="G42" s="96">
        <v>10.199999999999999</v>
      </c>
      <c r="H42" s="99" t="s">
        <v>176</v>
      </c>
      <c r="I42" s="100">
        <v>4.8000000000000001E-2</v>
      </c>
      <c r="J42" s="100">
        <v>4.8499999999999988E-2</v>
      </c>
      <c r="K42" s="96">
        <v>13594000</v>
      </c>
      <c r="L42" s="109">
        <v>101.59529999999999</v>
      </c>
      <c r="M42" s="96">
        <v>13811.372960000001</v>
      </c>
      <c r="N42" s="86"/>
      <c r="O42" s="97">
        <f t="shared" si="0"/>
        <v>4.7834096341035824E-2</v>
      </c>
      <c r="P42" s="97">
        <f>M42/'סכום נכסי הקרן'!$C$42</f>
        <v>1.2985189053357942E-2</v>
      </c>
    </row>
    <row r="43" spans="2:16">
      <c r="B43" s="89" t="s">
        <v>1687</v>
      </c>
      <c r="C43" s="86" t="s">
        <v>1688</v>
      </c>
      <c r="D43" s="86" t="s">
        <v>272</v>
      </c>
      <c r="E43" s="86"/>
      <c r="F43" s="108">
        <v>43161</v>
      </c>
      <c r="G43" s="96">
        <v>10.280000000000001</v>
      </c>
      <c r="H43" s="99" t="s">
        <v>176</v>
      </c>
      <c r="I43" s="100">
        <v>4.8000000000000001E-2</v>
      </c>
      <c r="J43" s="100">
        <v>4.8499999999999995E-2</v>
      </c>
      <c r="K43" s="96">
        <v>4662000</v>
      </c>
      <c r="L43" s="109">
        <v>101.6913</v>
      </c>
      <c r="M43" s="96">
        <v>4740.8503799999999</v>
      </c>
      <c r="N43" s="86"/>
      <c r="O43" s="97">
        <f t="shared" si="0"/>
        <v>1.6419388171772048E-2</v>
      </c>
      <c r="P43" s="97">
        <f>M43/'סכום נכסי הקרן'!$C$42</f>
        <v>4.4572569748332859E-3</v>
      </c>
    </row>
    <row r="44" spans="2:16">
      <c r="B44" s="89" t="s">
        <v>1689</v>
      </c>
      <c r="C44" s="86" t="s">
        <v>1690</v>
      </c>
      <c r="D44" s="86" t="s">
        <v>272</v>
      </c>
      <c r="E44" s="86"/>
      <c r="F44" s="108">
        <v>43221</v>
      </c>
      <c r="G44" s="96">
        <v>10.200000000000001</v>
      </c>
      <c r="H44" s="99" t="s">
        <v>176</v>
      </c>
      <c r="I44" s="100">
        <v>4.8000000000000001E-2</v>
      </c>
      <c r="J44" s="100">
        <v>4.8500000000000008E-2</v>
      </c>
      <c r="K44" s="96">
        <v>12163000</v>
      </c>
      <c r="L44" s="109">
        <v>102.9019</v>
      </c>
      <c r="M44" s="96">
        <v>12517.37168</v>
      </c>
      <c r="N44" s="86"/>
      <c r="O44" s="97">
        <f t="shared" si="0"/>
        <v>4.3352472242388383E-2</v>
      </c>
      <c r="P44" s="97">
        <f>M44/'סכום נכסי הקרן'!$C$42</f>
        <v>1.1768593765926998E-2</v>
      </c>
    </row>
    <row r="45" spans="2:16">
      <c r="B45" s="89" t="s">
        <v>1691</v>
      </c>
      <c r="C45" s="86" t="s">
        <v>1692</v>
      </c>
      <c r="D45" s="86" t="s">
        <v>272</v>
      </c>
      <c r="E45" s="86"/>
      <c r="F45" s="108">
        <v>43252</v>
      </c>
      <c r="G45" s="96">
        <v>10.290000000000003</v>
      </c>
      <c r="H45" s="99" t="s">
        <v>176</v>
      </c>
      <c r="I45" s="100">
        <v>4.8000000000000001E-2</v>
      </c>
      <c r="J45" s="100">
        <v>4.8500000000000008E-2</v>
      </c>
      <c r="K45" s="96">
        <v>4859000</v>
      </c>
      <c r="L45" s="109">
        <v>102.0992</v>
      </c>
      <c r="M45" s="96">
        <v>4961.0567999999994</v>
      </c>
      <c r="N45" s="86"/>
      <c r="O45" s="97">
        <f t="shared" si="0"/>
        <v>1.7182047694449549E-2</v>
      </c>
      <c r="P45" s="97">
        <f>M45/'סכום נכסי הקרן'!$C$42</f>
        <v>4.6642908448724547E-3</v>
      </c>
    </row>
    <row r="46" spans="2:16">
      <c r="B46" s="89" t="s">
        <v>1693</v>
      </c>
      <c r="C46" s="86" t="s">
        <v>1694</v>
      </c>
      <c r="D46" s="86" t="s">
        <v>272</v>
      </c>
      <c r="E46" s="86"/>
      <c r="F46" s="108">
        <v>43282</v>
      </c>
      <c r="G46" s="96">
        <v>10.370000000000001</v>
      </c>
      <c r="H46" s="99" t="s">
        <v>176</v>
      </c>
      <c r="I46" s="100">
        <v>4.8000000000000001E-2</v>
      </c>
      <c r="J46" s="100">
        <v>4.8499999999999995E-2</v>
      </c>
      <c r="K46" s="96">
        <v>4467000</v>
      </c>
      <c r="L46" s="109">
        <v>101.19540000000001</v>
      </c>
      <c r="M46" s="96">
        <v>4520.38591</v>
      </c>
      <c r="N46" s="86"/>
      <c r="O46" s="97">
        <f t="shared" si="0"/>
        <v>1.5655834922699886E-2</v>
      </c>
      <c r="P46" s="97">
        <f>M46/'סכום נכסי הקרן'!$C$42</f>
        <v>4.249980491112991E-3</v>
      </c>
    </row>
    <row r="47" spans="2:16">
      <c r="B47" s="89" t="s">
        <v>1695</v>
      </c>
      <c r="C47" s="86" t="s">
        <v>1696</v>
      </c>
      <c r="D47" s="86" t="s">
        <v>272</v>
      </c>
      <c r="E47" s="86"/>
      <c r="F47" s="108">
        <v>43313</v>
      </c>
      <c r="G47" s="96">
        <v>10.460000000000003</v>
      </c>
      <c r="H47" s="99" t="s">
        <v>176</v>
      </c>
      <c r="I47" s="100">
        <v>4.8000000000000001E-2</v>
      </c>
      <c r="J47" s="100">
        <v>4.8500000000000008E-2</v>
      </c>
      <c r="K47" s="96">
        <v>8471000</v>
      </c>
      <c r="L47" s="109">
        <v>100.77330000000001</v>
      </c>
      <c r="M47" s="96">
        <v>8538.245789999999</v>
      </c>
      <c r="N47" s="86"/>
      <c r="O47" s="97">
        <f t="shared" si="0"/>
        <v>2.9571228934672362E-2</v>
      </c>
      <c r="P47" s="97">
        <f>M47/'סכום נכסי הקרן'!$C$42</f>
        <v>8.0274956073004E-3</v>
      </c>
    </row>
    <row r="48" spans="2:16">
      <c r="B48" s="89" t="s">
        <v>1697</v>
      </c>
      <c r="C48" s="86" t="s">
        <v>1698</v>
      </c>
      <c r="D48" s="86" t="s">
        <v>272</v>
      </c>
      <c r="E48" s="86"/>
      <c r="F48" s="108">
        <v>43345</v>
      </c>
      <c r="G48" s="96">
        <v>10.54</v>
      </c>
      <c r="H48" s="99" t="s">
        <v>176</v>
      </c>
      <c r="I48" s="100">
        <v>4.8000000000000001E-2</v>
      </c>
      <c r="J48" s="100">
        <v>4.8499999999999995E-2</v>
      </c>
      <c r="K48" s="96">
        <v>8162000</v>
      </c>
      <c r="L48" s="109">
        <v>100.38290000000001</v>
      </c>
      <c r="M48" s="96">
        <v>8193.2590400000008</v>
      </c>
      <c r="N48" s="86"/>
      <c r="O48" s="97">
        <f t="shared" si="0"/>
        <v>2.8376407139353851E-2</v>
      </c>
      <c r="P48" s="97">
        <f>M48/'סכום נכסי הקרן'!$C$42</f>
        <v>7.7031456543574517E-3</v>
      </c>
    </row>
    <row r="49" spans="2:16">
      <c r="B49" s="89" t="s">
        <v>1699</v>
      </c>
      <c r="C49" s="86" t="s">
        <v>1700</v>
      </c>
      <c r="D49" s="86" t="s">
        <v>272</v>
      </c>
      <c r="E49" s="86"/>
      <c r="F49" s="108">
        <v>43375</v>
      </c>
      <c r="G49" s="96">
        <v>10.379999999999999</v>
      </c>
      <c r="H49" s="99" t="s">
        <v>176</v>
      </c>
      <c r="I49" s="100">
        <v>4.8000000000000001E-2</v>
      </c>
      <c r="J49" s="100">
        <v>4.8499999999999995E-2</v>
      </c>
      <c r="K49" s="96">
        <v>2115000</v>
      </c>
      <c r="L49" s="109">
        <v>102.3866</v>
      </c>
      <c r="M49" s="96">
        <v>2165.4779100000001</v>
      </c>
      <c r="N49" s="86"/>
      <c r="O49" s="97">
        <f t="shared" si="0"/>
        <v>7.4998828336125751E-3</v>
      </c>
      <c r="P49" s="97">
        <f>M49/'סכום נכסי הקרן'!$C$42</f>
        <v>2.0359409693488169E-3</v>
      </c>
    </row>
    <row r="50" spans="2:16">
      <c r="B50" s="89" t="s">
        <v>1701</v>
      </c>
      <c r="C50" s="86" t="s">
        <v>1702</v>
      </c>
      <c r="D50" s="86" t="s">
        <v>272</v>
      </c>
      <c r="E50" s="86"/>
      <c r="F50" s="108">
        <v>43435</v>
      </c>
      <c r="G50" s="96">
        <v>10.540000000000003</v>
      </c>
      <c r="H50" s="99" t="s">
        <v>176</v>
      </c>
      <c r="I50" s="100">
        <v>4.8000000000000001E-2</v>
      </c>
      <c r="J50" s="100">
        <v>4.8500000000000008E-2</v>
      </c>
      <c r="K50" s="96">
        <v>8947000</v>
      </c>
      <c r="L50" s="109">
        <v>101.5937</v>
      </c>
      <c r="M50" s="96">
        <v>9089.5991999999987</v>
      </c>
      <c r="N50" s="86"/>
      <c r="O50" s="97">
        <f t="shared" si="0"/>
        <v>3.1480777841090324E-2</v>
      </c>
      <c r="P50" s="97">
        <f>M50/'סכום נכסי הקרן'!$C$42</f>
        <v>8.5458675522763587E-3</v>
      </c>
    </row>
    <row r="51" spans="2:16">
      <c r="B51" s="89" t="s">
        <v>1703</v>
      </c>
      <c r="C51" s="86" t="s">
        <v>1704</v>
      </c>
      <c r="D51" s="86" t="s">
        <v>272</v>
      </c>
      <c r="E51" s="86"/>
      <c r="F51" s="108">
        <v>43497</v>
      </c>
      <c r="G51" s="96">
        <v>10.71</v>
      </c>
      <c r="H51" s="99" t="s">
        <v>176</v>
      </c>
      <c r="I51" s="100">
        <v>4.8000000000000001E-2</v>
      </c>
      <c r="J51" s="100">
        <v>4.8500000000000008E-2</v>
      </c>
      <c r="K51" s="96">
        <v>17429000</v>
      </c>
      <c r="L51" s="109">
        <v>100.7957</v>
      </c>
      <c r="M51" s="96">
        <v>17567.719590000001</v>
      </c>
      <c r="N51" s="86"/>
      <c r="O51" s="97">
        <f t="shared" si="0"/>
        <v>6.0843769391653757E-2</v>
      </c>
      <c r="P51" s="97">
        <f>M51/'סכום נכסי הקרן'!$C$42</f>
        <v>1.6516834406919808E-2</v>
      </c>
    </row>
    <row r="52" spans="2:16">
      <c r="B52" s="89" t="s">
        <v>1705</v>
      </c>
      <c r="C52" s="86" t="s">
        <v>1706</v>
      </c>
      <c r="D52" s="86" t="s">
        <v>272</v>
      </c>
      <c r="E52" s="86"/>
      <c r="F52" s="108">
        <v>43525</v>
      </c>
      <c r="G52" s="96">
        <v>10.79</v>
      </c>
      <c r="H52" s="99" t="s">
        <v>176</v>
      </c>
      <c r="I52" s="100">
        <v>4.8000000000000001E-2</v>
      </c>
      <c r="J52" s="100">
        <v>4.8499999999999995E-2</v>
      </c>
      <c r="K52" s="96">
        <v>12995000</v>
      </c>
      <c r="L52" s="109">
        <v>100.4965</v>
      </c>
      <c r="M52" s="96">
        <v>13059.523070000001</v>
      </c>
      <c r="N52" s="86"/>
      <c r="O52" s="97">
        <f t="shared" si="0"/>
        <v>4.5230151014498413E-2</v>
      </c>
      <c r="P52" s="97">
        <f>M52/'סכום נכסי הקרן'!$C$42</f>
        <v>1.2278314147461812E-2</v>
      </c>
    </row>
    <row r="53" spans="2:16">
      <c r="B53" s="89" t="s">
        <v>1707</v>
      </c>
      <c r="C53" s="86" t="s">
        <v>1708</v>
      </c>
      <c r="D53" s="86" t="s">
        <v>272</v>
      </c>
      <c r="E53" s="86"/>
      <c r="F53" s="108">
        <v>40969</v>
      </c>
      <c r="G53" s="96">
        <v>6.6599999999999993</v>
      </c>
      <c r="H53" s="99" t="s">
        <v>176</v>
      </c>
      <c r="I53" s="100">
        <v>4.8000000000000001E-2</v>
      </c>
      <c r="J53" s="100">
        <v>4.8599999999999997E-2</v>
      </c>
      <c r="K53" s="96">
        <v>657000</v>
      </c>
      <c r="L53" s="109">
        <v>103.6598</v>
      </c>
      <c r="M53" s="96">
        <v>680.70766000000003</v>
      </c>
      <c r="N53" s="86"/>
      <c r="O53" s="97">
        <f t="shared" si="0"/>
        <v>2.3575524231242728E-3</v>
      </c>
      <c r="P53" s="97">
        <f>M53/'סכום נכסי הקרן'!$C$42</f>
        <v>6.3998834009974489E-4</v>
      </c>
    </row>
    <row r="57" spans="2:16">
      <c r="B57" s="101" t="s">
        <v>123</v>
      </c>
    </row>
    <row r="58" spans="2:16">
      <c r="B58" s="101" t="s">
        <v>249</v>
      </c>
    </row>
    <row r="59" spans="2:16">
      <c r="B59" s="101" t="s">
        <v>257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191</v>
      </c>
      <c r="C1" s="80" t="s" vm="1">
        <v>267</v>
      </c>
    </row>
    <row r="2" spans="2:65">
      <c r="B2" s="58" t="s">
        <v>190</v>
      </c>
      <c r="C2" s="80" t="s">
        <v>268</v>
      </c>
    </row>
    <row r="3" spans="2:65">
      <c r="B3" s="58" t="s">
        <v>192</v>
      </c>
      <c r="C3" s="80" t="s">
        <v>269</v>
      </c>
    </row>
    <row r="4" spans="2:65">
      <c r="B4" s="58" t="s">
        <v>193</v>
      </c>
      <c r="C4" s="80">
        <v>8802</v>
      </c>
    </row>
    <row r="6" spans="2:65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7"/>
    </row>
    <row r="7" spans="2:65" ht="26.25" customHeight="1">
      <c r="B7" s="175" t="s">
        <v>97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7"/>
    </row>
    <row r="8" spans="2:65" s="3" customFormat="1" ht="78.75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31" t="s">
        <v>251</v>
      </c>
      <c r="O8" s="31" t="s">
        <v>250</v>
      </c>
      <c r="P8" s="31" t="s">
        <v>120</v>
      </c>
      <c r="Q8" s="31" t="s">
        <v>63</v>
      </c>
      <c r="R8" s="31" t="s">
        <v>194</v>
      </c>
      <c r="S8" s="32" t="s">
        <v>196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258</v>
      </c>
      <c r="O9" s="33"/>
      <c r="P9" s="33" t="s">
        <v>254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197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N20" sqref="N20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191</v>
      </c>
      <c r="C1" s="80" t="s" vm="1">
        <v>267</v>
      </c>
    </row>
    <row r="2" spans="2:81">
      <c r="B2" s="58" t="s">
        <v>190</v>
      </c>
      <c r="C2" s="80" t="s">
        <v>268</v>
      </c>
    </row>
    <row r="3" spans="2:81">
      <c r="B3" s="58" t="s">
        <v>192</v>
      </c>
      <c r="C3" s="80" t="s">
        <v>269</v>
      </c>
    </row>
    <row r="4" spans="2:81">
      <c r="B4" s="58" t="s">
        <v>193</v>
      </c>
      <c r="C4" s="80">
        <v>8802</v>
      </c>
    </row>
    <row r="6" spans="2:81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7"/>
    </row>
    <row r="7" spans="2:81" ht="26.25" customHeight="1">
      <c r="B7" s="175" t="s">
        <v>98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7"/>
    </row>
    <row r="8" spans="2:81" s="3" customFormat="1" ht="78.75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73" t="s">
        <v>251</v>
      </c>
      <c r="O8" s="31" t="s">
        <v>250</v>
      </c>
      <c r="P8" s="31" t="s">
        <v>120</v>
      </c>
      <c r="Q8" s="31" t="s">
        <v>63</v>
      </c>
      <c r="R8" s="31" t="s">
        <v>194</v>
      </c>
      <c r="S8" s="32" t="s">
        <v>196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258</v>
      </c>
      <c r="O9" s="33"/>
      <c r="P9" s="33" t="s">
        <v>254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197</v>
      </c>
      <c r="T10" s="5"/>
      <c r="BZ10" s="1"/>
    </row>
    <row r="11" spans="2:81" s="4" customFormat="1" ht="18" customHeight="1">
      <c r="B11" s="133" t="s">
        <v>55</v>
      </c>
      <c r="C11" s="84"/>
      <c r="D11" s="84"/>
      <c r="E11" s="84"/>
      <c r="F11" s="84"/>
      <c r="G11" s="84"/>
      <c r="H11" s="84"/>
      <c r="I11" s="84"/>
      <c r="J11" s="95">
        <v>7.042058866384064</v>
      </c>
      <c r="K11" s="84"/>
      <c r="L11" s="84"/>
      <c r="M11" s="94">
        <v>1.7219680619153847E-2</v>
      </c>
      <c r="N11" s="93"/>
      <c r="O11" s="95"/>
      <c r="P11" s="93">
        <v>7863.7902999999997</v>
      </c>
      <c r="Q11" s="84"/>
      <c r="R11" s="94">
        <f>P11/$P$11</f>
        <v>1</v>
      </c>
      <c r="S11" s="94">
        <f>P11/'סכום נכסי הקרן'!$C$42</f>
        <v>7.3933854380153069E-3</v>
      </c>
      <c r="T11" s="5"/>
      <c r="BZ11" s="102"/>
      <c r="CC11" s="102"/>
    </row>
    <row r="12" spans="2:81" s="102" customFormat="1" ht="17.25" customHeight="1">
      <c r="B12" s="134" t="s">
        <v>245</v>
      </c>
      <c r="C12" s="84"/>
      <c r="D12" s="84"/>
      <c r="E12" s="84"/>
      <c r="F12" s="84"/>
      <c r="G12" s="84"/>
      <c r="H12" s="84"/>
      <c r="I12" s="84"/>
      <c r="J12" s="95">
        <v>7.0420588663840658</v>
      </c>
      <c r="K12" s="84"/>
      <c r="L12" s="84"/>
      <c r="M12" s="94">
        <v>1.7219680619153844E-2</v>
      </c>
      <c r="N12" s="93"/>
      <c r="O12" s="95"/>
      <c r="P12" s="93">
        <v>7863.7902999999997</v>
      </c>
      <c r="Q12" s="84"/>
      <c r="R12" s="94">
        <f t="shared" ref="R12:R18" si="0">P12/$P$11</f>
        <v>1</v>
      </c>
      <c r="S12" s="94">
        <f>P12/'סכום נכסי הקרן'!$C$42</f>
        <v>7.3933854380153069E-3</v>
      </c>
    </row>
    <row r="13" spans="2:81">
      <c r="B13" s="110" t="s">
        <v>64</v>
      </c>
      <c r="C13" s="84"/>
      <c r="D13" s="84"/>
      <c r="E13" s="84"/>
      <c r="F13" s="84"/>
      <c r="G13" s="84"/>
      <c r="H13" s="84"/>
      <c r="I13" s="84"/>
      <c r="J13" s="95">
        <v>8.1276371845859519</v>
      </c>
      <c r="K13" s="84"/>
      <c r="L13" s="84"/>
      <c r="M13" s="94">
        <v>1.2554717371457323E-2</v>
      </c>
      <c r="N13" s="93"/>
      <c r="O13" s="95"/>
      <c r="P13" s="93">
        <v>5391.48819</v>
      </c>
      <c r="Q13" s="84"/>
      <c r="R13" s="94">
        <f t="shared" si="0"/>
        <v>0.68560935430844339</v>
      </c>
      <c r="S13" s="94">
        <f>P13/'סכום נכסי הקרן'!$C$42</f>
        <v>5.0689742163111222E-3</v>
      </c>
    </row>
    <row r="14" spans="2:81">
      <c r="B14" s="111" t="s">
        <v>1709</v>
      </c>
      <c r="C14" s="86" t="s">
        <v>1710</v>
      </c>
      <c r="D14" s="99" t="s">
        <v>1711</v>
      </c>
      <c r="E14" s="86" t="s">
        <v>1712</v>
      </c>
      <c r="F14" s="99" t="s">
        <v>411</v>
      </c>
      <c r="G14" s="86" t="s">
        <v>360</v>
      </c>
      <c r="H14" s="86" t="s">
        <v>361</v>
      </c>
      <c r="I14" s="108">
        <v>42639</v>
      </c>
      <c r="J14" s="98">
        <v>8.3099999999999987</v>
      </c>
      <c r="K14" s="99" t="s">
        <v>176</v>
      </c>
      <c r="L14" s="100">
        <v>4.9000000000000002E-2</v>
      </c>
      <c r="M14" s="97">
        <v>1.4199999999999999E-2</v>
      </c>
      <c r="N14" s="96">
        <v>295216</v>
      </c>
      <c r="O14" s="98">
        <v>159.69</v>
      </c>
      <c r="P14" s="96">
        <v>471.43043</v>
      </c>
      <c r="Q14" s="97">
        <v>1.5038287503620353E-4</v>
      </c>
      <c r="R14" s="97">
        <f t="shared" si="0"/>
        <v>5.9949516965120499E-2</v>
      </c>
      <c r="S14" s="97">
        <f>P14/'סכום נכסי הקרן'!$C$42</f>
        <v>4.4322988574597348E-4</v>
      </c>
    </row>
    <row r="15" spans="2:81">
      <c r="B15" s="111" t="s">
        <v>1713</v>
      </c>
      <c r="C15" s="86" t="s">
        <v>1714</v>
      </c>
      <c r="D15" s="99" t="s">
        <v>1711</v>
      </c>
      <c r="E15" s="86" t="s">
        <v>1712</v>
      </c>
      <c r="F15" s="99" t="s">
        <v>411</v>
      </c>
      <c r="G15" s="86" t="s">
        <v>360</v>
      </c>
      <c r="H15" s="86" t="s">
        <v>361</v>
      </c>
      <c r="I15" s="108">
        <v>42639</v>
      </c>
      <c r="J15" s="98">
        <v>11.49</v>
      </c>
      <c r="K15" s="99" t="s">
        <v>176</v>
      </c>
      <c r="L15" s="100">
        <v>4.0999999999999995E-2</v>
      </c>
      <c r="M15" s="97">
        <v>2.07E-2</v>
      </c>
      <c r="N15" s="96">
        <v>2124531.46</v>
      </c>
      <c r="O15" s="98">
        <v>132.04</v>
      </c>
      <c r="P15" s="96">
        <v>2805.2314300000003</v>
      </c>
      <c r="Q15" s="97">
        <v>4.8755309471537627E-4</v>
      </c>
      <c r="R15" s="97">
        <f t="shared" si="0"/>
        <v>0.35672764951527258</v>
      </c>
      <c r="S15" s="97">
        <f>P15/'סכום נכסי הקרן'!$C$42</f>
        <v>2.6374250092636446E-3</v>
      </c>
    </row>
    <row r="16" spans="2:81">
      <c r="B16" s="111" t="s">
        <v>1715</v>
      </c>
      <c r="C16" s="86" t="s">
        <v>1716</v>
      </c>
      <c r="D16" s="99" t="s">
        <v>1711</v>
      </c>
      <c r="E16" s="86" t="s">
        <v>1717</v>
      </c>
      <c r="F16" s="99" t="s">
        <v>411</v>
      </c>
      <c r="G16" s="86" t="s">
        <v>360</v>
      </c>
      <c r="H16" s="86" t="s">
        <v>172</v>
      </c>
      <c r="I16" s="108">
        <v>42796</v>
      </c>
      <c r="J16" s="98">
        <v>7.83</v>
      </c>
      <c r="K16" s="99" t="s">
        <v>176</v>
      </c>
      <c r="L16" s="100">
        <v>2.1400000000000002E-2</v>
      </c>
      <c r="M16" s="97">
        <v>1.04E-2</v>
      </c>
      <c r="N16" s="96">
        <v>398000</v>
      </c>
      <c r="O16" s="98">
        <v>110.45</v>
      </c>
      <c r="P16" s="96">
        <v>439.59098999999998</v>
      </c>
      <c r="Q16" s="97">
        <v>1.5328562735416682E-3</v>
      </c>
      <c r="R16" s="97">
        <f t="shared" si="0"/>
        <v>5.5900650097447283E-2</v>
      </c>
      <c r="S16" s="97">
        <f>P16/'סכום נכסי הקרן'!$C$42</f>
        <v>4.1329505240605567E-4</v>
      </c>
    </row>
    <row r="17" spans="2:19">
      <c r="B17" s="111" t="s">
        <v>1718</v>
      </c>
      <c r="C17" s="86" t="s">
        <v>1719</v>
      </c>
      <c r="D17" s="99" t="s">
        <v>1711</v>
      </c>
      <c r="E17" s="86" t="s">
        <v>488</v>
      </c>
      <c r="F17" s="99" t="s">
        <v>489</v>
      </c>
      <c r="G17" s="86" t="s">
        <v>397</v>
      </c>
      <c r="H17" s="86" t="s">
        <v>361</v>
      </c>
      <c r="I17" s="108">
        <v>42768</v>
      </c>
      <c r="J17" s="98">
        <v>0.86</v>
      </c>
      <c r="K17" s="99" t="s">
        <v>176</v>
      </c>
      <c r="L17" s="100">
        <v>6.8499999999999991E-2</v>
      </c>
      <c r="M17" s="97">
        <v>5.7999999999999996E-3</v>
      </c>
      <c r="N17" s="96">
        <v>32800</v>
      </c>
      <c r="O17" s="98">
        <v>119.67</v>
      </c>
      <c r="P17" s="96">
        <v>39.251750000000001</v>
      </c>
      <c r="Q17" s="97">
        <v>6.4943936354942372E-5</v>
      </c>
      <c r="R17" s="97">
        <f t="shared" si="0"/>
        <v>4.991454311796692E-3</v>
      </c>
      <c r="S17" s="97">
        <f>P17/'סכום נכסי הקרן'!$C$42</f>
        <v>3.6903745623356381E-5</v>
      </c>
    </row>
    <row r="18" spans="2:19">
      <c r="B18" s="111" t="s">
        <v>1720</v>
      </c>
      <c r="C18" s="86" t="s">
        <v>1721</v>
      </c>
      <c r="D18" s="99" t="s">
        <v>1711</v>
      </c>
      <c r="E18" s="86" t="s">
        <v>410</v>
      </c>
      <c r="F18" s="99" t="s">
        <v>411</v>
      </c>
      <c r="G18" s="86" t="s">
        <v>397</v>
      </c>
      <c r="H18" s="86" t="s">
        <v>172</v>
      </c>
      <c r="I18" s="108">
        <v>42835</v>
      </c>
      <c r="J18" s="98">
        <v>4.0999999999999996</v>
      </c>
      <c r="K18" s="99" t="s">
        <v>176</v>
      </c>
      <c r="L18" s="100">
        <v>5.5999999999999994E-2</v>
      </c>
      <c r="M18" s="97">
        <v>4.0000000000000002E-4</v>
      </c>
      <c r="N18" s="96">
        <v>97960.59</v>
      </c>
      <c r="O18" s="98">
        <v>152.15</v>
      </c>
      <c r="P18" s="96">
        <v>149.04703000000001</v>
      </c>
      <c r="Q18" s="97">
        <v>1.1946922149545875E-4</v>
      </c>
      <c r="R18" s="97">
        <f t="shared" si="0"/>
        <v>1.8953586542102989E-2</v>
      </c>
      <c r="S18" s="97">
        <f>P18/'סכום נכסי הקרן'!$C$42</f>
        <v>1.4013117073854712E-4</v>
      </c>
    </row>
    <row r="19" spans="2:19">
      <c r="B19" s="111" t="s">
        <v>1722</v>
      </c>
      <c r="C19" s="86" t="s">
        <v>1723</v>
      </c>
      <c r="D19" s="99" t="s">
        <v>1711</v>
      </c>
      <c r="E19" s="86" t="s">
        <v>488</v>
      </c>
      <c r="F19" s="99" t="s">
        <v>489</v>
      </c>
      <c r="G19" s="86" t="s">
        <v>433</v>
      </c>
      <c r="H19" s="86" t="s">
        <v>172</v>
      </c>
      <c r="I19" s="108">
        <v>42935</v>
      </c>
      <c r="J19" s="98">
        <v>2.41</v>
      </c>
      <c r="K19" s="99" t="s">
        <v>176</v>
      </c>
      <c r="L19" s="100">
        <v>0.06</v>
      </c>
      <c r="M19" s="97">
        <v>-1.2999999999999997E-3</v>
      </c>
      <c r="N19" s="96">
        <v>1206048</v>
      </c>
      <c r="O19" s="98">
        <v>123.29</v>
      </c>
      <c r="P19" s="96">
        <v>1486.9365600000001</v>
      </c>
      <c r="Q19" s="97">
        <v>3.2589296628582722E-4</v>
      </c>
      <c r="R19" s="97">
        <f>P19/$P$11</f>
        <v>0.18908649687670337</v>
      </c>
      <c r="S19" s="97">
        <f>P19/'סכום נכסי הקרן'!$C$42</f>
        <v>1.3979893525335454E-3</v>
      </c>
    </row>
    <row r="20" spans="2:19">
      <c r="B20" s="112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</row>
    <row r="21" spans="2:19">
      <c r="B21" s="110" t="s">
        <v>65</v>
      </c>
      <c r="C21" s="84"/>
      <c r="D21" s="84"/>
      <c r="E21" s="84"/>
      <c r="F21" s="84"/>
      <c r="G21" s="84"/>
      <c r="H21" s="84"/>
      <c r="I21" s="84"/>
      <c r="J21" s="95">
        <v>5.0383729481944224</v>
      </c>
      <c r="K21" s="84"/>
      <c r="L21" s="84"/>
      <c r="M21" s="94">
        <v>2.4471683919170331E-2</v>
      </c>
      <c r="N21" s="93"/>
      <c r="O21" s="95"/>
      <c r="P21" s="93">
        <v>2063.8163999999997</v>
      </c>
      <c r="Q21" s="84"/>
      <c r="R21" s="94">
        <f t="shared" ref="R21:R25" si="1">P21/$P$11</f>
        <v>0.26244550290208013</v>
      </c>
      <c r="S21" s="94">
        <f>P21/'סכום נכסי הקרן'!$C$42</f>
        <v>1.9403607594288433E-3</v>
      </c>
    </row>
    <row r="22" spans="2:19">
      <c r="B22" s="111" t="s">
        <v>1724</v>
      </c>
      <c r="C22" s="86" t="s">
        <v>1725</v>
      </c>
      <c r="D22" s="99" t="s">
        <v>1711</v>
      </c>
      <c r="E22" s="86" t="s">
        <v>1717</v>
      </c>
      <c r="F22" s="99" t="s">
        <v>411</v>
      </c>
      <c r="G22" s="86" t="s">
        <v>360</v>
      </c>
      <c r="H22" s="86" t="s">
        <v>172</v>
      </c>
      <c r="I22" s="108">
        <v>42796</v>
      </c>
      <c r="J22" s="98">
        <v>7.25</v>
      </c>
      <c r="K22" s="99" t="s">
        <v>176</v>
      </c>
      <c r="L22" s="100">
        <v>3.7400000000000003E-2</v>
      </c>
      <c r="M22" s="97">
        <v>2.7699999999999999E-2</v>
      </c>
      <c r="N22" s="96">
        <v>398000</v>
      </c>
      <c r="O22" s="98">
        <v>107.35</v>
      </c>
      <c r="P22" s="96">
        <v>427.25299999999999</v>
      </c>
      <c r="Q22" s="97">
        <v>7.7272850824567328E-4</v>
      </c>
      <c r="R22" s="97">
        <f t="shared" si="1"/>
        <v>5.4331687863039789E-2</v>
      </c>
      <c r="S22" s="97">
        <f>P22/'סכום נכסי הקרן'!$C$42</f>
        <v>4.0169510986939134E-4</v>
      </c>
    </row>
    <row r="23" spans="2:19">
      <c r="B23" s="111" t="s">
        <v>1726</v>
      </c>
      <c r="C23" s="86" t="s">
        <v>1727</v>
      </c>
      <c r="D23" s="99" t="s">
        <v>1711</v>
      </c>
      <c r="E23" s="86" t="s">
        <v>1717</v>
      </c>
      <c r="F23" s="99" t="s">
        <v>411</v>
      </c>
      <c r="G23" s="86" t="s">
        <v>360</v>
      </c>
      <c r="H23" s="86" t="s">
        <v>172</v>
      </c>
      <c r="I23" s="108">
        <v>42796</v>
      </c>
      <c r="J23" s="98">
        <v>3.7800000000000002</v>
      </c>
      <c r="K23" s="99" t="s">
        <v>176</v>
      </c>
      <c r="L23" s="100">
        <v>2.5000000000000001E-2</v>
      </c>
      <c r="M23" s="97">
        <v>1.7000000000000001E-2</v>
      </c>
      <c r="N23" s="96">
        <v>684973</v>
      </c>
      <c r="O23" s="98">
        <v>103.15</v>
      </c>
      <c r="P23" s="96">
        <v>706.54966000000002</v>
      </c>
      <c r="Q23" s="97">
        <v>9.444047671571331E-4</v>
      </c>
      <c r="R23" s="97">
        <f t="shared" si="1"/>
        <v>8.9848486931295726E-2</v>
      </c>
      <c r="S23" s="97">
        <f>P23/'סכום נכסי הקרן'!$C$42</f>
        <v>6.6428449490555036E-4</v>
      </c>
    </row>
    <row r="24" spans="2:19">
      <c r="B24" s="111" t="s">
        <v>1728</v>
      </c>
      <c r="C24" s="86" t="s">
        <v>1729</v>
      </c>
      <c r="D24" s="99" t="s">
        <v>1711</v>
      </c>
      <c r="E24" s="86" t="s">
        <v>1730</v>
      </c>
      <c r="F24" s="99" t="s">
        <v>415</v>
      </c>
      <c r="G24" s="86" t="s">
        <v>433</v>
      </c>
      <c r="H24" s="86" t="s">
        <v>172</v>
      </c>
      <c r="I24" s="108">
        <v>42598</v>
      </c>
      <c r="J24" s="98">
        <v>5.25</v>
      </c>
      <c r="K24" s="99" t="s">
        <v>176</v>
      </c>
      <c r="L24" s="100">
        <v>3.1E-2</v>
      </c>
      <c r="M24" s="97">
        <v>2.6200000000000001E-2</v>
      </c>
      <c r="N24" s="96">
        <v>450147.79</v>
      </c>
      <c r="O24" s="98">
        <v>102.67</v>
      </c>
      <c r="P24" s="96">
        <v>462.16674</v>
      </c>
      <c r="Q24" s="97">
        <v>6.3401097183098587E-4</v>
      </c>
      <c r="R24" s="97">
        <f t="shared" si="1"/>
        <v>5.8771498522792502E-2</v>
      </c>
      <c r="S24" s="97">
        <f>P24/'סכום נכסי הקרן'!$C$42</f>
        <v>4.345203413487522E-4</v>
      </c>
    </row>
    <row r="25" spans="2:19">
      <c r="B25" s="111" t="s">
        <v>1731</v>
      </c>
      <c r="C25" s="86" t="s">
        <v>1732</v>
      </c>
      <c r="D25" s="99" t="s">
        <v>1711</v>
      </c>
      <c r="E25" s="86" t="s">
        <v>1733</v>
      </c>
      <c r="F25" s="99" t="s">
        <v>415</v>
      </c>
      <c r="G25" s="86" t="s">
        <v>621</v>
      </c>
      <c r="H25" s="86" t="s">
        <v>361</v>
      </c>
      <c r="I25" s="108">
        <v>43312</v>
      </c>
      <c r="J25" s="98">
        <v>4.71</v>
      </c>
      <c r="K25" s="99" t="s">
        <v>176</v>
      </c>
      <c r="L25" s="100">
        <v>3.5499999999999997E-2</v>
      </c>
      <c r="M25" s="97">
        <v>3.1099999999999999E-2</v>
      </c>
      <c r="N25" s="96">
        <v>454000</v>
      </c>
      <c r="O25" s="98">
        <v>103.05</v>
      </c>
      <c r="P25" s="96">
        <v>467.84699999999998</v>
      </c>
      <c r="Q25" s="97">
        <v>1.4187500000000001E-3</v>
      </c>
      <c r="R25" s="97">
        <f t="shared" si="1"/>
        <v>5.9493829584952182E-2</v>
      </c>
      <c r="S25" s="97">
        <f>P25/'סכום נכסי הקרן'!$C$42</f>
        <v>4.3986081330514972E-4</v>
      </c>
    </row>
    <row r="26" spans="2:19">
      <c r="B26" s="112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</row>
    <row r="27" spans="2:19">
      <c r="B27" s="110" t="s">
        <v>51</v>
      </c>
      <c r="C27" s="84"/>
      <c r="D27" s="84"/>
      <c r="E27" s="84"/>
      <c r="F27" s="84"/>
      <c r="G27" s="84"/>
      <c r="H27" s="84"/>
      <c r="I27" s="84"/>
      <c r="J27" s="95">
        <v>2.8371557781054322</v>
      </c>
      <c r="K27" s="84"/>
      <c r="L27" s="84"/>
      <c r="M27" s="94">
        <v>4.2151497483228974E-2</v>
      </c>
      <c r="N27" s="93"/>
      <c r="O27" s="95"/>
      <c r="P27" s="93">
        <v>408.48571000000004</v>
      </c>
      <c r="Q27" s="84"/>
      <c r="R27" s="94">
        <f t="shared" ref="R27:R29" si="2">P27/$P$11</f>
        <v>5.1945142789476477E-2</v>
      </c>
      <c r="S27" s="94">
        <f>P27/'סכום נכסי הקרן'!$C$42</f>
        <v>3.840504622753412E-4</v>
      </c>
    </row>
    <row r="28" spans="2:19">
      <c r="B28" s="111" t="s">
        <v>1734</v>
      </c>
      <c r="C28" s="86" t="s">
        <v>1735</v>
      </c>
      <c r="D28" s="99" t="s">
        <v>1711</v>
      </c>
      <c r="E28" s="86" t="s">
        <v>934</v>
      </c>
      <c r="F28" s="99" t="s">
        <v>202</v>
      </c>
      <c r="G28" s="86" t="s">
        <v>534</v>
      </c>
      <c r="H28" s="86" t="s">
        <v>361</v>
      </c>
      <c r="I28" s="108">
        <v>42954</v>
      </c>
      <c r="J28" s="98">
        <v>1.44</v>
      </c>
      <c r="K28" s="99" t="s">
        <v>175</v>
      </c>
      <c r="L28" s="100">
        <v>3.7000000000000005E-2</v>
      </c>
      <c r="M28" s="97">
        <v>3.4700000000000002E-2</v>
      </c>
      <c r="N28" s="96">
        <v>25043</v>
      </c>
      <c r="O28" s="98">
        <v>100.51</v>
      </c>
      <c r="P28" s="96">
        <v>91.420059999999992</v>
      </c>
      <c r="Q28" s="97">
        <v>3.7264150943396224E-4</v>
      </c>
      <c r="R28" s="97">
        <f t="shared" si="2"/>
        <v>1.1625444793460477E-2</v>
      </c>
      <c r="S28" s="97">
        <f>P28/'סכום נכסי הקרן'!$C$42</f>
        <v>8.5951394246421551E-5</v>
      </c>
    </row>
    <row r="29" spans="2:19">
      <c r="B29" s="111" t="s">
        <v>1736</v>
      </c>
      <c r="C29" s="86" t="s">
        <v>1737</v>
      </c>
      <c r="D29" s="99" t="s">
        <v>1711</v>
      </c>
      <c r="E29" s="86" t="s">
        <v>934</v>
      </c>
      <c r="F29" s="99" t="s">
        <v>202</v>
      </c>
      <c r="G29" s="86" t="s">
        <v>534</v>
      </c>
      <c r="H29" s="86" t="s">
        <v>361</v>
      </c>
      <c r="I29" s="108">
        <v>42625</v>
      </c>
      <c r="J29" s="98">
        <v>3.2399999999999993</v>
      </c>
      <c r="K29" s="99" t="s">
        <v>175</v>
      </c>
      <c r="L29" s="100">
        <v>4.4500000000000005E-2</v>
      </c>
      <c r="M29" s="97">
        <v>4.4299999999999999E-2</v>
      </c>
      <c r="N29" s="96">
        <v>86976</v>
      </c>
      <c r="O29" s="98">
        <v>100.37</v>
      </c>
      <c r="P29" s="96">
        <v>317.06565000000001</v>
      </c>
      <c r="Q29" s="97">
        <v>6.3426782899805043E-4</v>
      </c>
      <c r="R29" s="97">
        <f t="shared" si="2"/>
        <v>4.0319697996015993E-2</v>
      </c>
      <c r="S29" s="97">
        <f>P29/'סכום נכסי הקרן'!$C$42</f>
        <v>2.9809906802891959E-4</v>
      </c>
    </row>
    <row r="30" spans="2:19">
      <c r="B30" s="113"/>
      <c r="C30" s="114"/>
      <c r="D30" s="114"/>
      <c r="E30" s="114"/>
      <c r="F30" s="114"/>
      <c r="G30" s="114"/>
      <c r="H30" s="114"/>
      <c r="I30" s="114"/>
      <c r="J30" s="115"/>
      <c r="K30" s="114"/>
      <c r="L30" s="114"/>
      <c r="M30" s="116"/>
      <c r="N30" s="117"/>
      <c r="O30" s="115"/>
      <c r="P30" s="114"/>
      <c r="Q30" s="114"/>
      <c r="R30" s="116"/>
      <c r="S30" s="114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266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123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1" t="s">
        <v>249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1" t="s">
        <v>257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</row>
    <row r="129" spans="2:19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2 B37:B129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C13" sqref="C13:O23"/>
    </sheetView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11.7109375" style="1" bestFit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191</v>
      </c>
      <c r="C1" s="80" t="s" vm="1">
        <v>267</v>
      </c>
    </row>
    <row r="2" spans="2:98">
      <c r="B2" s="58" t="s">
        <v>190</v>
      </c>
      <c r="C2" s="80" t="s">
        <v>268</v>
      </c>
    </row>
    <row r="3" spans="2:98">
      <c r="B3" s="58" t="s">
        <v>192</v>
      </c>
      <c r="C3" s="80" t="s">
        <v>269</v>
      </c>
    </row>
    <row r="4" spans="2:98">
      <c r="B4" s="58" t="s">
        <v>193</v>
      </c>
      <c r="C4" s="80">
        <v>8802</v>
      </c>
    </row>
    <row r="6" spans="2:98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7"/>
    </row>
    <row r="7" spans="2:98" ht="26.25" customHeight="1">
      <c r="B7" s="175" t="s">
        <v>99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7"/>
    </row>
    <row r="8" spans="2:98" s="3" customFormat="1" ht="63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111</v>
      </c>
      <c r="H8" s="31" t="s">
        <v>251</v>
      </c>
      <c r="I8" s="31" t="s">
        <v>250</v>
      </c>
      <c r="J8" s="31" t="s">
        <v>120</v>
      </c>
      <c r="K8" s="31" t="s">
        <v>63</v>
      </c>
      <c r="L8" s="31" t="s">
        <v>194</v>
      </c>
      <c r="M8" s="32" t="s">
        <v>196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258</v>
      </c>
      <c r="I9" s="33"/>
      <c r="J9" s="33" t="s">
        <v>254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31" t="s">
        <v>32</v>
      </c>
      <c r="C11" s="126"/>
      <c r="D11" s="126"/>
      <c r="E11" s="126"/>
      <c r="F11" s="126"/>
      <c r="G11" s="126"/>
      <c r="H11" s="127"/>
      <c r="I11" s="127"/>
      <c r="J11" s="127">
        <v>9085.4963100000004</v>
      </c>
      <c r="K11" s="126"/>
      <c r="L11" s="128">
        <f>J11/$J$11</f>
        <v>1</v>
      </c>
      <c r="M11" s="128">
        <f>J11/'סכום נכסי הקרן'!$C$42</f>
        <v>8.5420100934654637E-3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CT11" s="102"/>
    </row>
    <row r="12" spans="2:98" s="102" customFormat="1">
      <c r="B12" s="132" t="s">
        <v>244</v>
      </c>
      <c r="C12" s="126"/>
      <c r="D12" s="126"/>
      <c r="E12" s="126"/>
      <c r="F12" s="126"/>
      <c r="G12" s="126"/>
      <c r="H12" s="127"/>
      <c r="I12" s="127"/>
      <c r="J12" s="127">
        <v>9085.4963100000004</v>
      </c>
      <c r="K12" s="126"/>
      <c r="L12" s="128">
        <f t="shared" ref="L12:L22" si="0">J12/$J$11</f>
        <v>1</v>
      </c>
      <c r="M12" s="128">
        <f>J12/'סכום נכסי הקרן'!$C$42</f>
        <v>8.5420100934654637E-3</v>
      </c>
    </row>
    <row r="13" spans="2:98">
      <c r="B13" s="104" t="s">
        <v>67</v>
      </c>
      <c r="C13" s="84"/>
      <c r="D13" s="84"/>
      <c r="E13" s="84"/>
      <c r="F13" s="84"/>
      <c r="G13" s="84"/>
      <c r="H13" s="93"/>
      <c r="I13" s="93"/>
      <c r="J13" s="93">
        <v>9085.4963100000004</v>
      </c>
      <c r="K13" s="84"/>
      <c r="L13" s="94">
        <f t="shared" si="0"/>
        <v>1</v>
      </c>
      <c r="M13" s="94">
        <f>J13/'סכום נכסי הקרן'!$C$42</f>
        <v>8.5420100934654637E-3</v>
      </c>
      <c r="N13" s="130"/>
      <c r="O13" s="130"/>
    </row>
    <row r="14" spans="2:98">
      <c r="B14" s="89" t="s">
        <v>1738</v>
      </c>
      <c r="C14" s="86">
        <v>6824</v>
      </c>
      <c r="D14" s="99" t="s">
        <v>30</v>
      </c>
      <c r="E14" s="86"/>
      <c r="F14" s="99" t="s">
        <v>1292</v>
      </c>
      <c r="G14" s="99" t="s">
        <v>175</v>
      </c>
      <c r="H14" s="96">
        <v>6706.71</v>
      </c>
      <c r="I14" s="96">
        <v>9242.4130000000005</v>
      </c>
      <c r="J14" s="96">
        <v>2251.3382000000001</v>
      </c>
      <c r="K14" s="147">
        <v>3.9843451654094858E-3</v>
      </c>
      <c r="L14" s="97">
        <f t="shared" si="0"/>
        <v>0.24779474045045316</v>
      </c>
      <c r="M14" s="97">
        <f>J14/'סכום נכסי הקרן'!$C$42</f>
        <v>2.116665174035426E-3</v>
      </c>
      <c r="N14" s="130"/>
      <c r="O14" s="130"/>
    </row>
    <row r="15" spans="2:98">
      <c r="B15" s="89" t="s">
        <v>1739</v>
      </c>
      <c r="C15" s="86" t="s">
        <v>1740</v>
      </c>
      <c r="D15" s="99" t="s">
        <v>30</v>
      </c>
      <c r="E15" s="86"/>
      <c r="F15" s="99" t="s">
        <v>1292</v>
      </c>
      <c r="G15" s="99" t="s">
        <v>175</v>
      </c>
      <c r="H15" s="96">
        <v>59525.52</v>
      </c>
      <c r="I15" s="96">
        <v>115.71510000000001</v>
      </c>
      <c r="J15" s="96">
        <v>250.1722</v>
      </c>
      <c r="K15" s="97">
        <v>1.3782667814125423E-3</v>
      </c>
      <c r="L15" s="97">
        <f t="shared" si="0"/>
        <v>2.7535336701930816E-2</v>
      </c>
      <c r="M15" s="97">
        <f>J15/'סכום נכסי הקרן'!$C$42</f>
        <v>2.3520712403486305E-4</v>
      </c>
      <c r="N15" s="130"/>
      <c r="O15" s="130"/>
    </row>
    <row r="16" spans="2:98">
      <c r="B16" s="89" t="s">
        <v>1741</v>
      </c>
      <c r="C16" s="86">
        <v>5771</v>
      </c>
      <c r="D16" s="99" t="s">
        <v>30</v>
      </c>
      <c r="E16" s="86"/>
      <c r="F16" s="99" t="s">
        <v>1292</v>
      </c>
      <c r="G16" s="99" t="s">
        <v>177</v>
      </c>
      <c r="H16" s="96">
        <v>160764.67000000001</v>
      </c>
      <c r="I16" s="96">
        <v>105.7985</v>
      </c>
      <c r="J16" s="96">
        <v>693.64720999999997</v>
      </c>
      <c r="K16" s="97">
        <v>1.5468607670855118E-3</v>
      </c>
      <c r="L16" s="97">
        <f t="shared" si="0"/>
        <v>7.6346650346061279E-2</v>
      </c>
      <c r="M16" s="97">
        <f>J16/'סכום נכסי הקרן'!$C$42</f>
        <v>6.52153857858334E-4</v>
      </c>
      <c r="N16" s="130"/>
      <c r="O16" s="130"/>
    </row>
    <row r="17" spans="2:15">
      <c r="B17" s="89" t="s">
        <v>1742</v>
      </c>
      <c r="C17" s="86" t="s">
        <v>1743</v>
      </c>
      <c r="D17" s="99" t="s">
        <v>30</v>
      </c>
      <c r="E17" s="86"/>
      <c r="F17" s="99" t="s">
        <v>1292</v>
      </c>
      <c r="G17" s="99" t="s">
        <v>175</v>
      </c>
      <c r="H17" s="96">
        <v>2156.54</v>
      </c>
      <c r="I17" s="96">
        <v>10623.663500000001</v>
      </c>
      <c r="J17" s="96">
        <v>832.1046</v>
      </c>
      <c r="K17" s="97">
        <v>2.5888836777375117E-3</v>
      </c>
      <c r="L17" s="97">
        <f t="shared" si="0"/>
        <v>9.1586036866708048E-2</v>
      </c>
      <c r="M17" s="97">
        <f>J17/'סכום נכסי הקרן'!$C$42</f>
        <v>7.8232885133592027E-4</v>
      </c>
      <c r="N17" s="130"/>
      <c r="O17" s="130"/>
    </row>
    <row r="18" spans="2:15">
      <c r="B18" s="89" t="s">
        <v>1744</v>
      </c>
      <c r="C18" s="86" t="s">
        <v>1745</v>
      </c>
      <c r="D18" s="99" t="s">
        <v>30</v>
      </c>
      <c r="E18" s="86"/>
      <c r="F18" s="99" t="s">
        <v>1292</v>
      </c>
      <c r="G18" s="99" t="s">
        <v>177</v>
      </c>
      <c r="H18" s="96">
        <v>337731.67</v>
      </c>
      <c r="I18" s="96">
        <v>104.9843</v>
      </c>
      <c r="J18" s="96">
        <v>1445.98792</v>
      </c>
      <c r="K18" s="97">
        <v>6.054192312679057E-3</v>
      </c>
      <c r="L18" s="97">
        <f t="shared" si="0"/>
        <v>0.1591534320924731</v>
      </c>
      <c r="M18" s="97">
        <f>J18/'סכום נכסי הקרן'!$C$42</f>
        <v>1.3594902233435755E-3</v>
      </c>
      <c r="N18" s="130"/>
      <c r="O18" s="130"/>
    </row>
    <row r="19" spans="2:15">
      <c r="B19" s="89" t="s">
        <v>1746</v>
      </c>
      <c r="C19" s="86">
        <v>5691</v>
      </c>
      <c r="D19" s="99" t="s">
        <v>30</v>
      </c>
      <c r="E19" s="86"/>
      <c r="F19" s="99" t="s">
        <v>1292</v>
      </c>
      <c r="G19" s="99" t="s">
        <v>175</v>
      </c>
      <c r="H19" s="96">
        <v>105325.19</v>
      </c>
      <c r="I19" s="96">
        <v>102.3364</v>
      </c>
      <c r="J19" s="96">
        <v>391.47879</v>
      </c>
      <c r="K19" s="97">
        <v>1.1989768521798311E-3</v>
      </c>
      <c r="L19" s="97">
        <f t="shared" si="0"/>
        <v>4.3088321941104832E-2</v>
      </c>
      <c r="M19" s="97">
        <f>J19/'סכום נכסי הקרן'!$C$42</f>
        <v>3.6806088093140689E-4</v>
      </c>
      <c r="N19" s="130"/>
      <c r="O19" s="130"/>
    </row>
    <row r="20" spans="2:15">
      <c r="B20" s="89" t="s">
        <v>1747</v>
      </c>
      <c r="C20" s="86">
        <v>6629</v>
      </c>
      <c r="D20" s="99" t="s">
        <v>30</v>
      </c>
      <c r="E20" s="86"/>
      <c r="F20" s="99" t="s">
        <v>1292</v>
      </c>
      <c r="G20" s="99" t="s">
        <v>178</v>
      </c>
      <c r="H20" s="96">
        <v>4855.32</v>
      </c>
      <c r="I20" s="96">
        <v>9696.1769000000004</v>
      </c>
      <c r="J20" s="96">
        <v>2228.0136200000002</v>
      </c>
      <c r="K20" s="97">
        <v>7.1612389380530973E-3</v>
      </c>
      <c r="L20" s="97">
        <f t="shared" si="0"/>
        <v>0.24522750810516813</v>
      </c>
      <c r="M20" s="97">
        <f>J20/'סכום נכסי הקרן'!$C$42</f>
        <v>2.09473584942973E-3</v>
      </c>
      <c r="N20" s="130"/>
      <c r="O20" s="130"/>
    </row>
    <row r="21" spans="2:15">
      <c r="B21" s="89" t="s">
        <v>1748</v>
      </c>
      <c r="C21" s="86">
        <v>5356</v>
      </c>
      <c r="D21" s="99" t="s">
        <v>30</v>
      </c>
      <c r="E21" s="86"/>
      <c r="F21" s="99" t="s">
        <v>1292</v>
      </c>
      <c r="G21" s="99" t="s">
        <v>175</v>
      </c>
      <c r="H21" s="96">
        <v>30165</v>
      </c>
      <c r="I21" s="96">
        <v>311.1943</v>
      </c>
      <c r="J21" s="96">
        <v>340.94223</v>
      </c>
      <c r="K21" s="97">
        <v>1.2728947484884588E-3</v>
      </c>
      <c r="L21" s="97">
        <f t="shared" si="0"/>
        <v>3.7525988494953227E-2</v>
      </c>
      <c r="M21" s="97">
        <f>J21/'סכום נכסי הקרן'!$C$42</f>
        <v>3.2054737249115936E-4</v>
      </c>
      <c r="N21" s="130"/>
      <c r="O21" s="130"/>
    </row>
    <row r="22" spans="2:15">
      <c r="B22" s="89" t="s">
        <v>1749</v>
      </c>
      <c r="C22" s="86" t="s">
        <v>1750</v>
      </c>
      <c r="D22" s="99" t="s">
        <v>30</v>
      </c>
      <c r="E22" s="86"/>
      <c r="F22" s="99" t="s">
        <v>1292</v>
      </c>
      <c r="G22" s="99" t="s">
        <v>175</v>
      </c>
      <c r="H22" s="96">
        <v>174521.26</v>
      </c>
      <c r="I22" s="96">
        <v>102.8319</v>
      </c>
      <c r="J22" s="96">
        <v>651.81154000000004</v>
      </c>
      <c r="K22" s="97">
        <v>4.7161477576908774E-3</v>
      </c>
      <c r="L22" s="97">
        <f t="shared" si="0"/>
        <v>7.1741985001147396E-2</v>
      </c>
      <c r="M22" s="97">
        <f>J22/'סכום נכסי הקרן'!$C$42</f>
        <v>6.1282076000504894E-4</v>
      </c>
      <c r="N22" s="130"/>
      <c r="O22" s="130"/>
    </row>
    <row r="23" spans="2:15">
      <c r="B23" s="85"/>
      <c r="C23" s="86"/>
      <c r="D23" s="86"/>
      <c r="E23" s="86"/>
      <c r="F23" s="86"/>
      <c r="G23" s="86"/>
      <c r="H23" s="96"/>
      <c r="I23" s="96"/>
      <c r="J23" s="86"/>
      <c r="K23" s="86"/>
      <c r="L23" s="97"/>
      <c r="M23" s="86"/>
      <c r="N23" s="130"/>
      <c r="O23" s="130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5">
      <c r="B26" s="101" t="s">
        <v>266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5">
      <c r="B27" s="101" t="s">
        <v>123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5">
      <c r="B28" s="101" t="s">
        <v>249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5">
      <c r="B29" s="101" t="s">
        <v>257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2:13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</row>
    <row r="117" spans="2:13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</row>
    <row r="118" spans="2:13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</row>
    <row r="119" spans="2:13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</row>
    <row r="120" spans="2:13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</row>
    <row r="121" spans="2:13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</row>
    <row r="122" spans="2:13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5"/>
      <c r="C400" s="1"/>
      <c r="D400" s="1"/>
      <c r="E400" s="1"/>
    </row>
    <row r="401" spans="2:5">
      <c r="B401" s="45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T637"/>
  <sheetViews>
    <sheetView rightToLeft="1" workbookViewId="0">
      <selection activeCell="A17" sqref="A17:XFD202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10" style="3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6">
      <c r="B1" s="58" t="s">
        <v>191</v>
      </c>
      <c r="C1" s="80" t="s" vm="1">
        <v>267</v>
      </c>
    </row>
    <row r="2" spans="2:46">
      <c r="B2" s="58" t="s">
        <v>190</v>
      </c>
      <c r="C2" s="80" t="s">
        <v>268</v>
      </c>
    </row>
    <row r="3" spans="2:46">
      <c r="B3" s="58" t="s">
        <v>192</v>
      </c>
      <c r="C3" s="80" t="s">
        <v>269</v>
      </c>
    </row>
    <row r="4" spans="2:46">
      <c r="B4" s="58" t="s">
        <v>193</v>
      </c>
      <c r="C4" s="80">
        <v>8802</v>
      </c>
    </row>
    <row r="6" spans="2:46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46" ht="26.25" customHeight="1">
      <c r="B7" s="175" t="s">
        <v>106</v>
      </c>
      <c r="C7" s="176"/>
      <c r="D7" s="176"/>
      <c r="E7" s="176"/>
      <c r="F7" s="176"/>
      <c r="G7" s="176"/>
      <c r="H7" s="176"/>
      <c r="I7" s="176"/>
      <c r="J7" s="176"/>
      <c r="K7" s="177"/>
    </row>
    <row r="8" spans="2:46" s="3" customFormat="1" ht="78.75">
      <c r="B8" s="23" t="s">
        <v>127</v>
      </c>
      <c r="C8" s="31" t="s">
        <v>49</v>
      </c>
      <c r="D8" s="31" t="s">
        <v>111</v>
      </c>
      <c r="E8" s="31" t="s">
        <v>112</v>
      </c>
      <c r="F8" s="31" t="s">
        <v>251</v>
      </c>
      <c r="G8" s="31" t="s">
        <v>250</v>
      </c>
      <c r="H8" s="31" t="s">
        <v>120</v>
      </c>
      <c r="I8" s="31" t="s">
        <v>63</v>
      </c>
      <c r="J8" s="31" t="s">
        <v>194</v>
      </c>
      <c r="K8" s="32" t="s">
        <v>196</v>
      </c>
      <c r="AT8" s="1"/>
    </row>
    <row r="9" spans="2:46" s="3" customFormat="1" ht="21" customHeight="1">
      <c r="B9" s="16"/>
      <c r="C9" s="17"/>
      <c r="D9" s="17"/>
      <c r="E9" s="33" t="s">
        <v>22</v>
      </c>
      <c r="F9" s="33" t="s">
        <v>258</v>
      </c>
      <c r="G9" s="33"/>
      <c r="H9" s="33" t="s">
        <v>254</v>
      </c>
      <c r="I9" s="33" t="s">
        <v>20</v>
      </c>
      <c r="J9" s="33" t="s">
        <v>20</v>
      </c>
      <c r="K9" s="34" t="s">
        <v>20</v>
      </c>
      <c r="AT9" s="1"/>
    </row>
    <row r="10" spans="2:46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T10" s="1"/>
    </row>
    <row r="11" spans="2:46" s="4" customFormat="1" ht="18" customHeight="1">
      <c r="B11" s="81" t="s">
        <v>1751</v>
      </c>
      <c r="C11" s="82"/>
      <c r="D11" s="82"/>
      <c r="E11" s="82"/>
      <c r="F11" s="90"/>
      <c r="G11" s="92"/>
      <c r="H11" s="90">
        <v>17289.890590000003</v>
      </c>
      <c r="I11" s="82"/>
      <c r="J11" s="91">
        <f>H11/$H$11</f>
        <v>1</v>
      </c>
      <c r="K11" s="91">
        <f>H11/'סכום נכסי הקרן'!$C$42</f>
        <v>1.6255624887782663E-2</v>
      </c>
      <c r="L11" s="3"/>
      <c r="AT11" s="1"/>
    </row>
    <row r="12" spans="2:46" ht="21" customHeight="1">
      <c r="B12" s="83" t="s">
        <v>1752</v>
      </c>
      <c r="C12" s="84"/>
      <c r="D12" s="84"/>
      <c r="E12" s="84"/>
      <c r="F12" s="93"/>
      <c r="G12" s="95"/>
      <c r="H12" s="93">
        <v>72.52752000000001</v>
      </c>
      <c r="I12" s="84"/>
      <c r="J12" s="94">
        <f t="shared" ref="J12:J14" si="0">H12/$H$11</f>
        <v>4.1947934616745307E-3</v>
      </c>
      <c r="K12" s="94">
        <f>H12/'סכום נכסי הקרן'!$C$42</f>
        <v>6.818898899470451E-5</v>
      </c>
      <c r="M12" s="1"/>
    </row>
    <row r="13" spans="2:46">
      <c r="B13" s="104" t="s">
        <v>243</v>
      </c>
      <c r="C13" s="84"/>
      <c r="D13" s="84"/>
      <c r="E13" s="84"/>
      <c r="F13" s="93"/>
      <c r="G13" s="95"/>
      <c r="H13" s="93">
        <v>72.52752000000001</v>
      </c>
      <c r="I13" s="84"/>
      <c r="J13" s="94">
        <f t="shared" si="0"/>
        <v>4.1947934616745307E-3</v>
      </c>
      <c r="K13" s="94">
        <f>H13/'סכום נכסי הקרן'!$C$42</f>
        <v>6.818898899470451E-5</v>
      </c>
      <c r="M13" s="1"/>
    </row>
    <row r="14" spans="2:46">
      <c r="B14" s="89" t="s">
        <v>1753</v>
      </c>
      <c r="C14" s="86">
        <v>5310</v>
      </c>
      <c r="D14" s="99" t="s">
        <v>175</v>
      </c>
      <c r="E14" s="108">
        <v>43116</v>
      </c>
      <c r="F14" s="96">
        <v>20294.490000000002</v>
      </c>
      <c r="G14" s="98">
        <v>98.396299999999997</v>
      </c>
      <c r="H14" s="96">
        <v>72.52752000000001</v>
      </c>
      <c r="I14" s="97">
        <v>2.928287647092256E-4</v>
      </c>
      <c r="J14" s="97">
        <f t="shared" si="0"/>
        <v>4.1947934616745307E-3</v>
      </c>
      <c r="K14" s="97">
        <f>H14/'סכום נכסי הקרן'!$C$42</f>
        <v>6.818898899470451E-5</v>
      </c>
      <c r="M14" s="1"/>
    </row>
    <row r="15" spans="2:46">
      <c r="B15" s="85"/>
      <c r="C15" s="86"/>
      <c r="D15" s="86"/>
      <c r="E15" s="86"/>
      <c r="F15" s="96"/>
      <c r="G15" s="98"/>
      <c r="H15" s="86"/>
      <c r="I15" s="86"/>
      <c r="J15" s="97"/>
      <c r="K15" s="86"/>
      <c r="M15" s="1"/>
    </row>
    <row r="16" spans="2:46">
      <c r="B16" s="83" t="s">
        <v>1754</v>
      </c>
      <c r="C16" s="84"/>
      <c r="D16" s="84"/>
      <c r="E16" s="84"/>
      <c r="F16" s="93"/>
      <c r="G16" s="95"/>
      <c r="H16" s="93">
        <v>17217.363069999996</v>
      </c>
      <c r="I16" s="84"/>
      <c r="J16" s="94">
        <f t="shared" ref="J16:J20" si="1">H16/$H$11</f>
        <v>0.99580520653832505</v>
      </c>
      <c r="K16" s="94">
        <f>H16/'סכום נכסי הקרן'!$C$42</f>
        <v>1.6187435898787954E-2</v>
      </c>
      <c r="M16" s="1"/>
    </row>
    <row r="17" spans="2:12" s="130" customFormat="1">
      <c r="B17" s="104" t="s">
        <v>240</v>
      </c>
      <c r="C17" s="84"/>
      <c r="D17" s="84"/>
      <c r="E17" s="84"/>
      <c r="F17" s="93"/>
      <c r="G17" s="95"/>
      <c r="H17" s="93">
        <v>272.37639000000001</v>
      </c>
      <c r="I17" s="84"/>
      <c r="J17" s="94">
        <f t="shared" si="1"/>
        <v>1.5753505702201204E-2</v>
      </c>
      <c r="K17" s="94">
        <f>H17/'סכום נכסי הקרן'!$C$42</f>
        <v>2.5608307936252805E-4</v>
      </c>
      <c r="L17" s="143"/>
    </row>
    <row r="18" spans="2:12" s="130" customFormat="1">
      <c r="B18" s="89" t="s">
        <v>1755</v>
      </c>
      <c r="C18" s="86">
        <v>5295</v>
      </c>
      <c r="D18" s="99" t="s">
        <v>175</v>
      </c>
      <c r="E18" s="108">
        <v>43003</v>
      </c>
      <c r="F18" s="96">
        <v>31398.69</v>
      </c>
      <c r="G18" s="98">
        <v>98.464699999999993</v>
      </c>
      <c r="H18" s="96">
        <v>112.28919999999999</v>
      </c>
      <c r="I18" s="97">
        <v>9.160332839142386E-5</v>
      </c>
      <c r="J18" s="97">
        <f t="shared" si="1"/>
        <v>6.4945003217628788E-3</v>
      </c>
      <c r="K18" s="97">
        <f>H18/'סכום נכסי הקרן'!$C$42</f>
        <v>1.0557216106416118E-4</v>
      </c>
      <c r="L18" s="143"/>
    </row>
    <row r="19" spans="2:12" s="130" customFormat="1">
      <c r="B19" s="89" t="s">
        <v>1756</v>
      </c>
      <c r="C19" s="86">
        <v>5327</v>
      </c>
      <c r="D19" s="99" t="s">
        <v>175</v>
      </c>
      <c r="E19" s="108">
        <v>43348</v>
      </c>
      <c r="F19" s="96">
        <v>21582.240000000002</v>
      </c>
      <c r="G19" s="98">
        <v>98.825400000000002</v>
      </c>
      <c r="H19" s="96">
        <v>77.465940000000003</v>
      </c>
      <c r="I19" s="97">
        <v>3.9782915293342042E-4</v>
      </c>
      <c r="J19" s="97">
        <f t="shared" si="1"/>
        <v>4.4804181725015754E-3</v>
      </c>
      <c r="K19" s="97">
        <f>H19/'סכום נכסי הקרן'!$C$42</f>
        <v>7.2831997152590338E-5</v>
      </c>
      <c r="L19" s="143"/>
    </row>
    <row r="20" spans="2:12" s="130" customFormat="1">
      <c r="B20" s="89" t="s">
        <v>1757</v>
      </c>
      <c r="C20" s="86">
        <v>5333</v>
      </c>
      <c r="D20" s="99" t="s">
        <v>175</v>
      </c>
      <c r="E20" s="108">
        <v>43340</v>
      </c>
      <c r="F20" s="96">
        <v>23240.400000000001</v>
      </c>
      <c r="G20" s="98">
        <v>97.881900000000002</v>
      </c>
      <c r="H20" s="96">
        <v>82.621250000000003</v>
      </c>
      <c r="I20" s="97">
        <v>1.8963278731176248E-3</v>
      </c>
      <c r="J20" s="97">
        <f t="shared" si="1"/>
        <v>4.7785872079367502E-3</v>
      </c>
      <c r="K20" s="97">
        <f>H20/'סכום נכסי הקרן'!$C$42</f>
        <v>7.7678921145776515E-5</v>
      </c>
      <c r="L20" s="143"/>
    </row>
    <row r="21" spans="2:12" s="130" customFormat="1">
      <c r="B21" s="85"/>
      <c r="C21" s="86"/>
      <c r="D21" s="86"/>
      <c r="E21" s="86"/>
      <c r="F21" s="96"/>
      <c r="G21" s="98"/>
      <c r="H21" s="86"/>
      <c r="I21" s="86"/>
      <c r="J21" s="97"/>
      <c r="K21" s="86"/>
      <c r="L21" s="143"/>
    </row>
    <row r="22" spans="2:12" s="130" customFormat="1" ht="16.5" customHeight="1">
      <c r="B22" s="104" t="s">
        <v>242</v>
      </c>
      <c r="C22" s="84"/>
      <c r="D22" s="84"/>
      <c r="E22" s="84"/>
      <c r="F22" s="93"/>
      <c r="G22" s="95"/>
      <c r="H22" s="93">
        <v>1897.4842100000001</v>
      </c>
      <c r="I22" s="84"/>
      <c r="J22" s="94">
        <f t="shared" ref="J22:J25" si="2">H22/$H$11</f>
        <v>0.10974529885674654</v>
      </c>
      <c r="K22" s="94">
        <f>H22/'סכום נכסי הקרן'!$C$42</f>
        <v>1.7839784114128754E-3</v>
      </c>
      <c r="L22" s="143"/>
    </row>
    <row r="23" spans="2:12" s="130" customFormat="1" ht="16.5" customHeight="1">
      <c r="B23" s="89" t="s">
        <v>1758</v>
      </c>
      <c r="C23" s="86">
        <v>5344</v>
      </c>
      <c r="D23" s="99" t="s">
        <v>175</v>
      </c>
      <c r="E23" s="108">
        <v>43437</v>
      </c>
      <c r="F23" s="96">
        <v>433364.15</v>
      </c>
      <c r="G23" s="98">
        <v>100</v>
      </c>
      <c r="H23" s="96">
        <v>1573.9785900000002</v>
      </c>
      <c r="I23" s="97">
        <v>1.2381832857142857E-4</v>
      </c>
      <c r="J23" s="97">
        <f t="shared" si="2"/>
        <v>9.1034618282104462E-2</v>
      </c>
      <c r="K23" s="97">
        <f>H23/'סכום נכסי הקרן'!$C$42</f>
        <v>1.4798246065963721E-3</v>
      </c>
      <c r="L23" s="143"/>
    </row>
    <row r="24" spans="2:12" s="130" customFormat="1" ht="16.5" customHeight="1">
      <c r="B24" s="89" t="s">
        <v>1759</v>
      </c>
      <c r="C24" s="86">
        <v>5343</v>
      </c>
      <c r="D24" s="99" t="s">
        <v>175</v>
      </c>
      <c r="E24" s="108">
        <v>43437</v>
      </c>
      <c r="F24" s="96">
        <v>43288.66</v>
      </c>
      <c r="G24" s="98">
        <v>100</v>
      </c>
      <c r="H24" s="96">
        <v>157.22441000000001</v>
      </c>
      <c r="I24" s="97">
        <v>4.0108028508079653E-7</v>
      </c>
      <c r="J24" s="97">
        <f t="shared" si="2"/>
        <v>9.0934300122716954E-3</v>
      </c>
      <c r="K24" s="97">
        <f>H24/'סכום נכסי הקרן'!$C$42</f>
        <v>1.4781938722279361E-4</v>
      </c>
      <c r="L24" s="143"/>
    </row>
    <row r="25" spans="2:12" s="130" customFormat="1">
      <c r="B25" s="89" t="s">
        <v>1760</v>
      </c>
      <c r="C25" s="86">
        <v>5299</v>
      </c>
      <c r="D25" s="99" t="s">
        <v>175</v>
      </c>
      <c r="E25" s="108">
        <v>43002</v>
      </c>
      <c r="F25" s="96">
        <v>46685.35</v>
      </c>
      <c r="G25" s="98">
        <v>98.065600000000003</v>
      </c>
      <c r="H25" s="96">
        <v>166.28120999999999</v>
      </c>
      <c r="I25" s="97">
        <v>1.7653866666666665E-4</v>
      </c>
      <c r="J25" s="97">
        <f t="shared" si="2"/>
        <v>9.6172505623703872E-3</v>
      </c>
      <c r="K25" s="97">
        <f>H25/'סכום נכסי הקרן'!$C$42</f>
        <v>1.5633441759370988E-4</v>
      </c>
      <c r="L25" s="143"/>
    </row>
    <row r="26" spans="2:12" s="130" customFormat="1">
      <c r="B26" s="85"/>
      <c r="C26" s="86"/>
      <c r="D26" s="86"/>
      <c r="E26" s="86"/>
      <c r="F26" s="96"/>
      <c r="G26" s="98"/>
      <c r="H26" s="86"/>
      <c r="I26" s="86"/>
      <c r="J26" s="97"/>
      <c r="K26" s="86"/>
      <c r="L26" s="143"/>
    </row>
    <row r="27" spans="2:12" s="130" customFormat="1">
      <c r="B27" s="104" t="s">
        <v>243</v>
      </c>
      <c r="C27" s="84"/>
      <c r="D27" s="84"/>
      <c r="E27" s="84"/>
      <c r="F27" s="93"/>
      <c r="G27" s="95"/>
      <c r="H27" s="93">
        <v>15047.502470000001</v>
      </c>
      <c r="I27" s="84"/>
      <c r="J27" s="94">
        <f t="shared" ref="J27:J57" si="3">H27/$H$11</f>
        <v>0.8703064019793777</v>
      </c>
      <c r="K27" s="94">
        <f>H27/'סכום נכסי הקרן'!$C$42</f>
        <v>1.4147374408012555E-2</v>
      </c>
      <c r="L27" s="143"/>
    </row>
    <row r="28" spans="2:12" s="130" customFormat="1">
      <c r="B28" s="89" t="s">
        <v>1761</v>
      </c>
      <c r="C28" s="86">
        <v>5335</v>
      </c>
      <c r="D28" s="99" t="s">
        <v>175</v>
      </c>
      <c r="E28" s="108">
        <v>43355</v>
      </c>
      <c r="F28" s="96">
        <v>44548.83</v>
      </c>
      <c r="G28" s="98">
        <v>100</v>
      </c>
      <c r="H28" s="96">
        <v>161.80135000000001</v>
      </c>
      <c r="I28" s="97">
        <v>1.6871110448180617E-4</v>
      </c>
      <c r="J28" s="97">
        <f t="shared" si="3"/>
        <v>9.3581477082094119E-3</v>
      </c>
      <c r="K28" s="97">
        <f>H28/'סכום נכסי הקרן'!$C$42</f>
        <v>1.5212253878911524E-4</v>
      </c>
      <c r="L28" s="143"/>
    </row>
    <row r="29" spans="2:12" s="130" customFormat="1">
      <c r="B29" s="89" t="s">
        <v>1762</v>
      </c>
      <c r="C29" s="86">
        <v>5238</v>
      </c>
      <c r="D29" s="99" t="s">
        <v>177</v>
      </c>
      <c r="E29" s="108">
        <v>43325</v>
      </c>
      <c r="F29" s="96">
        <v>152582.74</v>
      </c>
      <c r="G29" s="98">
        <v>101.70489999999999</v>
      </c>
      <c r="H29" s="96">
        <v>632.87186999999994</v>
      </c>
      <c r="I29" s="97">
        <v>1.0168713120770521E-4</v>
      </c>
      <c r="J29" s="97">
        <f t="shared" si="3"/>
        <v>3.660357864647424E-2</v>
      </c>
      <c r="K29" s="97">
        <f>H29/'סכום נכסי הקרן'!$C$42</f>
        <v>5.9501404402753676E-4</v>
      </c>
      <c r="L29" s="143"/>
    </row>
    <row r="30" spans="2:12" s="130" customFormat="1">
      <c r="B30" s="89" t="s">
        <v>1763</v>
      </c>
      <c r="C30" s="86">
        <v>5339</v>
      </c>
      <c r="D30" s="99" t="s">
        <v>175</v>
      </c>
      <c r="E30" s="108">
        <v>43399</v>
      </c>
      <c r="F30" s="96">
        <v>99645.54</v>
      </c>
      <c r="G30" s="98">
        <v>99.936999999999998</v>
      </c>
      <c r="H30" s="96">
        <v>361.68462</v>
      </c>
      <c r="I30" s="97">
        <v>5.6942875811299499E-4</v>
      </c>
      <c r="J30" s="97">
        <f t="shared" si="3"/>
        <v>2.0918849550684168E-2</v>
      </c>
      <c r="K30" s="97">
        <f>H30/'סכום נכסי הקרן'!$C$42</f>
        <v>3.400489713798828E-4</v>
      </c>
      <c r="L30" s="143"/>
    </row>
    <row r="31" spans="2:12" s="130" customFormat="1">
      <c r="B31" s="89" t="s">
        <v>1764</v>
      </c>
      <c r="C31" s="86">
        <v>5291</v>
      </c>
      <c r="D31" s="99" t="s">
        <v>175</v>
      </c>
      <c r="E31" s="108">
        <v>42908</v>
      </c>
      <c r="F31" s="96">
        <v>85605.39</v>
      </c>
      <c r="G31" s="98">
        <v>100.401</v>
      </c>
      <c r="H31" s="96">
        <v>312.16553000000005</v>
      </c>
      <c r="I31" s="97">
        <v>1.0562613126173061E-4</v>
      </c>
      <c r="J31" s="97">
        <f t="shared" si="3"/>
        <v>1.8054800773612066E-2</v>
      </c>
      <c r="K31" s="97">
        <f>H31/'סכום נכסי הקרן'!$C$42</f>
        <v>2.9349206879948603E-4</v>
      </c>
      <c r="L31" s="143"/>
    </row>
    <row r="32" spans="2:12" s="130" customFormat="1">
      <c r="B32" s="89" t="s">
        <v>1765</v>
      </c>
      <c r="C32" s="86">
        <v>5302</v>
      </c>
      <c r="D32" s="99" t="s">
        <v>175</v>
      </c>
      <c r="E32" s="108">
        <v>43003</v>
      </c>
      <c r="F32" s="96">
        <v>20143.599999999999</v>
      </c>
      <c r="G32" s="98">
        <v>86.258600000000001</v>
      </c>
      <c r="H32" s="96">
        <v>63.108150000000002</v>
      </c>
      <c r="I32" s="97">
        <v>8.9555116691336982E-6</v>
      </c>
      <c r="J32" s="97">
        <f t="shared" si="3"/>
        <v>3.6500028540666428E-3</v>
      </c>
      <c r="K32" s="97">
        <f>H32/'סכום נכסי הקרן'!$C$42</f>
        <v>5.9333077235043477E-5</v>
      </c>
      <c r="L32" s="143"/>
    </row>
    <row r="33" spans="2:13" s="130" customFormat="1">
      <c r="B33" s="89" t="s">
        <v>1766</v>
      </c>
      <c r="C33" s="86">
        <v>5237</v>
      </c>
      <c r="D33" s="99" t="s">
        <v>175</v>
      </c>
      <c r="E33" s="108">
        <v>43273</v>
      </c>
      <c r="F33" s="96">
        <v>237505.97</v>
      </c>
      <c r="G33" s="98">
        <v>101.0309</v>
      </c>
      <c r="H33" s="96">
        <v>871.5144499999999</v>
      </c>
      <c r="I33" s="97">
        <v>5.2147499999999998E-4</v>
      </c>
      <c r="J33" s="97">
        <f t="shared" si="3"/>
        <v>5.0406013008784445E-2</v>
      </c>
      <c r="K33" s="97">
        <f>H33/'סכום נכסי הקרן'!$C$42</f>
        <v>8.1938123955949322E-4</v>
      </c>
      <c r="L33" s="143"/>
    </row>
    <row r="34" spans="2:13" s="130" customFormat="1">
      <c r="B34" s="89" t="s">
        <v>1767</v>
      </c>
      <c r="C34" s="86">
        <v>5290</v>
      </c>
      <c r="D34" s="99" t="s">
        <v>175</v>
      </c>
      <c r="E34" s="108">
        <v>42779</v>
      </c>
      <c r="F34" s="96">
        <v>61727.39</v>
      </c>
      <c r="G34" s="98">
        <v>80.919799999999995</v>
      </c>
      <c r="H34" s="96">
        <v>181.41723999999999</v>
      </c>
      <c r="I34" s="97">
        <v>3.9336968645142284E-5</v>
      </c>
      <c r="J34" s="97">
        <f t="shared" si="3"/>
        <v>1.0492677154644733E-2</v>
      </c>
      <c r="K34" s="97">
        <f>H34/'סכום נכסי הקרן'!$C$42</f>
        <v>1.7056502389451155E-4</v>
      </c>
      <c r="L34" s="143"/>
    </row>
    <row r="35" spans="2:13" s="130" customFormat="1">
      <c r="B35" s="89" t="s">
        <v>1768</v>
      </c>
      <c r="C35" s="86">
        <v>5315</v>
      </c>
      <c r="D35" s="99" t="s">
        <v>183</v>
      </c>
      <c r="E35" s="108">
        <v>43129</v>
      </c>
      <c r="F35" s="96">
        <v>726104.76</v>
      </c>
      <c r="G35" s="98">
        <v>89.077699999999993</v>
      </c>
      <c r="H35" s="96">
        <v>353.28075000000001</v>
      </c>
      <c r="I35" s="97">
        <v>3.1396297531485198E-4</v>
      </c>
      <c r="J35" s="97">
        <f t="shared" si="3"/>
        <v>2.0432792686630872E-2</v>
      </c>
      <c r="K35" s="97">
        <f>H35/'סכום נכסי הקרן'!$C$42</f>
        <v>3.3214781332370046E-4</v>
      </c>
      <c r="L35" s="143"/>
    </row>
    <row r="36" spans="2:13" s="130" customFormat="1">
      <c r="B36" s="89" t="s">
        <v>1769</v>
      </c>
      <c r="C36" s="86">
        <v>5294</v>
      </c>
      <c r="D36" s="99" t="s">
        <v>178</v>
      </c>
      <c r="E36" s="108">
        <v>43002</v>
      </c>
      <c r="F36" s="96">
        <v>179409.3</v>
      </c>
      <c r="G36" s="98">
        <v>102.5213</v>
      </c>
      <c r="H36" s="96">
        <v>870.48009000000002</v>
      </c>
      <c r="I36" s="97">
        <v>5.5202857430192674E-4</v>
      </c>
      <c r="J36" s="97">
        <f t="shared" si="3"/>
        <v>5.0346188454394369E-2</v>
      </c>
      <c r="K36" s="97">
        <f>H36/'סכום נכסי הקרן'!$C$42</f>
        <v>8.1840875404424942E-4</v>
      </c>
      <c r="L36" s="143"/>
    </row>
    <row r="37" spans="2:13" s="130" customFormat="1">
      <c r="B37" s="89" t="s">
        <v>1770</v>
      </c>
      <c r="C37" s="86">
        <v>5239</v>
      </c>
      <c r="D37" s="99" t="s">
        <v>175</v>
      </c>
      <c r="E37" s="108">
        <v>43223</v>
      </c>
      <c r="F37" s="96">
        <v>2978.12</v>
      </c>
      <c r="G37" s="98">
        <v>75.766499999999994</v>
      </c>
      <c r="H37" s="96">
        <v>8.1953199999999988</v>
      </c>
      <c r="I37" s="97">
        <v>2.5759166666666669E-6</v>
      </c>
      <c r="J37" s="97">
        <f t="shared" si="3"/>
        <v>4.7399490224304524E-4</v>
      </c>
      <c r="K37" s="97">
        <f>H37/'סכום נכסי הקרן'!$C$42</f>
        <v>7.7050833295841572E-6</v>
      </c>
      <c r="L37" s="143"/>
    </row>
    <row r="38" spans="2:13" s="130" customFormat="1">
      <c r="B38" s="89" t="s">
        <v>1771</v>
      </c>
      <c r="C38" s="86">
        <v>5297</v>
      </c>
      <c r="D38" s="99" t="s">
        <v>175</v>
      </c>
      <c r="E38" s="108">
        <v>42916</v>
      </c>
      <c r="F38" s="96">
        <v>93932.63</v>
      </c>
      <c r="G38" s="98">
        <v>108.8347</v>
      </c>
      <c r="H38" s="96">
        <v>371.30404999999996</v>
      </c>
      <c r="I38" s="97">
        <v>7.1536920770986272E-5</v>
      </c>
      <c r="J38" s="97">
        <f t="shared" si="3"/>
        <v>2.1475211081714539E-2</v>
      </c>
      <c r="K38" s="97">
        <f>H38/'סכום נכסי הקרן'!$C$42</f>
        <v>3.4909297573030494E-4</v>
      </c>
      <c r="L38" s="143"/>
      <c r="M38" s="143"/>
    </row>
    <row r="39" spans="2:13" s="130" customFormat="1">
      <c r="B39" s="89" t="s">
        <v>1772</v>
      </c>
      <c r="C39" s="86">
        <v>5313</v>
      </c>
      <c r="D39" s="99" t="s">
        <v>175</v>
      </c>
      <c r="E39" s="108">
        <v>43098</v>
      </c>
      <c r="F39" s="96">
        <v>3723.73</v>
      </c>
      <c r="G39" s="98">
        <v>80.093800000000002</v>
      </c>
      <c r="H39" s="96">
        <v>10.832370000000001</v>
      </c>
      <c r="I39" s="97">
        <v>1.8546609088774221E-5</v>
      </c>
      <c r="J39" s="97">
        <f t="shared" si="3"/>
        <v>6.2651466437070146E-4</v>
      </c>
      <c r="K39" s="97">
        <f>H39/'סכום נכסי הקרן'!$C$42</f>
        <v>1.0184387370705177E-5</v>
      </c>
      <c r="L39" s="143"/>
      <c r="M39" s="143"/>
    </row>
    <row r="40" spans="2:13" s="130" customFormat="1">
      <c r="B40" s="89" t="s">
        <v>1773</v>
      </c>
      <c r="C40" s="86">
        <v>5326</v>
      </c>
      <c r="D40" s="99" t="s">
        <v>178</v>
      </c>
      <c r="E40" s="108">
        <v>43234</v>
      </c>
      <c r="F40" s="96">
        <v>142810.57999999999</v>
      </c>
      <c r="G40" s="98">
        <v>100</v>
      </c>
      <c r="H40" s="96">
        <v>675.86534999999992</v>
      </c>
      <c r="I40" s="97">
        <v>4.394168158633441E-4</v>
      </c>
      <c r="J40" s="97">
        <f t="shared" si="3"/>
        <v>3.9090203982603676E-2</v>
      </c>
      <c r="K40" s="97">
        <f>H40/'סכום נכסי הקרן'!$C$42</f>
        <v>6.3543569272811332E-4</v>
      </c>
      <c r="L40" s="143"/>
      <c r="M40" s="143"/>
    </row>
    <row r="41" spans="2:13" s="130" customFormat="1">
      <c r="B41" s="89" t="s">
        <v>1774</v>
      </c>
      <c r="C41" s="86">
        <v>5336</v>
      </c>
      <c r="D41" s="99" t="s">
        <v>177</v>
      </c>
      <c r="E41" s="108">
        <v>43363</v>
      </c>
      <c r="F41" s="96">
        <v>5149.42</v>
      </c>
      <c r="G41" s="98">
        <v>91.442400000000006</v>
      </c>
      <c r="H41" s="96">
        <v>19.203229999999998</v>
      </c>
      <c r="I41" s="97">
        <v>4.2994413483481404E-5</v>
      </c>
      <c r="J41" s="97">
        <f t="shared" si="3"/>
        <v>1.1106623202755614E-3</v>
      </c>
      <c r="K41" s="97">
        <f>H41/'סכום נכסי הקרן'!$C$42</f>
        <v>1.8054510055393856E-5</v>
      </c>
      <c r="L41" s="143"/>
      <c r="M41" s="143"/>
    </row>
    <row r="42" spans="2:13" s="130" customFormat="1">
      <c r="B42" s="89" t="s">
        <v>1775</v>
      </c>
      <c r="C42" s="86">
        <v>5309</v>
      </c>
      <c r="D42" s="99" t="s">
        <v>175</v>
      </c>
      <c r="E42" s="108">
        <v>43125</v>
      </c>
      <c r="F42" s="96">
        <v>130193.37</v>
      </c>
      <c r="G42" s="98">
        <v>99.730400000000003</v>
      </c>
      <c r="H42" s="96">
        <v>471.58749</v>
      </c>
      <c r="I42" s="97">
        <v>5.208918577171859E-4</v>
      </c>
      <c r="J42" s="97">
        <f t="shared" si="3"/>
        <v>2.7275331069634024E-2</v>
      </c>
      <c r="K42" s="97">
        <f>H42/'סכום נכסי הקרן'!$C$42</f>
        <v>4.4337755055805461E-4</v>
      </c>
      <c r="L42" s="143"/>
      <c r="M42" s="143"/>
    </row>
    <row r="43" spans="2:13" s="130" customFormat="1">
      <c r="B43" s="89" t="s">
        <v>1776</v>
      </c>
      <c r="C43" s="86">
        <v>5321</v>
      </c>
      <c r="D43" s="99" t="s">
        <v>175</v>
      </c>
      <c r="E43" s="108">
        <v>43201</v>
      </c>
      <c r="F43" s="96">
        <v>20864.93</v>
      </c>
      <c r="G43" s="98">
        <v>100.2972</v>
      </c>
      <c r="H43" s="96">
        <v>76.006649999999993</v>
      </c>
      <c r="I43" s="97">
        <v>8.024971153846153E-6</v>
      </c>
      <c r="J43" s="97">
        <f t="shared" si="3"/>
        <v>4.3960168286987398E-3</v>
      </c>
      <c r="K43" s="97">
        <f>H43/'סכום נכסי הקרן'!$C$42</f>
        <v>7.1460000567706659E-5</v>
      </c>
      <c r="L43" s="143"/>
      <c r="M43" s="143"/>
    </row>
    <row r="44" spans="2:13" s="130" customFormat="1">
      <c r="B44" s="89" t="s">
        <v>1777</v>
      </c>
      <c r="C44" s="86">
        <v>6653</v>
      </c>
      <c r="D44" s="99" t="s">
        <v>175</v>
      </c>
      <c r="E44" s="108">
        <v>43516</v>
      </c>
      <c r="F44" s="96">
        <v>1219216.42</v>
      </c>
      <c r="G44" s="98">
        <v>100.0218</v>
      </c>
      <c r="H44" s="96">
        <v>4429.1593899999998</v>
      </c>
      <c r="I44" s="97">
        <v>1.4143151438316399E-4</v>
      </c>
      <c r="J44" s="97">
        <f t="shared" si="3"/>
        <v>0.25617046949745903</v>
      </c>
      <c r="K44" s="97">
        <f>H44/'סכום נכסי הקרן'!$C$42</f>
        <v>4.1642110594778655E-3</v>
      </c>
      <c r="L44" s="143"/>
      <c r="M44" s="143"/>
    </row>
    <row r="45" spans="2:13" s="130" customFormat="1">
      <c r="B45" s="89" t="s">
        <v>1778</v>
      </c>
      <c r="C45" s="86">
        <v>5303</v>
      </c>
      <c r="D45" s="99" t="s">
        <v>177</v>
      </c>
      <c r="E45" s="108">
        <v>43034</v>
      </c>
      <c r="F45" s="96">
        <v>207837.28</v>
      </c>
      <c r="G45" s="98">
        <v>102.6785</v>
      </c>
      <c r="H45" s="96">
        <v>870.30499999999995</v>
      </c>
      <c r="I45" s="97">
        <v>5.0579653179190747E-4</v>
      </c>
      <c r="J45" s="97">
        <f t="shared" si="3"/>
        <v>5.033606172750222E-2</v>
      </c>
      <c r="K45" s="97">
        <f>H45/'סכום נכסי הקרן'!$C$42</f>
        <v>8.1824413777054962E-4</v>
      </c>
      <c r="L45" s="143"/>
      <c r="M45" s="143"/>
    </row>
    <row r="46" spans="2:13" s="130" customFormat="1">
      <c r="B46" s="89" t="s">
        <v>1779</v>
      </c>
      <c r="C46" s="86">
        <v>6644</v>
      </c>
      <c r="D46" s="99" t="s">
        <v>175</v>
      </c>
      <c r="E46" s="108">
        <v>43444</v>
      </c>
      <c r="F46" s="96">
        <v>4054.58</v>
      </c>
      <c r="G46" s="98">
        <v>98.960899999999995</v>
      </c>
      <c r="H46" s="96">
        <v>14.573180000000001</v>
      </c>
      <c r="I46" s="97">
        <v>2.4546970588235293E-5</v>
      </c>
      <c r="J46" s="97">
        <f t="shared" si="3"/>
        <v>8.4287288714416319E-4</v>
      </c>
      <c r="K46" s="97">
        <f>H46/'סכום נכסי הקרן'!$C$42</f>
        <v>1.3701425481497887E-5</v>
      </c>
      <c r="L46" s="143"/>
      <c r="M46" s="143"/>
    </row>
    <row r="47" spans="2:13" s="130" customFormat="1">
      <c r="B47" s="89" t="s">
        <v>1780</v>
      </c>
      <c r="C47" s="86">
        <v>5317</v>
      </c>
      <c r="D47" s="99" t="s">
        <v>175</v>
      </c>
      <c r="E47" s="108">
        <v>43264</v>
      </c>
      <c r="F47" s="96">
        <v>5120.01</v>
      </c>
      <c r="G47" s="98">
        <v>100</v>
      </c>
      <c r="H47" s="96">
        <v>18.595880000000001</v>
      </c>
      <c r="I47" s="97">
        <v>2.8890943114685455E-4</v>
      </c>
      <c r="J47" s="97">
        <f t="shared" si="3"/>
        <v>1.0755348568113755E-3</v>
      </c>
      <c r="K47" s="97">
        <f>H47/'סכום נכסי הקרן'!$C$42</f>
        <v>1.748349118606076E-5</v>
      </c>
      <c r="L47" s="143"/>
      <c r="M47" s="143"/>
    </row>
    <row r="48" spans="2:13" s="130" customFormat="1">
      <c r="B48" s="89" t="s">
        <v>1781</v>
      </c>
      <c r="C48" s="86">
        <v>5298</v>
      </c>
      <c r="D48" s="99" t="s">
        <v>175</v>
      </c>
      <c r="E48" s="108">
        <v>43188</v>
      </c>
      <c r="F48" s="96">
        <v>35.94</v>
      </c>
      <c r="G48" s="98">
        <v>100</v>
      </c>
      <c r="H48" s="96">
        <v>0.13053000000000001</v>
      </c>
      <c r="I48" s="97">
        <v>3.3948891331075275E-4</v>
      </c>
      <c r="J48" s="97">
        <f t="shared" si="3"/>
        <v>7.5494983221868952E-6</v>
      </c>
      <c r="K48" s="97">
        <f>H48/'סכום נכסי הקרן'!$C$42</f>
        <v>1.2272181281641476E-7</v>
      </c>
      <c r="L48" s="143"/>
      <c r="M48" s="143"/>
    </row>
    <row r="49" spans="2:13" s="130" customFormat="1">
      <c r="B49" s="89" t="s">
        <v>1782</v>
      </c>
      <c r="C49" s="86">
        <v>6651</v>
      </c>
      <c r="D49" s="99" t="s">
        <v>177</v>
      </c>
      <c r="E49" s="108">
        <v>43503</v>
      </c>
      <c r="F49" s="96">
        <v>34166.660000000003</v>
      </c>
      <c r="G49" s="98">
        <v>100</v>
      </c>
      <c r="H49" s="96">
        <v>139.33847</v>
      </c>
      <c r="I49" s="97">
        <v>3.3333323618065613E-3</v>
      </c>
      <c r="J49" s="97">
        <f t="shared" si="3"/>
        <v>8.0589561440365352E-3</v>
      </c>
      <c r="K49" s="97">
        <f>H49/'סכום נכסי הקרן'!$C$42</f>
        <v>1.3100336806454933E-4</v>
      </c>
      <c r="L49" s="143"/>
      <c r="M49" s="143"/>
    </row>
    <row r="50" spans="2:13" s="130" customFormat="1">
      <c r="B50" s="89" t="s">
        <v>1783</v>
      </c>
      <c r="C50" s="86">
        <v>5316</v>
      </c>
      <c r="D50" s="99" t="s">
        <v>175</v>
      </c>
      <c r="E50" s="108">
        <v>43175</v>
      </c>
      <c r="F50" s="96">
        <v>432686.3</v>
      </c>
      <c r="G50" s="98">
        <v>101.0558</v>
      </c>
      <c r="H50" s="96">
        <v>1588.10871</v>
      </c>
      <c r="I50" s="97">
        <v>1.0700351851851851E-4</v>
      </c>
      <c r="J50" s="97">
        <f t="shared" si="3"/>
        <v>9.1851865790204504E-2</v>
      </c>
      <c r="K50" s="97">
        <f>H50/'סכום נכסי הקרן'!$C$42</f>
        <v>1.4931094755285214E-3</v>
      </c>
      <c r="L50" s="143"/>
      <c r="M50" s="143"/>
    </row>
    <row r="51" spans="2:13" s="130" customFormat="1">
      <c r="B51" s="89" t="s">
        <v>1784</v>
      </c>
      <c r="C51" s="86">
        <v>5331</v>
      </c>
      <c r="D51" s="99" t="s">
        <v>175</v>
      </c>
      <c r="E51" s="108">
        <v>43455</v>
      </c>
      <c r="F51" s="96">
        <v>44868.71</v>
      </c>
      <c r="G51" s="98">
        <v>96.401499999999999</v>
      </c>
      <c r="H51" s="96">
        <v>157.09893</v>
      </c>
      <c r="I51" s="97">
        <v>3.2537141428571427E-4</v>
      </c>
      <c r="J51" s="97">
        <f t="shared" si="3"/>
        <v>9.0861725921424687E-3</v>
      </c>
      <c r="K51" s="97">
        <f>H51/'סכום נכסי הקרן'!$C$42</f>
        <v>1.4770141332351983E-4</v>
      </c>
      <c r="L51" s="143"/>
      <c r="M51" s="143"/>
    </row>
    <row r="52" spans="2:13" s="130" customFormat="1">
      <c r="B52" s="89" t="s">
        <v>1785</v>
      </c>
      <c r="C52" s="86">
        <v>5320</v>
      </c>
      <c r="D52" s="99" t="s">
        <v>175</v>
      </c>
      <c r="E52" s="108">
        <v>43448</v>
      </c>
      <c r="F52" s="96">
        <v>847.3</v>
      </c>
      <c r="G52" s="98">
        <v>29.737200000000001</v>
      </c>
      <c r="H52" s="96">
        <v>0.91512000000000004</v>
      </c>
      <c r="I52" s="97">
        <v>1.7334565868811272E-4</v>
      </c>
      <c r="J52" s="97">
        <f t="shared" si="3"/>
        <v>5.2928038800273282E-5</v>
      </c>
      <c r="K52" s="97">
        <f>H52/'סכום נכסי הקרן'!$C$42</f>
        <v>8.6037834478324889E-7</v>
      </c>
      <c r="L52" s="143"/>
      <c r="M52" s="143"/>
    </row>
    <row r="53" spans="2:13" s="130" customFormat="1">
      <c r="B53" s="89" t="s">
        <v>1786</v>
      </c>
      <c r="C53" s="86">
        <v>5304</v>
      </c>
      <c r="D53" s="99" t="s">
        <v>177</v>
      </c>
      <c r="E53" s="108">
        <v>43080</v>
      </c>
      <c r="F53" s="96">
        <v>135652.59</v>
      </c>
      <c r="G53" s="98">
        <v>105.2641</v>
      </c>
      <c r="H53" s="96">
        <v>582.34037000000001</v>
      </c>
      <c r="I53" s="97">
        <v>8.7502800000000005E-5</v>
      </c>
      <c r="J53" s="97">
        <f t="shared" si="3"/>
        <v>3.3680974842999277E-2</v>
      </c>
      <c r="K53" s="97">
        <f>H53/'סכום נכסי הקרן'!$C$42</f>
        <v>5.4750529290264083E-4</v>
      </c>
      <c r="L53" s="143"/>
      <c r="M53" s="143"/>
    </row>
    <row r="54" spans="2:13" s="130" customFormat="1">
      <c r="B54" s="89" t="s">
        <v>1787</v>
      </c>
      <c r="C54" s="86">
        <v>6646</v>
      </c>
      <c r="D54" s="99" t="s">
        <v>177</v>
      </c>
      <c r="E54" s="108">
        <v>43460</v>
      </c>
      <c r="F54" s="96">
        <v>245640.19</v>
      </c>
      <c r="G54" s="98">
        <v>97.618300000000005</v>
      </c>
      <c r="H54" s="96">
        <v>977.91068000000007</v>
      </c>
      <c r="I54" s="97">
        <v>4.5555542278023E-4</v>
      </c>
      <c r="J54" s="97">
        <f t="shared" si="3"/>
        <v>5.6559680057524292E-2</v>
      </c>
      <c r="K54" s="97">
        <f>H54/'סכום נכסי הקרן'!$C$42</f>
        <v>9.1941294278811677E-4</v>
      </c>
      <c r="L54" s="143"/>
      <c r="M54" s="143"/>
    </row>
    <row r="55" spans="2:13" s="130" customFormat="1">
      <c r="B55" s="89" t="s">
        <v>1788</v>
      </c>
      <c r="C55" s="86">
        <v>6647</v>
      </c>
      <c r="D55" s="99" t="s">
        <v>175</v>
      </c>
      <c r="E55" s="108">
        <v>43510</v>
      </c>
      <c r="F55" s="96">
        <v>103372.27</v>
      </c>
      <c r="G55" s="98">
        <v>100.7444</v>
      </c>
      <c r="H55" s="96">
        <v>378.24290000000002</v>
      </c>
      <c r="I55" s="97">
        <v>6.5135798159274925E-5</v>
      </c>
      <c r="J55" s="97">
        <f t="shared" si="3"/>
        <v>2.1876535194431206E-2</v>
      </c>
      <c r="K55" s="97">
        <f>H55/'סכום נכסי הקרן'!$C$42</f>
        <v>3.5561674996504932E-4</v>
      </c>
      <c r="L55" s="143"/>
      <c r="M55" s="143"/>
    </row>
    <row r="56" spans="2:13" s="130" customFormat="1">
      <c r="B56" s="89" t="s">
        <v>1789</v>
      </c>
      <c r="C56" s="86">
        <v>6642</v>
      </c>
      <c r="D56" s="99" t="s">
        <v>175</v>
      </c>
      <c r="E56" s="108">
        <v>43465</v>
      </c>
      <c r="F56" s="96">
        <v>5681.04</v>
      </c>
      <c r="G56" s="98">
        <v>94.475300000000004</v>
      </c>
      <c r="H56" s="96">
        <v>19.493599999999997</v>
      </c>
      <c r="I56" s="97">
        <v>1.4373616666666666E-5</v>
      </c>
      <c r="J56" s="97">
        <f t="shared" si="3"/>
        <v>1.1274565271844207E-3</v>
      </c>
      <c r="K56" s="97">
        <f>H56/'סכום נכסי הקרן'!$C$42</f>
        <v>1.8327510383192082E-5</v>
      </c>
      <c r="L56" s="143"/>
      <c r="M56" s="143"/>
    </row>
    <row r="57" spans="2:13" s="130" customFormat="1">
      <c r="B57" s="89" t="s">
        <v>1790</v>
      </c>
      <c r="C57" s="86">
        <v>5337</v>
      </c>
      <c r="D57" s="99" t="s">
        <v>175</v>
      </c>
      <c r="E57" s="108">
        <v>43490</v>
      </c>
      <c r="F57" s="96">
        <v>125049.66</v>
      </c>
      <c r="G57" s="98">
        <v>94.669700000000006</v>
      </c>
      <c r="H57" s="96">
        <v>429.97120000000001</v>
      </c>
      <c r="I57" s="97">
        <v>1.0948817333333334E-4</v>
      </c>
      <c r="J57" s="97">
        <f t="shared" si="3"/>
        <v>2.4868358637774351E-2</v>
      </c>
      <c r="K57" s="97">
        <f>H57/'סכום נכסי הקרן'!$C$42</f>
        <v>4.0425070959050971E-4</v>
      </c>
      <c r="L57" s="143"/>
      <c r="M57" s="143"/>
    </row>
    <row r="58" spans="2:13" s="130" customFormat="1">
      <c r="B58" s="144"/>
      <c r="L58" s="143"/>
      <c r="M58" s="143"/>
    </row>
    <row r="59" spans="2:13" s="130" customFormat="1">
      <c r="B59" s="144"/>
      <c r="L59" s="143"/>
      <c r="M59" s="143"/>
    </row>
    <row r="60" spans="2:13" s="130" customFormat="1">
      <c r="B60" s="144"/>
      <c r="L60" s="143"/>
      <c r="M60" s="143"/>
    </row>
    <row r="61" spans="2:13" s="130" customFormat="1">
      <c r="B61" s="145" t="s">
        <v>123</v>
      </c>
      <c r="L61" s="143"/>
      <c r="M61" s="143"/>
    </row>
    <row r="62" spans="2:13" s="130" customFormat="1">
      <c r="B62" s="145" t="s">
        <v>249</v>
      </c>
      <c r="L62" s="143"/>
      <c r="M62" s="143"/>
    </row>
    <row r="63" spans="2:13" s="130" customFormat="1">
      <c r="B63" s="145" t="s">
        <v>257</v>
      </c>
      <c r="L63" s="143"/>
      <c r="M63" s="143"/>
    </row>
    <row r="64" spans="2:13" s="130" customFormat="1">
      <c r="B64" s="144"/>
      <c r="L64" s="143"/>
      <c r="M64" s="143"/>
    </row>
    <row r="65" spans="2:13" s="130" customFormat="1">
      <c r="B65" s="144"/>
      <c r="L65" s="143"/>
      <c r="M65" s="143"/>
    </row>
    <row r="66" spans="2:13" s="130" customFormat="1">
      <c r="B66" s="144"/>
      <c r="L66" s="143"/>
      <c r="M66" s="143"/>
    </row>
    <row r="67" spans="2:13" s="130" customFormat="1">
      <c r="B67" s="144"/>
      <c r="L67" s="143"/>
      <c r="M67" s="143"/>
    </row>
    <row r="68" spans="2:13" s="130" customFormat="1">
      <c r="B68" s="144"/>
      <c r="L68" s="143"/>
      <c r="M68" s="143"/>
    </row>
    <row r="69" spans="2:13" s="130" customFormat="1">
      <c r="B69" s="144"/>
      <c r="L69" s="143"/>
      <c r="M69" s="143"/>
    </row>
    <row r="70" spans="2:13" s="130" customFormat="1">
      <c r="B70" s="144"/>
      <c r="L70" s="143"/>
      <c r="M70" s="143"/>
    </row>
    <row r="71" spans="2:13" s="130" customFormat="1">
      <c r="B71" s="144"/>
      <c r="L71" s="143"/>
      <c r="M71" s="143"/>
    </row>
    <row r="72" spans="2:13" s="130" customFormat="1">
      <c r="B72" s="144"/>
      <c r="L72" s="143"/>
      <c r="M72" s="143"/>
    </row>
    <row r="73" spans="2:13" s="130" customFormat="1">
      <c r="B73" s="144"/>
      <c r="L73" s="143"/>
      <c r="M73" s="143"/>
    </row>
    <row r="74" spans="2:13" s="130" customFormat="1">
      <c r="B74" s="144"/>
      <c r="L74" s="143"/>
      <c r="M74" s="143"/>
    </row>
    <row r="75" spans="2:13" s="130" customFormat="1">
      <c r="B75" s="144"/>
      <c r="L75" s="143"/>
      <c r="M75" s="143"/>
    </row>
    <row r="76" spans="2:13" s="130" customFormat="1">
      <c r="B76" s="144"/>
      <c r="L76" s="143"/>
      <c r="M76" s="143"/>
    </row>
    <row r="77" spans="2:13" s="130" customFormat="1">
      <c r="B77" s="144"/>
      <c r="L77" s="143"/>
      <c r="M77" s="143"/>
    </row>
    <row r="78" spans="2:13" s="130" customFormat="1">
      <c r="B78" s="144"/>
      <c r="L78" s="143"/>
      <c r="M78" s="143"/>
    </row>
    <row r="79" spans="2:13" s="130" customFormat="1">
      <c r="B79" s="144"/>
      <c r="L79" s="143"/>
      <c r="M79" s="143"/>
    </row>
    <row r="80" spans="2:13" s="130" customFormat="1">
      <c r="B80" s="144"/>
      <c r="L80" s="143"/>
      <c r="M80" s="143"/>
    </row>
    <row r="81" spans="2:13" s="130" customFormat="1">
      <c r="B81" s="144"/>
      <c r="L81" s="143"/>
      <c r="M81" s="143"/>
    </row>
    <row r="82" spans="2:13" s="130" customFormat="1">
      <c r="B82" s="144"/>
      <c r="L82" s="143"/>
      <c r="M82" s="143"/>
    </row>
    <row r="83" spans="2:13" s="130" customFormat="1">
      <c r="B83" s="144"/>
      <c r="L83" s="143"/>
      <c r="M83" s="143"/>
    </row>
    <row r="84" spans="2:13" s="130" customFormat="1">
      <c r="B84" s="144"/>
      <c r="L84" s="143"/>
      <c r="M84" s="143"/>
    </row>
    <row r="85" spans="2:13" s="130" customFormat="1">
      <c r="B85" s="144"/>
      <c r="L85" s="143"/>
      <c r="M85" s="143"/>
    </row>
    <row r="86" spans="2:13" s="130" customFormat="1">
      <c r="B86" s="144"/>
      <c r="L86" s="143"/>
      <c r="M86" s="143"/>
    </row>
    <row r="87" spans="2:13" s="130" customFormat="1">
      <c r="B87" s="144"/>
      <c r="L87" s="143"/>
      <c r="M87" s="143"/>
    </row>
    <row r="88" spans="2:13" s="130" customFormat="1">
      <c r="B88" s="144"/>
      <c r="L88" s="143"/>
      <c r="M88" s="143"/>
    </row>
    <row r="89" spans="2:13" s="130" customFormat="1">
      <c r="B89" s="144"/>
      <c r="L89" s="143"/>
      <c r="M89" s="143"/>
    </row>
    <row r="90" spans="2:13" s="130" customFormat="1">
      <c r="B90" s="144"/>
      <c r="L90" s="143"/>
      <c r="M90" s="143"/>
    </row>
    <row r="91" spans="2:13" s="130" customFormat="1">
      <c r="B91" s="144"/>
      <c r="L91" s="143"/>
      <c r="M91" s="143"/>
    </row>
    <row r="92" spans="2:13" s="130" customFormat="1">
      <c r="B92" s="144"/>
      <c r="L92" s="143"/>
      <c r="M92" s="143"/>
    </row>
    <row r="93" spans="2:13" s="130" customFormat="1">
      <c r="B93" s="144"/>
      <c r="L93" s="143"/>
      <c r="M93" s="143"/>
    </row>
    <row r="94" spans="2:13" s="130" customFormat="1">
      <c r="B94" s="144"/>
      <c r="L94" s="143"/>
      <c r="M94" s="143"/>
    </row>
    <row r="95" spans="2:13" s="130" customFormat="1">
      <c r="B95" s="144"/>
      <c r="L95" s="143"/>
      <c r="M95" s="143"/>
    </row>
    <row r="96" spans="2:13" s="130" customFormat="1">
      <c r="B96" s="144"/>
      <c r="L96" s="143"/>
      <c r="M96" s="143"/>
    </row>
    <row r="97" spans="2:13" s="130" customFormat="1">
      <c r="B97" s="144"/>
      <c r="L97" s="143"/>
      <c r="M97" s="143"/>
    </row>
    <row r="98" spans="2:13" s="130" customFormat="1">
      <c r="B98" s="144"/>
      <c r="L98" s="143"/>
      <c r="M98" s="143"/>
    </row>
    <row r="99" spans="2:13" s="130" customFormat="1">
      <c r="B99" s="144"/>
      <c r="L99" s="143"/>
      <c r="M99" s="143"/>
    </row>
    <row r="100" spans="2:13" s="130" customFormat="1">
      <c r="B100" s="144"/>
      <c r="L100" s="143"/>
      <c r="M100" s="143"/>
    </row>
    <row r="101" spans="2:13" s="130" customFormat="1">
      <c r="B101" s="144"/>
      <c r="L101" s="143"/>
      <c r="M101" s="143"/>
    </row>
    <row r="102" spans="2:13" s="130" customFormat="1">
      <c r="B102" s="144"/>
      <c r="L102" s="143"/>
      <c r="M102" s="143"/>
    </row>
    <row r="103" spans="2:13" s="130" customFormat="1">
      <c r="B103" s="144"/>
      <c r="L103" s="143"/>
      <c r="M103" s="143"/>
    </row>
    <row r="104" spans="2:13" s="130" customFormat="1">
      <c r="B104" s="144"/>
      <c r="L104" s="143"/>
      <c r="M104" s="143"/>
    </row>
    <row r="105" spans="2:13" s="130" customFormat="1">
      <c r="B105" s="144"/>
      <c r="L105" s="143"/>
      <c r="M105" s="143"/>
    </row>
    <row r="106" spans="2:13" s="130" customFormat="1">
      <c r="B106" s="144"/>
      <c r="L106" s="143"/>
      <c r="M106" s="143"/>
    </row>
    <row r="107" spans="2:13" s="130" customFormat="1">
      <c r="B107" s="144"/>
      <c r="L107" s="143"/>
      <c r="M107" s="143"/>
    </row>
    <row r="108" spans="2:13" s="130" customFormat="1">
      <c r="B108" s="144"/>
      <c r="L108" s="143"/>
      <c r="M108" s="143"/>
    </row>
    <row r="109" spans="2:13" s="130" customFormat="1">
      <c r="B109" s="144"/>
      <c r="L109" s="143"/>
      <c r="M109" s="143"/>
    </row>
    <row r="110" spans="2:13" s="130" customFormat="1">
      <c r="B110" s="144"/>
      <c r="L110" s="143"/>
      <c r="M110" s="143"/>
    </row>
    <row r="111" spans="2:13" s="130" customFormat="1">
      <c r="B111" s="144"/>
      <c r="L111" s="143"/>
      <c r="M111" s="143"/>
    </row>
    <row r="112" spans="2:13" s="130" customFormat="1">
      <c r="B112" s="144"/>
      <c r="L112" s="143"/>
      <c r="M112" s="143"/>
    </row>
    <row r="113" spans="2:13" s="130" customFormat="1">
      <c r="B113" s="144"/>
      <c r="L113" s="143"/>
      <c r="M113" s="143"/>
    </row>
    <row r="114" spans="2:13" s="130" customFormat="1">
      <c r="B114" s="144"/>
      <c r="L114" s="143"/>
      <c r="M114" s="143"/>
    </row>
    <row r="115" spans="2:13" s="130" customFormat="1">
      <c r="B115" s="144"/>
      <c r="L115" s="143"/>
      <c r="M115" s="143"/>
    </row>
    <row r="116" spans="2:13" s="130" customFormat="1">
      <c r="B116" s="144"/>
      <c r="L116" s="143"/>
      <c r="M116" s="143"/>
    </row>
    <row r="117" spans="2:13" s="130" customFormat="1">
      <c r="B117" s="144"/>
      <c r="L117" s="143"/>
      <c r="M117" s="143"/>
    </row>
    <row r="118" spans="2:13" s="130" customFormat="1">
      <c r="B118" s="144"/>
      <c r="L118" s="143"/>
      <c r="M118" s="143"/>
    </row>
    <row r="119" spans="2:13" s="130" customFormat="1">
      <c r="B119" s="144"/>
      <c r="L119" s="143"/>
      <c r="M119" s="143"/>
    </row>
    <row r="120" spans="2:13" s="130" customFormat="1">
      <c r="B120" s="144"/>
      <c r="L120" s="143"/>
      <c r="M120" s="143"/>
    </row>
    <row r="121" spans="2:13" s="130" customFormat="1">
      <c r="B121" s="144"/>
      <c r="L121" s="143"/>
      <c r="M121" s="143"/>
    </row>
    <row r="122" spans="2:13" s="130" customFormat="1">
      <c r="B122" s="144"/>
      <c r="L122" s="143"/>
      <c r="M122" s="143"/>
    </row>
    <row r="123" spans="2:13" s="130" customFormat="1">
      <c r="B123" s="144"/>
      <c r="L123" s="143"/>
      <c r="M123" s="143"/>
    </row>
    <row r="124" spans="2:13" s="130" customFormat="1">
      <c r="B124" s="144"/>
      <c r="L124" s="143"/>
      <c r="M124" s="143"/>
    </row>
    <row r="125" spans="2:13" s="130" customFormat="1">
      <c r="B125" s="144"/>
      <c r="L125" s="143"/>
      <c r="M125" s="143"/>
    </row>
    <row r="126" spans="2:13" s="130" customFormat="1">
      <c r="B126" s="144"/>
      <c r="L126" s="143"/>
      <c r="M126" s="143"/>
    </row>
    <row r="127" spans="2:13" s="130" customFormat="1">
      <c r="B127" s="144"/>
      <c r="L127" s="143"/>
      <c r="M127" s="143"/>
    </row>
    <row r="128" spans="2:13" s="130" customFormat="1">
      <c r="B128" s="144"/>
      <c r="L128" s="143"/>
      <c r="M128" s="143"/>
    </row>
    <row r="129" spans="2:13" s="130" customFormat="1">
      <c r="B129" s="144"/>
      <c r="L129" s="143"/>
      <c r="M129" s="143"/>
    </row>
    <row r="130" spans="2:13" s="130" customFormat="1">
      <c r="B130" s="144"/>
      <c r="L130" s="143"/>
      <c r="M130" s="143"/>
    </row>
    <row r="131" spans="2:13" s="130" customFormat="1">
      <c r="B131" s="144"/>
      <c r="L131" s="143"/>
      <c r="M131" s="143"/>
    </row>
    <row r="132" spans="2:13" s="130" customFormat="1">
      <c r="B132" s="144"/>
      <c r="L132" s="143"/>
      <c r="M132" s="143"/>
    </row>
    <row r="133" spans="2:13" s="130" customFormat="1">
      <c r="B133" s="144"/>
      <c r="L133" s="143"/>
      <c r="M133" s="143"/>
    </row>
    <row r="134" spans="2:13" s="130" customFormat="1">
      <c r="B134" s="144"/>
      <c r="L134" s="143"/>
      <c r="M134" s="143"/>
    </row>
    <row r="135" spans="2:13" s="130" customFormat="1">
      <c r="B135" s="144"/>
      <c r="L135" s="143"/>
      <c r="M135" s="143"/>
    </row>
    <row r="136" spans="2:13" s="130" customFormat="1">
      <c r="B136" s="144"/>
      <c r="L136" s="143"/>
      <c r="M136" s="143"/>
    </row>
    <row r="137" spans="2:13" s="130" customFormat="1">
      <c r="B137" s="144"/>
      <c r="L137" s="143"/>
      <c r="M137" s="143"/>
    </row>
    <row r="138" spans="2:13" s="130" customFormat="1">
      <c r="B138" s="144"/>
      <c r="L138" s="143"/>
      <c r="M138" s="143"/>
    </row>
    <row r="139" spans="2:13" s="130" customFormat="1">
      <c r="B139" s="144"/>
      <c r="L139" s="143"/>
      <c r="M139" s="143"/>
    </row>
    <row r="140" spans="2:13" s="130" customFormat="1">
      <c r="B140" s="144"/>
      <c r="L140" s="143"/>
      <c r="M140" s="143"/>
    </row>
    <row r="141" spans="2:13" s="130" customFormat="1">
      <c r="B141" s="144"/>
      <c r="L141" s="143"/>
      <c r="M141" s="143"/>
    </row>
    <row r="142" spans="2:13" s="130" customFormat="1">
      <c r="B142" s="144"/>
      <c r="L142" s="143"/>
      <c r="M142" s="143"/>
    </row>
    <row r="143" spans="2:13" s="130" customFormat="1">
      <c r="B143" s="144"/>
      <c r="L143" s="143"/>
      <c r="M143" s="143"/>
    </row>
    <row r="144" spans="2:13" s="130" customFormat="1">
      <c r="B144" s="144"/>
      <c r="L144" s="143"/>
      <c r="M144" s="143"/>
    </row>
    <row r="145" spans="2:13" s="130" customFormat="1">
      <c r="B145" s="144"/>
      <c r="L145" s="143"/>
      <c r="M145" s="143"/>
    </row>
    <row r="146" spans="2:13" s="130" customFormat="1">
      <c r="B146" s="144"/>
      <c r="L146" s="143"/>
      <c r="M146" s="143"/>
    </row>
    <row r="147" spans="2:13" s="130" customFormat="1">
      <c r="B147" s="144"/>
      <c r="L147" s="143"/>
      <c r="M147" s="143"/>
    </row>
    <row r="148" spans="2:13" s="130" customFormat="1">
      <c r="B148" s="144"/>
      <c r="L148" s="143"/>
      <c r="M148" s="143"/>
    </row>
    <row r="149" spans="2:13" s="130" customFormat="1">
      <c r="B149" s="144"/>
      <c r="L149" s="143"/>
      <c r="M149" s="143"/>
    </row>
    <row r="150" spans="2:13" s="130" customFormat="1">
      <c r="B150" s="144"/>
      <c r="L150" s="143"/>
      <c r="M150" s="143"/>
    </row>
    <row r="151" spans="2:13" s="130" customFormat="1">
      <c r="B151" s="144"/>
      <c r="L151" s="143"/>
      <c r="M151" s="143"/>
    </row>
    <row r="152" spans="2:13" s="130" customFormat="1">
      <c r="B152" s="144"/>
      <c r="L152" s="143"/>
      <c r="M152" s="143"/>
    </row>
    <row r="153" spans="2:13" s="130" customFormat="1">
      <c r="B153" s="144"/>
      <c r="L153" s="143"/>
      <c r="M153" s="143"/>
    </row>
    <row r="154" spans="2:13" s="130" customFormat="1">
      <c r="B154" s="144"/>
      <c r="L154" s="143"/>
      <c r="M154" s="143"/>
    </row>
    <row r="155" spans="2:13" s="130" customFormat="1">
      <c r="B155" s="144"/>
      <c r="L155" s="143"/>
      <c r="M155" s="143"/>
    </row>
    <row r="156" spans="2:13" s="130" customFormat="1">
      <c r="B156" s="144"/>
      <c r="L156" s="143"/>
      <c r="M156" s="143"/>
    </row>
    <row r="157" spans="2:13" s="130" customFormat="1">
      <c r="B157" s="144"/>
      <c r="L157" s="143"/>
      <c r="M157" s="143"/>
    </row>
    <row r="158" spans="2:13" s="130" customFormat="1">
      <c r="B158" s="144"/>
      <c r="L158" s="143"/>
      <c r="M158" s="143"/>
    </row>
    <row r="159" spans="2:13" s="130" customFormat="1">
      <c r="B159" s="144"/>
      <c r="L159" s="143"/>
      <c r="M159" s="143"/>
    </row>
    <row r="160" spans="2:13" s="130" customFormat="1">
      <c r="B160" s="144"/>
      <c r="L160" s="143"/>
      <c r="M160" s="143"/>
    </row>
    <row r="161" spans="2:13" s="130" customFormat="1">
      <c r="B161" s="144"/>
      <c r="L161" s="143"/>
      <c r="M161" s="143"/>
    </row>
    <row r="162" spans="2:13" s="130" customFormat="1">
      <c r="B162" s="144"/>
      <c r="L162" s="143"/>
      <c r="M162" s="143"/>
    </row>
    <row r="163" spans="2:13" s="130" customFormat="1">
      <c r="B163" s="144"/>
      <c r="L163" s="143"/>
      <c r="M163" s="143"/>
    </row>
    <row r="164" spans="2:13" s="130" customFormat="1">
      <c r="B164" s="144"/>
      <c r="L164" s="143"/>
      <c r="M164" s="143"/>
    </row>
    <row r="165" spans="2:13" s="130" customFormat="1">
      <c r="B165" s="144"/>
      <c r="L165" s="143"/>
      <c r="M165" s="143"/>
    </row>
    <row r="166" spans="2:13" s="130" customFormat="1">
      <c r="B166" s="144"/>
      <c r="L166" s="143"/>
      <c r="M166" s="143"/>
    </row>
    <row r="167" spans="2:13" s="130" customFormat="1">
      <c r="B167" s="144"/>
      <c r="L167" s="143"/>
      <c r="M167" s="143"/>
    </row>
    <row r="168" spans="2:13" s="130" customFormat="1">
      <c r="B168" s="144"/>
      <c r="L168" s="143"/>
      <c r="M168" s="143"/>
    </row>
    <row r="169" spans="2:13" s="130" customFormat="1">
      <c r="B169" s="144"/>
      <c r="L169" s="143"/>
      <c r="M169" s="143"/>
    </row>
    <row r="170" spans="2:13" s="130" customFormat="1">
      <c r="B170" s="144"/>
      <c r="L170" s="143"/>
      <c r="M170" s="143"/>
    </row>
    <row r="171" spans="2:13" s="130" customFormat="1">
      <c r="B171" s="144"/>
      <c r="L171" s="143"/>
      <c r="M171" s="143"/>
    </row>
    <row r="172" spans="2:13" s="130" customFormat="1">
      <c r="B172" s="144"/>
      <c r="L172" s="143"/>
      <c r="M172" s="143"/>
    </row>
    <row r="173" spans="2:13" s="130" customFormat="1">
      <c r="B173" s="144"/>
      <c r="L173" s="143"/>
      <c r="M173" s="143"/>
    </row>
    <row r="174" spans="2:13" s="130" customFormat="1">
      <c r="B174" s="144"/>
      <c r="L174" s="143"/>
      <c r="M174" s="143"/>
    </row>
    <row r="175" spans="2:13" s="130" customFormat="1">
      <c r="B175" s="144"/>
      <c r="L175" s="143"/>
      <c r="M175" s="143"/>
    </row>
    <row r="176" spans="2:13" s="130" customFormat="1">
      <c r="B176" s="144"/>
      <c r="L176" s="143"/>
      <c r="M176" s="143"/>
    </row>
    <row r="177" spans="2:13" s="130" customFormat="1">
      <c r="B177" s="144"/>
      <c r="L177" s="143"/>
      <c r="M177" s="143"/>
    </row>
    <row r="178" spans="2:13" s="130" customFormat="1">
      <c r="B178" s="144"/>
      <c r="L178" s="143"/>
      <c r="M178" s="143"/>
    </row>
    <row r="179" spans="2:13" s="130" customFormat="1">
      <c r="B179" s="144"/>
      <c r="L179" s="143"/>
      <c r="M179" s="143"/>
    </row>
    <row r="180" spans="2:13" s="130" customFormat="1">
      <c r="B180" s="144"/>
      <c r="L180" s="143"/>
      <c r="M180" s="143"/>
    </row>
    <row r="181" spans="2:13" s="130" customFormat="1">
      <c r="B181" s="144"/>
      <c r="L181" s="143"/>
      <c r="M181" s="143"/>
    </row>
    <row r="182" spans="2:13" s="130" customFormat="1">
      <c r="B182" s="144"/>
      <c r="L182" s="143"/>
      <c r="M182" s="143"/>
    </row>
    <row r="183" spans="2:13" s="130" customFormat="1">
      <c r="B183" s="144"/>
      <c r="L183" s="143"/>
      <c r="M183" s="143"/>
    </row>
    <row r="184" spans="2:13" s="130" customFormat="1">
      <c r="B184" s="144"/>
      <c r="L184" s="143"/>
      <c r="M184" s="143"/>
    </row>
    <row r="185" spans="2:13" s="130" customFormat="1">
      <c r="B185" s="144"/>
      <c r="L185" s="143"/>
      <c r="M185" s="143"/>
    </row>
    <row r="186" spans="2:13" s="130" customFormat="1">
      <c r="B186" s="144"/>
      <c r="L186" s="143"/>
      <c r="M186" s="143"/>
    </row>
    <row r="187" spans="2:13" s="130" customFormat="1">
      <c r="B187" s="144"/>
      <c r="L187" s="143"/>
      <c r="M187" s="143"/>
    </row>
    <row r="188" spans="2:13" s="130" customFormat="1">
      <c r="B188" s="144"/>
      <c r="L188" s="143"/>
      <c r="M188" s="143"/>
    </row>
    <row r="189" spans="2:13" s="130" customFormat="1">
      <c r="B189" s="144"/>
      <c r="L189" s="143"/>
      <c r="M189" s="143"/>
    </row>
    <row r="190" spans="2:13" s="130" customFormat="1">
      <c r="B190" s="144"/>
      <c r="L190" s="143"/>
      <c r="M190" s="143"/>
    </row>
    <row r="191" spans="2:13" s="130" customFormat="1">
      <c r="B191" s="144"/>
      <c r="L191" s="143"/>
      <c r="M191" s="143"/>
    </row>
    <row r="192" spans="2:13" s="130" customFormat="1">
      <c r="B192" s="144"/>
      <c r="L192" s="143"/>
      <c r="M192" s="143"/>
    </row>
    <row r="193" spans="2:13" s="130" customFormat="1">
      <c r="B193" s="144"/>
      <c r="L193" s="143"/>
      <c r="M193" s="143"/>
    </row>
    <row r="194" spans="2:13" s="130" customFormat="1">
      <c r="B194" s="144"/>
      <c r="L194" s="143"/>
      <c r="M194" s="143"/>
    </row>
    <row r="195" spans="2:13" s="130" customFormat="1">
      <c r="B195" s="144"/>
      <c r="L195" s="143"/>
      <c r="M195" s="143"/>
    </row>
    <row r="196" spans="2:13" s="130" customFormat="1">
      <c r="B196" s="144"/>
      <c r="L196" s="143"/>
      <c r="M196" s="143"/>
    </row>
    <row r="197" spans="2:13" s="130" customFormat="1">
      <c r="B197" s="144"/>
      <c r="L197" s="143"/>
      <c r="M197" s="143"/>
    </row>
    <row r="198" spans="2:13" s="130" customFormat="1">
      <c r="B198" s="144"/>
      <c r="L198" s="143"/>
      <c r="M198" s="143"/>
    </row>
    <row r="199" spans="2:13" s="130" customFormat="1">
      <c r="B199" s="144"/>
      <c r="L199" s="143"/>
      <c r="M199" s="143"/>
    </row>
    <row r="200" spans="2:13" s="130" customFormat="1">
      <c r="B200" s="144"/>
      <c r="L200" s="143"/>
      <c r="M200" s="143"/>
    </row>
    <row r="201" spans="2:13" s="130" customFormat="1">
      <c r="B201" s="144"/>
      <c r="L201" s="143"/>
      <c r="M201" s="143"/>
    </row>
    <row r="202" spans="2:13" s="130" customFormat="1">
      <c r="B202" s="144"/>
      <c r="L202" s="143"/>
      <c r="M202" s="143"/>
    </row>
    <row r="203" spans="2:13">
      <c r="C203" s="1"/>
    </row>
    <row r="204" spans="2:13">
      <c r="C204" s="1"/>
    </row>
    <row r="205" spans="2:13">
      <c r="C205" s="1"/>
    </row>
    <row r="206" spans="2:13">
      <c r="C206" s="1"/>
    </row>
    <row r="207" spans="2:13">
      <c r="C207" s="1"/>
    </row>
    <row r="208" spans="2:1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Y39:XFD41 D39:W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191</v>
      </c>
      <c r="C1" s="80" t="s" vm="1">
        <v>267</v>
      </c>
    </row>
    <row r="2" spans="2:59">
      <c r="B2" s="58" t="s">
        <v>190</v>
      </c>
      <c r="C2" s="80" t="s">
        <v>268</v>
      </c>
    </row>
    <row r="3" spans="2:59">
      <c r="B3" s="58" t="s">
        <v>192</v>
      </c>
      <c r="C3" s="80" t="s">
        <v>269</v>
      </c>
    </row>
    <row r="4" spans="2:59">
      <c r="B4" s="58" t="s">
        <v>193</v>
      </c>
      <c r="C4" s="80">
        <v>8802</v>
      </c>
    </row>
    <row r="6" spans="2:59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59" ht="26.25" customHeight="1">
      <c r="B7" s="175" t="s">
        <v>107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</row>
    <row r="8" spans="2:59" s="3" customFormat="1" ht="78.75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63</v>
      </c>
      <c r="K8" s="31" t="s">
        <v>194</v>
      </c>
      <c r="L8" s="32" t="s">
        <v>196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1" t="s">
        <v>52</v>
      </c>
      <c r="C11" s="126"/>
      <c r="D11" s="126"/>
      <c r="E11" s="126"/>
      <c r="F11" s="126"/>
      <c r="G11" s="127"/>
      <c r="H11" s="129"/>
      <c r="I11" s="127">
        <v>0.20379</v>
      </c>
      <c r="J11" s="126"/>
      <c r="K11" s="128">
        <f>I11/$I$11</f>
        <v>1</v>
      </c>
      <c r="L11" s="128">
        <f>I11/'סכום נכסי הקרן'!$C$42</f>
        <v>1.9159946551641128E-7</v>
      </c>
      <c r="M11" s="102"/>
      <c r="N11" s="102"/>
      <c r="O11" s="102"/>
      <c r="P11" s="102"/>
      <c r="BG11" s="102"/>
    </row>
    <row r="12" spans="2:59" s="102" customFormat="1" ht="21" customHeight="1">
      <c r="B12" s="132" t="s">
        <v>246</v>
      </c>
      <c r="C12" s="126"/>
      <c r="D12" s="126"/>
      <c r="E12" s="126"/>
      <c r="F12" s="126"/>
      <c r="G12" s="127"/>
      <c r="H12" s="129"/>
      <c r="I12" s="127">
        <v>0.20379</v>
      </c>
      <c r="J12" s="126"/>
      <c r="K12" s="128">
        <f t="shared" ref="K12:K13" si="0">I12/$I$11</f>
        <v>1</v>
      </c>
      <c r="L12" s="128">
        <f>I12/'סכום נכסי הקרן'!$C$42</f>
        <v>1.9159946551641128E-7</v>
      </c>
    </row>
    <row r="13" spans="2:59">
      <c r="B13" s="85" t="s">
        <v>1791</v>
      </c>
      <c r="C13" s="86" t="s">
        <v>1792</v>
      </c>
      <c r="D13" s="99" t="s">
        <v>1084</v>
      </c>
      <c r="E13" s="99" t="s">
        <v>175</v>
      </c>
      <c r="F13" s="108">
        <v>43375</v>
      </c>
      <c r="G13" s="96">
        <v>521</v>
      </c>
      <c r="H13" s="98">
        <v>10.769399999999999</v>
      </c>
      <c r="I13" s="96">
        <v>0.20379</v>
      </c>
      <c r="J13" s="97">
        <v>2.572257731337801E-5</v>
      </c>
      <c r="K13" s="97">
        <f t="shared" si="0"/>
        <v>1</v>
      </c>
      <c r="L13" s="97">
        <f>I13/'סכום נכסי הקרן'!$C$42</f>
        <v>1.9159946551641128E-7</v>
      </c>
    </row>
    <row r="14" spans="2:59">
      <c r="B14" s="103"/>
      <c r="C14" s="86"/>
      <c r="D14" s="86"/>
      <c r="E14" s="86"/>
      <c r="F14" s="86"/>
      <c r="G14" s="96"/>
      <c r="H14" s="98"/>
      <c r="I14" s="86"/>
      <c r="J14" s="86"/>
      <c r="K14" s="97"/>
      <c r="L14" s="86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18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18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18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93</v>
      </c>
      <c r="C6" s="14" t="s">
        <v>49</v>
      </c>
      <c r="E6" s="14" t="s">
        <v>128</v>
      </c>
      <c r="I6" s="14" t="s">
        <v>15</v>
      </c>
      <c r="J6" s="14" t="s">
        <v>70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96</v>
      </c>
      <c r="C8" s="31" t="s">
        <v>49</v>
      </c>
      <c r="D8" s="31" t="s">
        <v>131</v>
      </c>
      <c r="I8" s="31" t="s">
        <v>15</v>
      </c>
      <c r="J8" s="31" t="s">
        <v>70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63</v>
      </c>
      <c r="W8" s="32" t="s">
        <v>122</v>
      </c>
    </row>
    <row r="9" spans="2:25" ht="31.5">
      <c r="B9" s="50" t="str">
        <f>'תעודות חוב מסחריות '!B7:T7</f>
        <v>2. תעודות חוב מסחריות</v>
      </c>
      <c r="C9" s="14" t="s">
        <v>49</v>
      </c>
      <c r="D9" s="14" t="s">
        <v>131</v>
      </c>
      <c r="E9" s="43" t="s">
        <v>128</v>
      </c>
      <c r="G9" s="14" t="s">
        <v>69</v>
      </c>
      <c r="I9" s="14" t="s">
        <v>15</v>
      </c>
      <c r="J9" s="14" t="s">
        <v>70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63</v>
      </c>
      <c r="W9" s="40" t="s">
        <v>122</v>
      </c>
    </row>
    <row r="10" spans="2:25" ht="31.5">
      <c r="B10" s="50" t="str">
        <f>'אג"ח קונצרני'!B7:U7</f>
        <v>3. אג"ח קונצרני</v>
      </c>
      <c r="C10" s="31" t="s">
        <v>49</v>
      </c>
      <c r="D10" s="14" t="s">
        <v>131</v>
      </c>
      <c r="E10" s="43" t="s">
        <v>128</v>
      </c>
      <c r="G10" s="31" t="s">
        <v>69</v>
      </c>
      <c r="I10" s="31" t="s">
        <v>15</v>
      </c>
      <c r="J10" s="31" t="s">
        <v>70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63</v>
      </c>
      <c r="W10" s="32" t="s">
        <v>122</v>
      </c>
    </row>
    <row r="11" spans="2:25" ht="31.5">
      <c r="B11" s="50" t="str">
        <f>מניות!B7</f>
        <v>4. מניות</v>
      </c>
      <c r="C11" s="31" t="s">
        <v>49</v>
      </c>
      <c r="D11" s="14" t="s">
        <v>131</v>
      </c>
      <c r="E11" s="43" t="s">
        <v>128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63</v>
      </c>
      <c r="W11" s="15" t="s">
        <v>122</v>
      </c>
    </row>
    <row r="12" spans="2:25" ht="31.5">
      <c r="B12" s="50" t="str">
        <f>'תעודות סל'!B7:N7</f>
        <v>5. תעודות סל</v>
      </c>
      <c r="C12" s="31" t="s">
        <v>49</v>
      </c>
      <c r="D12" s="14" t="s">
        <v>131</v>
      </c>
      <c r="E12" s="43" t="s">
        <v>128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63</v>
      </c>
      <c r="W12" s="32" t="s">
        <v>122</v>
      </c>
    </row>
    <row r="13" spans="2:25" ht="31.5">
      <c r="B13" s="50" t="str">
        <f>'קרנות נאמנות'!B7:O7</f>
        <v>6. קרנות נאמנות</v>
      </c>
      <c r="C13" s="31" t="s">
        <v>49</v>
      </c>
      <c r="D13" s="31" t="s">
        <v>131</v>
      </c>
      <c r="G13" s="31" t="s">
        <v>69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63</v>
      </c>
      <c r="W13" s="32" t="s">
        <v>122</v>
      </c>
    </row>
    <row r="14" spans="2:25" ht="31.5">
      <c r="B14" s="50" t="str">
        <f>'כתבי אופציה'!B7:L7</f>
        <v>7. כתבי אופציה</v>
      </c>
      <c r="C14" s="31" t="s">
        <v>49</v>
      </c>
      <c r="D14" s="31" t="s">
        <v>131</v>
      </c>
      <c r="G14" s="31" t="s">
        <v>69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63</v>
      </c>
      <c r="W14" s="32" t="s">
        <v>122</v>
      </c>
    </row>
    <row r="15" spans="2:25" ht="31.5">
      <c r="B15" s="50" t="str">
        <f>אופציות!B7</f>
        <v>8. אופציות</v>
      </c>
      <c r="C15" s="31" t="s">
        <v>49</v>
      </c>
      <c r="D15" s="31" t="s">
        <v>131</v>
      </c>
      <c r="G15" s="31" t="s">
        <v>69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63</v>
      </c>
      <c r="W15" s="32" t="s">
        <v>122</v>
      </c>
    </row>
    <row r="16" spans="2:25" ht="31.5">
      <c r="B16" s="50" t="str">
        <f>'חוזים עתידיים'!B7:I7</f>
        <v>9. חוזים עתידיים</v>
      </c>
      <c r="C16" s="31" t="s">
        <v>49</v>
      </c>
      <c r="D16" s="31" t="s">
        <v>131</v>
      </c>
      <c r="G16" s="31" t="s">
        <v>69</v>
      </c>
      <c r="H16" s="31" t="s">
        <v>111</v>
      </c>
      <c r="S16" s="31" t="s">
        <v>0</v>
      </c>
      <c r="T16" s="32" t="s">
        <v>115</v>
      </c>
    </row>
    <row r="17" spans="2:25" ht="31.5">
      <c r="B17" s="50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63</v>
      </c>
      <c r="W17" s="32" t="s">
        <v>122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49</v>
      </c>
      <c r="D20" s="43" t="s">
        <v>129</v>
      </c>
      <c r="E20" s="43" t="s">
        <v>128</v>
      </c>
      <c r="G20" s="31" t="s">
        <v>69</v>
      </c>
      <c r="I20" s="31" t="s">
        <v>15</v>
      </c>
      <c r="J20" s="31" t="s">
        <v>70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122</v>
      </c>
    </row>
    <row r="21" spans="2:25" ht="31.5">
      <c r="B21" s="50" t="str">
        <f>'לא סחיר - אג"ח קונצרני'!B7:S7</f>
        <v>3. אג"ח קונצרני</v>
      </c>
      <c r="C21" s="31" t="s">
        <v>49</v>
      </c>
      <c r="D21" s="43" t="s">
        <v>129</v>
      </c>
      <c r="E21" s="43" t="s">
        <v>128</v>
      </c>
      <c r="G21" s="31" t="s">
        <v>69</v>
      </c>
      <c r="I21" s="31" t="s">
        <v>15</v>
      </c>
      <c r="J21" s="31" t="s">
        <v>70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122</v>
      </c>
    </row>
    <row r="22" spans="2:25" ht="31.5">
      <c r="B22" s="50" t="str">
        <f>'לא סחיר - מניות'!B7:M7</f>
        <v>4. מניות</v>
      </c>
      <c r="C22" s="31" t="s">
        <v>49</v>
      </c>
      <c r="D22" s="43" t="s">
        <v>129</v>
      </c>
      <c r="E22" s="43" t="s">
        <v>128</v>
      </c>
      <c r="G22" s="31" t="s">
        <v>69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122</v>
      </c>
    </row>
    <row r="23" spans="2:25" ht="31.5">
      <c r="B23" s="50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122</v>
      </c>
    </row>
    <row r="24" spans="2:25" ht="31.5">
      <c r="B24" s="50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122</v>
      </c>
    </row>
    <row r="25" spans="2:25" ht="31.5">
      <c r="B25" s="50" t="str">
        <f>'לא סחיר - אופציות'!B7:L7</f>
        <v>7. אופציות</v>
      </c>
      <c r="C25" s="31" t="s">
        <v>49</v>
      </c>
      <c r="G25" s="31" t="s">
        <v>69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122</v>
      </c>
    </row>
    <row r="26" spans="2:25" ht="31.5">
      <c r="B26" s="50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122</v>
      </c>
    </row>
    <row r="27" spans="2:25" ht="31.5">
      <c r="B27" s="50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122</v>
      </c>
    </row>
    <row r="28" spans="2:25" ht="31.5">
      <c r="B28" s="54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111</v>
      </c>
      <c r="Q28" s="14" t="s">
        <v>38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122</v>
      </c>
    </row>
    <row r="29" spans="2:25" ht="47.25">
      <c r="B29" s="54" t="str">
        <f>'פקדונות מעל 3 חודשים'!B6:O6</f>
        <v>1.ה. פקדונות מעל 3 חודשים:</v>
      </c>
      <c r="C29" s="31" t="s">
        <v>49</v>
      </c>
      <c r="E29" s="31" t="s">
        <v>128</v>
      </c>
      <c r="I29" s="31" t="s">
        <v>15</v>
      </c>
      <c r="J29" s="31" t="s">
        <v>70</v>
      </c>
      <c r="L29" s="31" t="s">
        <v>18</v>
      </c>
      <c r="M29" s="31" t="s">
        <v>111</v>
      </c>
      <c r="O29" s="51" t="s">
        <v>56</v>
      </c>
      <c r="P29" s="52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122</v>
      </c>
    </row>
    <row r="30" spans="2:25" ht="63">
      <c r="B30" s="54" t="str">
        <f>'זכויות מקרקעין'!B6</f>
        <v>1. ו. זכויות במקרקעין:</v>
      </c>
      <c r="C30" s="14" t="s">
        <v>58</v>
      </c>
      <c r="N30" s="51" t="s">
        <v>94</v>
      </c>
      <c r="P30" s="52" t="s">
        <v>59</v>
      </c>
      <c r="U30" s="31" t="s">
        <v>120</v>
      </c>
      <c r="V30" s="15" t="s">
        <v>62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120</v>
      </c>
      <c r="V31" s="15" t="s">
        <v>62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191</v>
      </c>
      <c r="C1" s="80" t="s" vm="1">
        <v>267</v>
      </c>
    </row>
    <row r="2" spans="2:54">
      <c r="B2" s="58" t="s">
        <v>190</v>
      </c>
      <c r="C2" s="80" t="s">
        <v>268</v>
      </c>
    </row>
    <row r="3" spans="2:54">
      <c r="B3" s="58" t="s">
        <v>192</v>
      </c>
      <c r="C3" s="80" t="s">
        <v>269</v>
      </c>
    </row>
    <row r="4" spans="2:54">
      <c r="B4" s="58" t="s">
        <v>193</v>
      </c>
      <c r="C4" s="80">
        <v>8802</v>
      </c>
    </row>
    <row r="6" spans="2:54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54" ht="26.25" customHeight="1">
      <c r="B7" s="175" t="s">
        <v>108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</row>
    <row r="8" spans="2:54" s="3" customFormat="1" ht="78.75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63</v>
      </c>
      <c r="K8" s="31" t="s">
        <v>194</v>
      </c>
      <c r="L8" s="32" t="s">
        <v>196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B82" sqref="B82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191</v>
      </c>
      <c r="C1" s="80" t="s" vm="1">
        <v>267</v>
      </c>
    </row>
    <row r="2" spans="2:51">
      <c r="B2" s="58" t="s">
        <v>190</v>
      </c>
      <c r="C2" s="80" t="s">
        <v>268</v>
      </c>
    </row>
    <row r="3" spans="2:51">
      <c r="B3" s="58" t="s">
        <v>192</v>
      </c>
      <c r="C3" s="80" t="s">
        <v>269</v>
      </c>
    </row>
    <row r="4" spans="2:51">
      <c r="B4" s="58" t="s">
        <v>193</v>
      </c>
      <c r="C4" s="80">
        <v>8802</v>
      </c>
    </row>
    <row r="6" spans="2:51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51" ht="26.25" customHeight="1">
      <c r="B7" s="175" t="s">
        <v>109</v>
      </c>
      <c r="C7" s="176"/>
      <c r="D7" s="176"/>
      <c r="E7" s="176"/>
      <c r="F7" s="176"/>
      <c r="G7" s="176"/>
      <c r="H7" s="176"/>
      <c r="I7" s="176"/>
      <c r="J7" s="176"/>
      <c r="K7" s="177"/>
    </row>
    <row r="8" spans="2:51" s="3" customFormat="1" ht="63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194</v>
      </c>
      <c r="K8" s="32" t="s">
        <v>196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 t="s">
        <v>53</v>
      </c>
      <c r="C11" s="82"/>
      <c r="D11" s="82"/>
      <c r="E11" s="82"/>
      <c r="F11" s="82"/>
      <c r="G11" s="90"/>
      <c r="H11" s="92"/>
      <c r="I11" s="90">
        <v>-850.50819999999999</v>
      </c>
      <c r="J11" s="91">
        <f>I11/$I$11</f>
        <v>1</v>
      </c>
      <c r="K11" s="91">
        <f>I11/'סכום נכסי הקרן'!$C$42</f>
        <v>-7.996315645386183E-4</v>
      </c>
      <c r="AW11" s="1"/>
    </row>
    <row r="12" spans="2:51" ht="19.5" customHeight="1">
      <c r="B12" s="83" t="s">
        <v>37</v>
      </c>
      <c r="C12" s="84"/>
      <c r="D12" s="84"/>
      <c r="E12" s="84"/>
      <c r="F12" s="84"/>
      <c r="G12" s="93"/>
      <c r="H12" s="95"/>
      <c r="I12" s="93">
        <v>-850.50819999999999</v>
      </c>
      <c r="J12" s="94">
        <f t="shared" ref="J12:J42" si="0">I12/$I$11</f>
        <v>1</v>
      </c>
      <c r="K12" s="94">
        <f>I12/'סכום נכסי הקרן'!$C$42</f>
        <v>-7.996315645386183E-4</v>
      </c>
    </row>
    <row r="13" spans="2:51">
      <c r="B13" s="104" t="s">
        <v>1793</v>
      </c>
      <c r="C13" s="84"/>
      <c r="D13" s="84"/>
      <c r="E13" s="84"/>
      <c r="F13" s="84"/>
      <c r="G13" s="93"/>
      <c r="H13" s="95"/>
      <c r="I13" s="93">
        <v>-1084.0560399999997</v>
      </c>
      <c r="J13" s="94">
        <f t="shared" si="0"/>
        <v>1.2745979874150535</v>
      </c>
      <c r="K13" s="94">
        <f>I13/'סכום נכסי הקרן'!$C$42</f>
        <v>-1.0192087828344732E-3</v>
      </c>
    </row>
    <row r="14" spans="2:51">
      <c r="B14" s="89" t="s">
        <v>1794</v>
      </c>
      <c r="C14" s="86" t="s">
        <v>1795</v>
      </c>
      <c r="D14" s="99" t="s">
        <v>1626</v>
      </c>
      <c r="E14" s="99" t="s">
        <v>175</v>
      </c>
      <c r="F14" s="108">
        <v>43298</v>
      </c>
      <c r="G14" s="96">
        <v>1634400</v>
      </c>
      <c r="H14" s="98">
        <v>1.8997999999999999</v>
      </c>
      <c r="I14" s="96">
        <v>31.05002</v>
      </c>
      <c r="J14" s="97">
        <f t="shared" si="0"/>
        <v>-3.6507608039522722E-2</v>
      </c>
      <c r="K14" s="97">
        <f>I14/'סכום נכסי הקרן'!$C$42</f>
        <v>2.9192635734206195E-5</v>
      </c>
    </row>
    <row r="15" spans="2:51">
      <c r="B15" s="89" t="s">
        <v>1794</v>
      </c>
      <c r="C15" s="86" t="s">
        <v>1796</v>
      </c>
      <c r="D15" s="99" t="s">
        <v>1626</v>
      </c>
      <c r="E15" s="99" t="s">
        <v>175</v>
      </c>
      <c r="F15" s="108">
        <v>43430</v>
      </c>
      <c r="G15" s="96">
        <v>4358400</v>
      </c>
      <c r="H15" s="98">
        <v>-1.5374000000000001</v>
      </c>
      <c r="I15" s="96">
        <v>-67.007580000000004</v>
      </c>
      <c r="J15" s="97">
        <f t="shared" si="0"/>
        <v>7.878534269275711E-2</v>
      </c>
      <c r="K15" s="97">
        <f>I15/'סכום נכסי הקרן'!$C$42</f>
        <v>-6.2999246840120566E-5</v>
      </c>
    </row>
    <row r="16" spans="2:51" s="7" customFormat="1">
      <c r="B16" s="89" t="s">
        <v>1794</v>
      </c>
      <c r="C16" s="86" t="s">
        <v>1797</v>
      </c>
      <c r="D16" s="99" t="s">
        <v>1626</v>
      </c>
      <c r="E16" s="99" t="s">
        <v>175</v>
      </c>
      <c r="F16" s="108">
        <v>43255</v>
      </c>
      <c r="G16" s="96">
        <v>17411368</v>
      </c>
      <c r="H16" s="98">
        <v>-4.37</v>
      </c>
      <c r="I16" s="96">
        <v>-760.88462000000004</v>
      </c>
      <c r="J16" s="97">
        <f t="shared" si="0"/>
        <v>0.89462349686928366</v>
      </c>
      <c r="K16" s="97">
        <f>I16/'סכום נכסי הקרן'!$C$42</f>
        <v>-7.1536918647459498E-4</v>
      </c>
      <c r="AW16" s="1"/>
      <c r="AY16" s="1"/>
    </row>
    <row r="17" spans="2:51" s="7" customFormat="1">
      <c r="B17" s="89" t="s">
        <v>1794</v>
      </c>
      <c r="C17" s="86" t="s">
        <v>1798</v>
      </c>
      <c r="D17" s="99" t="s">
        <v>1626</v>
      </c>
      <c r="E17" s="99" t="s">
        <v>175</v>
      </c>
      <c r="F17" s="108">
        <v>43326</v>
      </c>
      <c r="G17" s="96">
        <v>15893240</v>
      </c>
      <c r="H17" s="98">
        <v>-0.12</v>
      </c>
      <c r="I17" s="96">
        <v>-19.064049999999998</v>
      </c>
      <c r="J17" s="97">
        <f t="shared" si="0"/>
        <v>2.2414892648889215E-2</v>
      </c>
      <c r="K17" s="97">
        <f>I17/'סכום נכסי הקרן'!$C$42</f>
        <v>-1.7923655677796458E-5</v>
      </c>
      <c r="AW17" s="1"/>
      <c r="AY17" s="1"/>
    </row>
    <row r="18" spans="2:51" s="7" customFormat="1">
      <c r="B18" s="89" t="s">
        <v>1794</v>
      </c>
      <c r="C18" s="86" t="s">
        <v>1799</v>
      </c>
      <c r="D18" s="99" t="s">
        <v>1626</v>
      </c>
      <c r="E18" s="99" t="s">
        <v>175</v>
      </c>
      <c r="F18" s="108">
        <v>43419</v>
      </c>
      <c r="G18" s="96">
        <v>1449960</v>
      </c>
      <c r="H18" s="98">
        <v>0.27989999999999998</v>
      </c>
      <c r="I18" s="96">
        <v>4.0583</v>
      </c>
      <c r="J18" s="97">
        <f t="shared" si="0"/>
        <v>-4.7716177222042067E-3</v>
      </c>
      <c r="K18" s="97">
        <f>I18/'סכום נכסי הקרן'!$C$42</f>
        <v>3.8155361445863484E-6</v>
      </c>
      <c r="AW18" s="1"/>
      <c r="AY18" s="1"/>
    </row>
    <row r="19" spans="2:51">
      <c r="B19" s="89" t="s">
        <v>1794</v>
      </c>
      <c r="C19" s="86" t="s">
        <v>1800</v>
      </c>
      <c r="D19" s="99" t="s">
        <v>1626</v>
      </c>
      <c r="E19" s="99" t="s">
        <v>175</v>
      </c>
      <c r="F19" s="108">
        <v>43423</v>
      </c>
      <c r="G19" s="96">
        <v>3637600</v>
      </c>
      <c r="H19" s="98">
        <v>0.61460000000000004</v>
      </c>
      <c r="I19" s="96">
        <v>22.357119999999998</v>
      </c>
      <c r="J19" s="97">
        <f t="shared" si="0"/>
        <v>-2.6286777717134294E-2</v>
      </c>
      <c r="K19" s="97">
        <f>I19/'סכום נכסי הקרן'!$C$42</f>
        <v>2.1019737192630985E-5</v>
      </c>
    </row>
    <row r="20" spans="2:51">
      <c r="B20" s="89" t="s">
        <v>1794</v>
      </c>
      <c r="C20" s="86" t="s">
        <v>1801</v>
      </c>
      <c r="D20" s="99" t="s">
        <v>1626</v>
      </c>
      <c r="E20" s="99" t="s">
        <v>175</v>
      </c>
      <c r="F20" s="108">
        <v>43486</v>
      </c>
      <c r="G20" s="96">
        <v>2201580</v>
      </c>
      <c r="H20" s="98">
        <v>1.1191</v>
      </c>
      <c r="I20" s="96">
        <v>24.638860000000001</v>
      </c>
      <c r="J20" s="97">
        <f t="shared" si="0"/>
        <v>-2.8969573720747196E-2</v>
      </c>
      <c r="K20" s="97">
        <f>I20/'סכום נכסי הקרן'!$C$42</f>
        <v>2.3164985558337923E-5</v>
      </c>
    </row>
    <row r="21" spans="2:51">
      <c r="B21" s="89" t="s">
        <v>1794</v>
      </c>
      <c r="C21" s="86" t="s">
        <v>1802</v>
      </c>
      <c r="D21" s="99" t="s">
        <v>1626</v>
      </c>
      <c r="E21" s="99" t="s">
        <v>175</v>
      </c>
      <c r="F21" s="108">
        <v>43509</v>
      </c>
      <c r="G21" s="96">
        <v>2905600</v>
      </c>
      <c r="H21" s="98">
        <v>5.57E-2</v>
      </c>
      <c r="I21" s="96">
        <v>1.6191199999999999</v>
      </c>
      <c r="J21" s="97">
        <f t="shared" si="0"/>
        <v>-1.9037088648880751E-3</v>
      </c>
      <c r="K21" s="97">
        <f>I21/'סכום נכסי הקרן'!$C$42</f>
        <v>1.5222656980564885E-6</v>
      </c>
    </row>
    <row r="22" spans="2:51">
      <c r="B22" s="89" t="s">
        <v>1794</v>
      </c>
      <c r="C22" s="86" t="s">
        <v>1803</v>
      </c>
      <c r="D22" s="99" t="s">
        <v>1626</v>
      </c>
      <c r="E22" s="99" t="s">
        <v>175</v>
      </c>
      <c r="F22" s="108">
        <v>43269</v>
      </c>
      <c r="G22" s="96">
        <v>1766000</v>
      </c>
      <c r="H22" s="98">
        <v>-2.3073000000000001</v>
      </c>
      <c r="I22" s="96">
        <v>-40.747109999999999</v>
      </c>
      <c r="J22" s="97">
        <f t="shared" si="0"/>
        <v>4.7909132445754198E-2</v>
      </c>
      <c r="K22" s="97">
        <f>I22/'סכום נכסי הקרן'!$C$42</f>
        <v>-3.830965453328631E-5</v>
      </c>
    </row>
    <row r="23" spans="2:51">
      <c r="B23" s="89" t="s">
        <v>1794</v>
      </c>
      <c r="C23" s="86" t="s">
        <v>1804</v>
      </c>
      <c r="D23" s="99" t="s">
        <v>1626</v>
      </c>
      <c r="E23" s="99" t="s">
        <v>175</v>
      </c>
      <c r="F23" s="108">
        <v>43425</v>
      </c>
      <c r="G23" s="96">
        <v>2905600</v>
      </c>
      <c r="H23" s="98">
        <v>-1.714</v>
      </c>
      <c r="I23" s="96">
        <v>-49.80256</v>
      </c>
      <c r="J23" s="97">
        <f t="shared" si="0"/>
        <v>5.8556237317876535E-2</v>
      </c>
      <c r="K23" s="97">
        <f>I23/'סכום נכסי הקרן'!$C$42</f>
        <v>-4.6823415659988242E-5</v>
      </c>
    </row>
    <row r="24" spans="2:51">
      <c r="B24" s="89" t="s">
        <v>1794</v>
      </c>
      <c r="C24" s="86" t="s">
        <v>1805</v>
      </c>
      <c r="D24" s="99" t="s">
        <v>1626</v>
      </c>
      <c r="E24" s="99" t="s">
        <v>175</v>
      </c>
      <c r="F24" s="108">
        <v>43327</v>
      </c>
      <c r="G24" s="96">
        <v>3983851.2</v>
      </c>
      <c r="H24" s="98">
        <v>-0.33460000000000001</v>
      </c>
      <c r="I24" s="96">
        <v>-13.3301</v>
      </c>
      <c r="J24" s="97">
        <f t="shared" si="0"/>
        <v>1.5673099918378213E-2</v>
      </c>
      <c r="K24" s="97">
        <f>I24/'סכום נכסי הקרן'!$C$42</f>
        <v>-1.253270540890286E-5</v>
      </c>
    </row>
    <row r="25" spans="2:51">
      <c r="B25" s="89" t="s">
        <v>1794</v>
      </c>
      <c r="C25" s="86" t="s">
        <v>1806</v>
      </c>
      <c r="D25" s="99" t="s">
        <v>1626</v>
      </c>
      <c r="E25" s="99" t="s">
        <v>175</v>
      </c>
      <c r="F25" s="108">
        <v>43396</v>
      </c>
      <c r="G25" s="96">
        <v>7219000</v>
      </c>
      <c r="H25" s="98">
        <v>-0.33090000000000003</v>
      </c>
      <c r="I25" s="96">
        <v>-23.88719</v>
      </c>
      <c r="J25" s="97">
        <f t="shared" si="0"/>
        <v>2.8085784475681715E-2</v>
      </c>
      <c r="K25" s="97">
        <f>I25/'סכום נכסי הקרן'!$C$42</f>
        <v>-2.2458279781583806E-5</v>
      </c>
    </row>
    <row r="26" spans="2:51">
      <c r="B26" s="89" t="s">
        <v>1794</v>
      </c>
      <c r="C26" s="86" t="s">
        <v>1807</v>
      </c>
      <c r="D26" s="99" t="s">
        <v>1626</v>
      </c>
      <c r="E26" s="99" t="s">
        <v>175</v>
      </c>
      <c r="F26" s="108">
        <v>43312</v>
      </c>
      <c r="G26" s="96">
        <v>4284720</v>
      </c>
      <c r="H26" s="98">
        <v>-0.9264</v>
      </c>
      <c r="I26" s="96">
        <v>-39.694849999999995</v>
      </c>
      <c r="J26" s="97">
        <f t="shared" si="0"/>
        <v>4.6671919212536689E-2</v>
      </c>
      <c r="K26" s="97">
        <f>I26/'סכום נכסי הקרן'!$C$42</f>
        <v>-3.732033977994071E-5</v>
      </c>
    </row>
    <row r="27" spans="2:51">
      <c r="B27" s="89" t="s">
        <v>1794</v>
      </c>
      <c r="C27" s="86" t="s">
        <v>1808</v>
      </c>
      <c r="D27" s="99" t="s">
        <v>1626</v>
      </c>
      <c r="E27" s="99" t="s">
        <v>175</v>
      </c>
      <c r="F27" s="108">
        <v>43360</v>
      </c>
      <c r="G27" s="96">
        <v>2615040</v>
      </c>
      <c r="H27" s="98">
        <v>2.6291000000000002</v>
      </c>
      <c r="I27" s="96">
        <v>68.753240000000005</v>
      </c>
      <c r="J27" s="97">
        <f t="shared" si="0"/>
        <v>-8.0837833191966885E-2</v>
      </c>
      <c r="K27" s="97">
        <f>I27/'סכום נכסי הקרן'!$C$42</f>
        <v>6.4640483029204326E-5</v>
      </c>
    </row>
    <row r="28" spans="2:51">
      <c r="B28" s="89" t="s">
        <v>1794</v>
      </c>
      <c r="C28" s="86" t="s">
        <v>1809</v>
      </c>
      <c r="D28" s="99" t="s">
        <v>1626</v>
      </c>
      <c r="E28" s="99" t="s">
        <v>175</v>
      </c>
      <c r="F28" s="108">
        <v>43454</v>
      </c>
      <c r="G28" s="96">
        <v>3305120</v>
      </c>
      <c r="H28" s="98">
        <v>-2.8199000000000001</v>
      </c>
      <c r="I28" s="96">
        <v>-93.202539999999999</v>
      </c>
      <c r="J28" s="97">
        <f t="shared" si="0"/>
        <v>0.10958452840313591</v>
      </c>
      <c r="K28" s="97">
        <f>I28/'סכום נכסי הקרן'!$C$42</f>
        <v>-8.7627247896226217E-5</v>
      </c>
    </row>
    <row r="29" spans="2:51">
      <c r="B29" s="89" t="s">
        <v>1794</v>
      </c>
      <c r="C29" s="86" t="s">
        <v>1810</v>
      </c>
      <c r="D29" s="99" t="s">
        <v>1626</v>
      </c>
      <c r="E29" s="99" t="s">
        <v>175</v>
      </c>
      <c r="F29" s="108">
        <v>43312</v>
      </c>
      <c r="G29" s="96">
        <v>713560</v>
      </c>
      <c r="H29" s="98">
        <v>-1.0056</v>
      </c>
      <c r="I29" s="96">
        <v>-7.1753400000000003</v>
      </c>
      <c r="J29" s="97">
        <f t="shared" si="0"/>
        <v>8.4365324167362532E-3</v>
      </c>
      <c r="K29" s="97">
        <f>I29/'סכום נכסי הקרן'!$C$42</f>
        <v>-6.7461176156755805E-6</v>
      </c>
    </row>
    <row r="30" spans="2:51">
      <c r="B30" s="89" t="s">
        <v>1794</v>
      </c>
      <c r="C30" s="86" t="s">
        <v>1811</v>
      </c>
      <c r="D30" s="99" t="s">
        <v>1626</v>
      </c>
      <c r="E30" s="99" t="s">
        <v>175</v>
      </c>
      <c r="F30" s="108">
        <v>43502</v>
      </c>
      <c r="G30" s="96">
        <v>3309010</v>
      </c>
      <c r="H30" s="98">
        <v>-0.73870000000000002</v>
      </c>
      <c r="I30" s="96">
        <v>-24.445209999999999</v>
      </c>
      <c r="J30" s="97">
        <f t="shared" si="0"/>
        <v>2.8741886321613359E-2</v>
      </c>
      <c r="K30" s="97">
        <f>I30/'סכום נכסי הקרן'!$C$42</f>
        <v>-2.2982919527142805E-5</v>
      </c>
    </row>
    <row r="31" spans="2:51">
      <c r="B31" s="89" t="s">
        <v>1794</v>
      </c>
      <c r="C31" s="86" t="s">
        <v>1812</v>
      </c>
      <c r="D31" s="99" t="s">
        <v>1626</v>
      </c>
      <c r="E31" s="99" t="s">
        <v>175</v>
      </c>
      <c r="F31" s="108">
        <v>43299</v>
      </c>
      <c r="G31" s="96">
        <v>3546300</v>
      </c>
      <c r="H31" s="98">
        <v>-1.7049000000000001</v>
      </c>
      <c r="I31" s="96">
        <v>-60.461309999999997</v>
      </c>
      <c r="J31" s="97">
        <f t="shared" si="0"/>
        <v>7.1088450411177687E-2</v>
      </c>
      <c r="K31" s="97">
        <f>I31/'סכום נכסי הקרן'!$C$42</f>
        <v>-5.6844568822916002E-5</v>
      </c>
    </row>
    <row r="32" spans="2:51">
      <c r="B32" s="89" t="s">
        <v>1794</v>
      </c>
      <c r="C32" s="86" t="s">
        <v>1813</v>
      </c>
      <c r="D32" s="99" t="s">
        <v>1626</v>
      </c>
      <c r="E32" s="99" t="s">
        <v>175</v>
      </c>
      <c r="F32" s="108">
        <v>43458</v>
      </c>
      <c r="G32" s="96">
        <v>5243700</v>
      </c>
      <c r="H32" s="98">
        <v>3.1305999999999998</v>
      </c>
      <c r="I32" s="96">
        <v>164.15825000000001</v>
      </c>
      <c r="J32" s="97">
        <f t="shared" si="0"/>
        <v>-0.19301195449967445</v>
      </c>
      <c r="K32" s="97">
        <f>I32/'סכום נכסי הקרן'!$C$42</f>
        <v>1.5433845115123127E-4</v>
      </c>
    </row>
    <row r="33" spans="2:11">
      <c r="B33" s="89" t="s">
        <v>1794</v>
      </c>
      <c r="C33" s="86" t="s">
        <v>1814</v>
      </c>
      <c r="D33" s="99" t="s">
        <v>1626</v>
      </c>
      <c r="E33" s="99" t="s">
        <v>175</v>
      </c>
      <c r="F33" s="108">
        <v>43488</v>
      </c>
      <c r="G33" s="96">
        <v>1280300</v>
      </c>
      <c r="H33" s="98">
        <v>0.90939999999999999</v>
      </c>
      <c r="I33" s="96">
        <v>11.643450000000001</v>
      </c>
      <c r="J33" s="97">
        <f t="shared" si="0"/>
        <v>-1.3689991466278634E-2</v>
      </c>
      <c r="K33" s="97">
        <f>I33/'סכום נכסי הקרן'!$C$42</f>
        <v>1.0946949294700717E-5</v>
      </c>
    </row>
    <row r="34" spans="2:11">
      <c r="B34" s="89" t="s">
        <v>1794</v>
      </c>
      <c r="C34" s="86" t="s">
        <v>1815</v>
      </c>
      <c r="D34" s="99" t="s">
        <v>1626</v>
      </c>
      <c r="E34" s="99" t="s">
        <v>175</v>
      </c>
      <c r="F34" s="108">
        <v>43444</v>
      </c>
      <c r="G34" s="96">
        <v>1416480</v>
      </c>
      <c r="H34" s="98">
        <v>-2.1042999999999998</v>
      </c>
      <c r="I34" s="96">
        <v>-29.80714</v>
      </c>
      <c r="J34" s="97">
        <f t="shared" si="0"/>
        <v>3.5046269983052485E-2</v>
      </c>
      <c r="K34" s="97">
        <f>I34/'סכום נכסי הקרן'!$C$42</f>
        <v>-2.8024103697791075E-5</v>
      </c>
    </row>
    <row r="35" spans="2:11">
      <c r="B35" s="89" t="s">
        <v>1794</v>
      </c>
      <c r="C35" s="86" t="s">
        <v>1816</v>
      </c>
      <c r="D35" s="99" t="s">
        <v>1626</v>
      </c>
      <c r="E35" s="99" t="s">
        <v>175</v>
      </c>
      <c r="F35" s="108">
        <v>43431</v>
      </c>
      <c r="G35" s="96">
        <v>2542400</v>
      </c>
      <c r="H35" s="98">
        <v>-1.6061000000000001</v>
      </c>
      <c r="I35" s="96">
        <v>-40.833980000000004</v>
      </c>
      <c r="J35" s="97">
        <f t="shared" si="0"/>
        <v>4.8011271378688651E-2</v>
      </c>
      <c r="K35" s="97">
        <f>I35/'סכום נכסי הקרן'!$C$42</f>
        <v>-3.8391328048028994E-5</v>
      </c>
    </row>
    <row r="36" spans="2:11">
      <c r="B36" s="89" t="s">
        <v>1794</v>
      </c>
      <c r="C36" s="86" t="s">
        <v>1817</v>
      </c>
      <c r="D36" s="99" t="s">
        <v>1626</v>
      </c>
      <c r="E36" s="99" t="s">
        <v>175</v>
      </c>
      <c r="F36" s="108">
        <v>43530</v>
      </c>
      <c r="G36" s="96">
        <v>7740215</v>
      </c>
      <c r="H36" s="98">
        <v>-0.61240000000000006</v>
      </c>
      <c r="I36" s="96">
        <v>-47.403730000000003</v>
      </c>
      <c r="J36" s="97">
        <f t="shared" si="0"/>
        <v>5.5735770683927564E-2</v>
      </c>
      <c r="K36" s="97">
        <f>I36/'סכום נכסי הקרן'!$C$42</f>
        <v>-4.4568081512754653E-5</v>
      </c>
    </row>
    <row r="37" spans="2:11">
      <c r="B37" s="89" t="s">
        <v>1794</v>
      </c>
      <c r="C37" s="86" t="s">
        <v>1818</v>
      </c>
      <c r="D37" s="99" t="s">
        <v>1626</v>
      </c>
      <c r="E37" s="99" t="s">
        <v>175</v>
      </c>
      <c r="F37" s="108">
        <v>43536</v>
      </c>
      <c r="G37" s="96">
        <v>1444520</v>
      </c>
      <c r="H37" s="98">
        <v>-0.50639999999999996</v>
      </c>
      <c r="I37" s="96">
        <v>-7.3145600000000002</v>
      </c>
      <c r="J37" s="97">
        <f t="shared" si="0"/>
        <v>8.600222784448169E-3</v>
      </c>
      <c r="K37" s="97">
        <f>I37/'סכום נכסי הקרן'!$C$42</f>
        <v>-6.8770096005089614E-6</v>
      </c>
    </row>
    <row r="38" spans="2:11">
      <c r="B38" s="89" t="s">
        <v>1794</v>
      </c>
      <c r="C38" s="86" t="s">
        <v>1819</v>
      </c>
      <c r="D38" s="99" t="s">
        <v>1626</v>
      </c>
      <c r="E38" s="99" t="s">
        <v>175</v>
      </c>
      <c r="F38" s="108">
        <v>43537</v>
      </c>
      <c r="G38" s="96">
        <v>1074660</v>
      </c>
      <c r="H38" s="98">
        <v>-0.71960000000000002</v>
      </c>
      <c r="I38" s="96">
        <v>-7.73332</v>
      </c>
      <c r="J38" s="97">
        <f t="shared" si="0"/>
        <v>9.0925872319631961E-3</v>
      </c>
      <c r="K38" s="97">
        <f>I38/'סכום נכסי הקרן'!$C$42</f>
        <v>-7.2707197539985948E-6</v>
      </c>
    </row>
    <row r="39" spans="2:11">
      <c r="B39" s="89" t="s">
        <v>1794</v>
      </c>
      <c r="C39" s="86" t="s">
        <v>1820</v>
      </c>
      <c r="D39" s="99" t="s">
        <v>1626</v>
      </c>
      <c r="E39" s="99" t="s">
        <v>175</v>
      </c>
      <c r="F39" s="108">
        <v>43538</v>
      </c>
      <c r="G39" s="96">
        <v>5358900</v>
      </c>
      <c r="H39" s="98">
        <v>-0.99009999999999998</v>
      </c>
      <c r="I39" s="96">
        <v>-53.056519999999999</v>
      </c>
      <c r="J39" s="97">
        <f t="shared" si="0"/>
        <v>6.2382138114600187E-2</v>
      </c>
      <c r="K39" s="97">
        <f>I39/'סכום נכסי הקרן'!$C$42</f>
        <v>-4.9882726699841918E-5</v>
      </c>
    </row>
    <row r="40" spans="2:11">
      <c r="B40" s="89" t="s">
        <v>1794</v>
      </c>
      <c r="C40" s="86" t="s">
        <v>1821</v>
      </c>
      <c r="D40" s="99" t="s">
        <v>1626</v>
      </c>
      <c r="E40" s="99" t="s">
        <v>175</v>
      </c>
      <c r="F40" s="108">
        <v>43550</v>
      </c>
      <c r="G40" s="96">
        <v>5746720</v>
      </c>
      <c r="H40" s="98">
        <v>-0.3805</v>
      </c>
      <c r="I40" s="96">
        <v>-21.865299999999998</v>
      </c>
      <c r="J40" s="97">
        <f t="shared" si="0"/>
        <v>2.5708511687482845E-2</v>
      </c>
      <c r="K40" s="97">
        <f>I40/'סכום נכסי הקרן'!$C$42</f>
        <v>-2.0557337422621263E-5</v>
      </c>
    </row>
    <row r="41" spans="2:11">
      <c r="B41" s="89" t="s">
        <v>1794</v>
      </c>
      <c r="C41" s="86" t="s">
        <v>1822</v>
      </c>
      <c r="D41" s="99" t="s">
        <v>1626</v>
      </c>
      <c r="E41" s="99" t="s">
        <v>175</v>
      </c>
      <c r="F41" s="108">
        <v>43551</v>
      </c>
      <c r="G41" s="96">
        <v>3322764</v>
      </c>
      <c r="H41" s="98">
        <v>-3.7400000000000003E-2</v>
      </c>
      <c r="I41" s="96">
        <v>-1.24353</v>
      </c>
      <c r="J41" s="97">
        <f t="shared" si="0"/>
        <v>1.4621023054216292E-3</v>
      </c>
      <c r="K41" s="97">
        <f>I41/'סכום נכסי הקרן'!$C$42</f>
        <v>-1.1691431539998181E-6</v>
      </c>
    </row>
    <row r="42" spans="2:11">
      <c r="B42" s="89" t="s">
        <v>1794</v>
      </c>
      <c r="C42" s="86" t="s">
        <v>1823</v>
      </c>
      <c r="D42" s="99" t="s">
        <v>1626</v>
      </c>
      <c r="E42" s="99" t="s">
        <v>175</v>
      </c>
      <c r="F42" s="108">
        <v>43551</v>
      </c>
      <c r="G42" s="96">
        <v>3602000</v>
      </c>
      <c r="H42" s="98">
        <v>-9.3700000000000006E-2</v>
      </c>
      <c r="I42" s="96">
        <v>-3.3738600000000001</v>
      </c>
      <c r="J42" s="97">
        <f t="shared" si="0"/>
        <v>3.9668753340649744E-3</v>
      </c>
      <c r="K42" s="97">
        <f>I42/'סכום נכסי הקרן'!$C$42</f>
        <v>-3.1720387297080294E-6</v>
      </c>
    </row>
    <row r="43" spans="2:11">
      <c r="B43" s="85"/>
      <c r="C43" s="86"/>
      <c r="D43" s="86"/>
      <c r="E43" s="86"/>
      <c r="F43" s="86"/>
      <c r="G43" s="96"/>
      <c r="H43" s="98"/>
      <c r="I43" s="86"/>
      <c r="J43" s="97"/>
      <c r="K43" s="86"/>
    </row>
    <row r="44" spans="2:11">
      <c r="B44" s="104" t="s">
        <v>241</v>
      </c>
      <c r="C44" s="84"/>
      <c r="D44" s="84"/>
      <c r="E44" s="84"/>
      <c r="F44" s="84"/>
      <c r="G44" s="93"/>
      <c r="H44" s="95"/>
      <c r="I44" s="93">
        <v>243.32585000000003</v>
      </c>
      <c r="J44" s="94">
        <f t="shared" ref="J44:J79" si="1">I44/$I$11</f>
        <v>-0.2860946549368954</v>
      </c>
      <c r="K44" s="94">
        <f>I44/'סכום נכסי הקרן'!$C$42</f>
        <v>2.287703165333258E-4</v>
      </c>
    </row>
    <row r="45" spans="2:11">
      <c r="B45" s="89" t="s">
        <v>1824</v>
      </c>
      <c r="C45" s="86" t="s">
        <v>1825</v>
      </c>
      <c r="D45" s="99" t="s">
        <v>1626</v>
      </c>
      <c r="E45" s="99" t="s">
        <v>178</v>
      </c>
      <c r="F45" s="108">
        <v>43489</v>
      </c>
      <c r="G45" s="96">
        <v>428343.55</v>
      </c>
      <c r="H45" s="98">
        <v>0.48530000000000001</v>
      </c>
      <c r="I45" s="96">
        <v>2.0789400000000002</v>
      </c>
      <c r="J45" s="97">
        <f t="shared" si="1"/>
        <v>-2.444350330778704E-3</v>
      </c>
      <c r="K45" s="97">
        <f>I45/'סכום נכסי הקרן'!$C$42</f>
        <v>1.9545796792810641E-6</v>
      </c>
    </row>
    <row r="46" spans="2:11">
      <c r="B46" s="89" t="s">
        <v>1824</v>
      </c>
      <c r="C46" s="86" t="s">
        <v>1826</v>
      </c>
      <c r="D46" s="99" t="s">
        <v>1626</v>
      </c>
      <c r="E46" s="99" t="s">
        <v>175</v>
      </c>
      <c r="F46" s="108">
        <v>43507</v>
      </c>
      <c r="G46" s="96">
        <v>326880</v>
      </c>
      <c r="H46" s="98">
        <v>0.69889999999999997</v>
      </c>
      <c r="I46" s="96">
        <v>2.2846500000000001</v>
      </c>
      <c r="J46" s="97">
        <f t="shared" si="1"/>
        <v>-2.6862174873798985E-3</v>
      </c>
      <c r="K46" s="97">
        <f>I46/'סכום נכסי הקרן'!$C$42</f>
        <v>2.1479842921245844E-6</v>
      </c>
    </row>
    <row r="47" spans="2:11">
      <c r="B47" s="89" t="s">
        <v>1824</v>
      </c>
      <c r="C47" s="86" t="s">
        <v>1827</v>
      </c>
      <c r="D47" s="99" t="s">
        <v>1626</v>
      </c>
      <c r="E47" s="99" t="s">
        <v>175</v>
      </c>
      <c r="F47" s="108">
        <v>43451</v>
      </c>
      <c r="G47" s="96">
        <v>78180</v>
      </c>
      <c r="H47" s="98">
        <v>-3.6000999999999999</v>
      </c>
      <c r="I47" s="96">
        <v>-2.8145599999999997</v>
      </c>
      <c r="J47" s="97">
        <f t="shared" si="1"/>
        <v>3.3092685055828969E-3</v>
      </c>
      <c r="K47" s="97">
        <f>I47/'סכום נכסי הקרן'!$C$42</f>
        <v>-2.6461955525976272E-6</v>
      </c>
    </row>
    <row r="48" spans="2:11">
      <c r="B48" s="89" t="s">
        <v>1824</v>
      </c>
      <c r="C48" s="86" t="s">
        <v>1828</v>
      </c>
      <c r="D48" s="99" t="s">
        <v>1626</v>
      </c>
      <c r="E48" s="99" t="s">
        <v>177</v>
      </c>
      <c r="F48" s="108">
        <v>43502</v>
      </c>
      <c r="G48" s="96">
        <v>815640</v>
      </c>
      <c r="H48" s="98">
        <v>-1.9078999999999999</v>
      </c>
      <c r="I48" s="96">
        <v>-15.561809999999999</v>
      </c>
      <c r="J48" s="97">
        <f t="shared" si="1"/>
        <v>1.8297072268086304E-2</v>
      </c>
      <c r="K48" s="97">
        <f>I48/'סכום נכסי הקרן'!$C$42</f>
        <v>-1.4630916524206016E-5</v>
      </c>
    </row>
    <row r="49" spans="2:11">
      <c r="B49" s="89" t="s">
        <v>1824</v>
      </c>
      <c r="C49" s="86" t="s">
        <v>1829</v>
      </c>
      <c r="D49" s="99" t="s">
        <v>1626</v>
      </c>
      <c r="E49" s="99" t="s">
        <v>175</v>
      </c>
      <c r="F49" s="108">
        <v>43383</v>
      </c>
      <c r="G49" s="96">
        <v>435840</v>
      </c>
      <c r="H49" s="98">
        <v>-0.54920000000000002</v>
      </c>
      <c r="I49" s="96">
        <v>-2.39384</v>
      </c>
      <c r="J49" s="97">
        <f t="shared" si="1"/>
        <v>2.8145995535375202E-3</v>
      </c>
      <c r="K49" s="97">
        <f>I49/'סכום נכסי הקרן'!$C$42</f>
        <v>-2.2506426445449037E-6</v>
      </c>
    </row>
    <row r="50" spans="2:11">
      <c r="B50" s="89" t="s">
        <v>1824</v>
      </c>
      <c r="C50" s="86" t="s">
        <v>1830</v>
      </c>
      <c r="D50" s="99" t="s">
        <v>1626</v>
      </c>
      <c r="E50" s="99" t="s">
        <v>178</v>
      </c>
      <c r="F50" s="108">
        <v>43460</v>
      </c>
      <c r="G50" s="96">
        <v>186016.51</v>
      </c>
      <c r="H50" s="98">
        <v>-2.2088000000000001</v>
      </c>
      <c r="I50" s="96">
        <v>-4.1087799999999994</v>
      </c>
      <c r="J50" s="97">
        <f t="shared" si="1"/>
        <v>4.8309704715368993E-3</v>
      </c>
      <c r="K50" s="97">
        <f>I50/'סכום נכסי הקרן'!$C$42</f>
        <v>-3.8629964763949177E-6</v>
      </c>
    </row>
    <row r="51" spans="2:11">
      <c r="B51" s="89" t="s">
        <v>1824</v>
      </c>
      <c r="C51" s="86" t="s">
        <v>1831</v>
      </c>
      <c r="D51" s="99" t="s">
        <v>1626</v>
      </c>
      <c r="E51" s="99" t="s">
        <v>175</v>
      </c>
      <c r="F51" s="108">
        <v>43412</v>
      </c>
      <c r="G51" s="96">
        <v>718788.27</v>
      </c>
      <c r="H51" s="98">
        <v>4.5498000000000003</v>
      </c>
      <c r="I51" s="96">
        <v>32.703099999999999</v>
      </c>
      <c r="J51" s="97">
        <f t="shared" si="1"/>
        <v>-3.845124597270197E-2</v>
      </c>
      <c r="K51" s="97">
        <f>I51/'סכום נכסי הקרן'!$C$42</f>
        <v>3.0746829975610917E-5</v>
      </c>
    </row>
    <row r="52" spans="2:11">
      <c r="B52" s="89" t="s">
        <v>1824</v>
      </c>
      <c r="C52" s="86" t="s">
        <v>1832</v>
      </c>
      <c r="D52" s="99" t="s">
        <v>1626</v>
      </c>
      <c r="E52" s="99" t="s">
        <v>177</v>
      </c>
      <c r="F52" s="108">
        <v>43489</v>
      </c>
      <c r="G52" s="96">
        <v>2168158.7200000002</v>
      </c>
      <c r="H52" s="98">
        <v>1.8967000000000001</v>
      </c>
      <c r="I52" s="96">
        <v>41.122610000000002</v>
      </c>
      <c r="J52" s="97">
        <f t="shared" si="1"/>
        <v>-4.835063318613507E-2</v>
      </c>
      <c r="K52" s="97">
        <f>I52/'סכום נכסי הקרן'!$C$42</f>
        <v>3.8662692461062025E-5</v>
      </c>
    </row>
    <row r="53" spans="2:11">
      <c r="B53" s="89" t="s">
        <v>1824</v>
      </c>
      <c r="C53" s="86" t="s">
        <v>1833</v>
      </c>
      <c r="D53" s="99" t="s">
        <v>1626</v>
      </c>
      <c r="E53" s="99" t="s">
        <v>178</v>
      </c>
      <c r="F53" s="108">
        <v>43409</v>
      </c>
      <c r="G53" s="96">
        <v>143227.92000000001</v>
      </c>
      <c r="H53" s="98">
        <v>0.72499999999999998</v>
      </c>
      <c r="I53" s="96">
        <v>1.0383800000000001</v>
      </c>
      <c r="J53" s="97">
        <f t="shared" si="1"/>
        <v>-1.2208935786862491E-3</v>
      </c>
      <c r="K53" s="97">
        <f>I53/'סכום נכסי הקרן'!$C$42</f>
        <v>9.7626504246003811E-7</v>
      </c>
    </row>
    <row r="54" spans="2:11">
      <c r="B54" s="89" t="s">
        <v>1824</v>
      </c>
      <c r="C54" s="86" t="s">
        <v>1834</v>
      </c>
      <c r="D54" s="99" t="s">
        <v>1626</v>
      </c>
      <c r="E54" s="99" t="s">
        <v>178</v>
      </c>
      <c r="F54" s="108">
        <v>43433</v>
      </c>
      <c r="G54" s="96">
        <v>1122070.08</v>
      </c>
      <c r="H54" s="98">
        <v>-1.3722000000000001</v>
      </c>
      <c r="I54" s="96">
        <v>-15.396850000000001</v>
      </c>
      <c r="J54" s="97">
        <f t="shared" si="1"/>
        <v>1.8103117641899279E-2</v>
      </c>
      <c r="K54" s="97">
        <f>I54/'סכום נכסי הקרן'!$C$42</f>
        <v>-1.4475824283018584E-5</v>
      </c>
    </row>
    <row r="55" spans="2:11">
      <c r="B55" s="89" t="s">
        <v>1824</v>
      </c>
      <c r="C55" s="86" t="s">
        <v>1835</v>
      </c>
      <c r="D55" s="99" t="s">
        <v>1626</v>
      </c>
      <c r="E55" s="99" t="s">
        <v>175</v>
      </c>
      <c r="F55" s="108">
        <v>43474</v>
      </c>
      <c r="G55" s="96">
        <v>173704.72</v>
      </c>
      <c r="H55" s="98">
        <v>4.7670000000000003</v>
      </c>
      <c r="I55" s="96">
        <v>8.2804500000000001</v>
      </c>
      <c r="J55" s="97">
        <f t="shared" si="1"/>
        <v>-9.7358849685399863E-3</v>
      </c>
      <c r="K55" s="97">
        <f>I55/'סכום נכסי הקרן'!$C$42</f>
        <v>7.7851209295616449E-6</v>
      </c>
    </row>
    <row r="56" spans="2:11">
      <c r="B56" s="89" t="s">
        <v>1824</v>
      </c>
      <c r="C56" s="86" t="s">
        <v>1836</v>
      </c>
      <c r="D56" s="99" t="s">
        <v>1626</v>
      </c>
      <c r="E56" s="99" t="s">
        <v>178</v>
      </c>
      <c r="F56" s="108">
        <v>43475</v>
      </c>
      <c r="G56" s="96">
        <v>466439.6</v>
      </c>
      <c r="H56" s="98">
        <v>-1.9044000000000001</v>
      </c>
      <c r="I56" s="96">
        <v>-8.8828399999999998</v>
      </c>
      <c r="J56" s="97">
        <f t="shared" si="1"/>
        <v>1.0444155623661241E-2</v>
      </c>
      <c r="K56" s="97">
        <f>I56/'סכום נכסי הקרן'!$C$42</f>
        <v>-8.3514765016330476E-6</v>
      </c>
    </row>
    <row r="57" spans="2:11">
      <c r="B57" s="89" t="s">
        <v>1824</v>
      </c>
      <c r="C57" s="86" t="s">
        <v>1837</v>
      </c>
      <c r="D57" s="99" t="s">
        <v>1626</v>
      </c>
      <c r="E57" s="99" t="s">
        <v>177</v>
      </c>
      <c r="F57" s="108">
        <v>43503</v>
      </c>
      <c r="G57" s="96">
        <v>3135081.38</v>
      </c>
      <c r="H57" s="98">
        <v>1.4984</v>
      </c>
      <c r="I57" s="96">
        <v>46.974510000000002</v>
      </c>
      <c r="J57" s="97">
        <f t="shared" si="1"/>
        <v>-5.5231107707133222E-2</v>
      </c>
      <c r="K57" s="97">
        <f>I57/'סכום נכסי הקרן'!$C$42</f>
        <v>4.4164537067055873E-5</v>
      </c>
    </row>
    <row r="58" spans="2:11">
      <c r="B58" s="89" t="s">
        <v>1824</v>
      </c>
      <c r="C58" s="86" t="s">
        <v>1838</v>
      </c>
      <c r="D58" s="99" t="s">
        <v>1626</v>
      </c>
      <c r="E58" s="99" t="s">
        <v>177</v>
      </c>
      <c r="F58" s="108">
        <v>43487</v>
      </c>
      <c r="G58" s="96">
        <v>125195.04</v>
      </c>
      <c r="H58" s="98">
        <v>1.7653000000000001</v>
      </c>
      <c r="I58" s="96">
        <v>2.21008</v>
      </c>
      <c r="J58" s="97">
        <f t="shared" si="1"/>
        <v>-2.5985404961410131E-3</v>
      </c>
      <c r="K58" s="97">
        <f>I58/'סכום נכסי הקרן'!$C$42</f>
        <v>2.0778750024461956E-6</v>
      </c>
    </row>
    <row r="59" spans="2:11">
      <c r="B59" s="89" t="s">
        <v>1824</v>
      </c>
      <c r="C59" s="86" t="s">
        <v>1839</v>
      </c>
      <c r="D59" s="99" t="s">
        <v>1626</v>
      </c>
      <c r="E59" s="99" t="s">
        <v>175</v>
      </c>
      <c r="F59" s="108">
        <v>43377</v>
      </c>
      <c r="G59" s="96">
        <v>114419.44</v>
      </c>
      <c r="H59" s="98">
        <v>4.2847999999999997</v>
      </c>
      <c r="I59" s="96">
        <v>4.9026399999999999</v>
      </c>
      <c r="J59" s="97">
        <f t="shared" si="1"/>
        <v>-5.7643653523857851E-3</v>
      </c>
      <c r="K59" s="97">
        <f>I59/'סכום נכסי הקרן'!$C$42</f>
        <v>4.6093684853004496E-6</v>
      </c>
    </row>
    <row r="60" spans="2:11">
      <c r="B60" s="89" t="s">
        <v>1824</v>
      </c>
      <c r="C60" s="86" t="s">
        <v>1840</v>
      </c>
      <c r="D60" s="99" t="s">
        <v>1626</v>
      </c>
      <c r="E60" s="99" t="s">
        <v>177</v>
      </c>
      <c r="F60" s="108">
        <v>43474</v>
      </c>
      <c r="G60" s="96">
        <v>716600.86</v>
      </c>
      <c r="H60" s="98">
        <v>2.7425999999999999</v>
      </c>
      <c r="I60" s="96">
        <v>19.653669999999998</v>
      </c>
      <c r="J60" s="97">
        <f t="shared" si="1"/>
        <v>-2.310814875153467E-2</v>
      </c>
      <c r="K60" s="97">
        <f>I60/'סכום נכסי הקרן'!$C$42</f>
        <v>1.8478005139780787E-5</v>
      </c>
    </row>
    <row r="61" spans="2:11">
      <c r="B61" s="89" t="s">
        <v>1824</v>
      </c>
      <c r="C61" s="86" t="s">
        <v>1841</v>
      </c>
      <c r="D61" s="99" t="s">
        <v>1626</v>
      </c>
      <c r="E61" s="99" t="s">
        <v>177</v>
      </c>
      <c r="F61" s="108">
        <v>43493</v>
      </c>
      <c r="G61" s="96">
        <v>786057.89</v>
      </c>
      <c r="H61" s="98">
        <v>2.1394000000000002</v>
      </c>
      <c r="I61" s="96">
        <v>16.817310000000003</v>
      </c>
      <c r="J61" s="97">
        <f t="shared" si="1"/>
        <v>-1.9773248511889718E-2</v>
      </c>
      <c r="K61" s="97">
        <f>I61/'סכום נכסי הקרן'!$C$42</f>
        <v>1.581131364357328E-5</v>
      </c>
    </row>
    <row r="62" spans="2:11">
      <c r="B62" s="89" t="s">
        <v>1824</v>
      </c>
      <c r="C62" s="86" t="s">
        <v>1842</v>
      </c>
      <c r="D62" s="99" t="s">
        <v>1626</v>
      </c>
      <c r="E62" s="99" t="s">
        <v>175</v>
      </c>
      <c r="F62" s="108">
        <v>43375</v>
      </c>
      <c r="G62" s="96">
        <v>692195.13</v>
      </c>
      <c r="H62" s="98">
        <v>4.8516000000000004</v>
      </c>
      <c r="I62" s="96">
        <v>33.582349999999998</v>
      </c>
      <c r="J62" s="97">
        <f t="shared" si="1"/>
        <v>-3.9485039650411363E-2</v>
      </c>
      <c r="K62" s="97">
        <f>I62/'סכום נכסי הקרן'!$C$42</f>
        <v>3.1573484031527815E-5</v>
      </c>
    </row>
    <row r="63" spans="2:11">
      <c r="B63" s="89" t="s">
        <v>1824</v>
      </c>
      <c r="C63" s="86" t="s">
        <v>1843</v>
      </c>
      <c r="D63" s="99" t="s">
        <v>1626</v>
      </c>
      <c r="E63" s="99" t="s">
        <v>175</v>
      </c>
      <c r="F63" s="108">
        <v>43444</v>
      </c>
      <c r="G63" s="96">
        <v>87610.45</v>
      </c>
      <c r="H63" s="98">
        <v>1.0425</v>
      </c>
      <c r="I63" s="96">
        <v>0.9133</v>
      </c>
      <c r="J63" s="97">
        <f t="shared" si="1"/>
        <v>-1.073828565086145E-3</v>
      </c>
      <c r="K63" s="97">
        <f>I63/'סכום נכסי הקרן'!$C$42</f>
        <v>8.5866721554609358E-7</v>
      </c>
    </row>
    <row r="64" spans="2:11">
      <c r="B64" s="89" t="s">
        <v>1824</v>
      </c>
      <c r="C64" s="86" t="s">
        <v>1844</v>
      </c>
      <c r="D64" s="99" t="s">
        <v>1626</v>
      </c>
      <c r="E64" s="99" t="s">
        <v>178</v>
      </c>
      <c r="F64" s="108">
        <v>43503</v>
      </c>
      <c r="G64" s="96">
        <v>615238</v>
      </c>
      <c r="H64" s="98">
        <v>0.66779999999999995</v>
      </c>
      <c r="I64" s="96">
        <v>4.1087899999999999</v>
      </c>
      <c r="J64" s="97">
        <f t="shared" si="1"/>
        <v>-4.8309822292130749E-3</v>
      </c>
      <c r="K64" s="97">
        <f>I64/'סכום נכסי הקרן'!$C$42</f>
        <v>3.8630058782039135E-6</v>
      </c>
    </row>
    <row r="65" spans="2:11">
      <c r="B65" s="89" t="s">
        <v>1824</v>
      </c>
      <c r="C65" s="86" t="s">
        <v>1845</v>
      </c>
      <c r="D65" s="99" t="s">
        <v>1626</v>
      </c>
      <c r="E65" s="99" t="s">
        <v>177</v>
      </c>
      <c r="F65" s="108">
        <v>43517</v>
      </c>
      <c r="G65" s="96">
        <v>854054.99</v>
      </c>
      <c r="H65" s="98">
        <v>1.4148000000000001</v>
      </c>
      <c r="I65" s="96">
        <v>12.08314</v>
      </c>
      <c r="J65" s="97">
        <f t="shared" si="1"/>
        <v>-1.4206964730028471E-2</v>
      </c>
      <c r="K65" s="97">
        <f>I65/'סכום נכסי הקרן'!$C$42</f>
        <v>1.1360337434417635E-5</v>
      </c>
    </row>
    <row r="66" spans="2:11">
      <c r="B66" s="89" t="s">
        <v>1824</v>
      </c>
      <c r="C66" s="86" t="s">
        <v>1846</v>
      </c>
      <c r="D66" s="99" t="s">
        <v>1626</v>
      </c>
      <c r="E66" s="99" t="s">
        <v>175</v>
      </c>
      <c r="F66" s="108">
        <v>43524</v>
      </c>
      <c r="G66" s="96">
        <v>1755269.15</v>
      </c>
      <c r="H66" s="98">
        <v>0.311</v>
      </c>
      <c r="I66" s="96">
        <v>5.4588799999999997</v>
      </c>
      <c r="J66" s="97">
        <f t="shared" si="1"/>
        <v>-6.4183743319582336E-3</v>
      </c>
      <c r="K66" s="97">
        <f>I66/'סכום נכסי הקרן'!$C$42</f>
        <v>5.1323347088582715E-6</v>
      </c>
    </row>
    <row r="67" spans="2:11">
      <c r="B67" s="89" t="s">
        <v>1824</v>
      </c>
      <c r="C67" s="86" t="s">
        <v>1847</v>
      </c>
      <c r="D67" s="99" t="s">
        <v>1626</v>
      </c>
      <c r="E67" s="99" t="s">
        <v>177</v>
      </c>
      <c r="F67" s="108">
        <v>43529</v>
      </c>
      <c r="G67" s="96">
        <v>4989978.6500000004</v>
      </c>
      <c r="H67" s="98">
        <v>1.0955999999999999</v>
      </c>
      <c r="I67" s="96">
        <v>54.670970000000004</v>
      </c>
      <c r="J67" s="97">
        <f t="shared" si="1"/>
        <v>-6.4280356144714418E-2</v>
      </c>
      <c r="K67" s="97">
        <f>I67/'סכום נכסי הקרן'!$C$42</f>
        <v>5.1400601753097583E-5</v>
      </c>
    </row>
    <row r="68" spans="2:11">
      <c r="B68" s="89" t="s">
        <v>1824</v>
      </c>
      <c r="C68" s="86" t="s">
        <v>1848</v>
      </c>
      <c r="D68" s="99" t="s">
        <v>1626</v>
      </c>
      <c r="E68" s="99" t="s">
        <v>177</v>
      </c>
      <c r="F68" s="108">
        <v>43530</v>
      </c>
      <c r="G68" s="96">
        <v>2278582.42</v>
      </c>
      <c r="H68" s="98">
        <v>0.92159999999999997</v>
      </c>
      <c r="I68" s="96">
        <v>20.999459999999999</v>
      </c>
      <c r="J68" s="97">
        <f t="shared" si="1"/>
        <v>-2.4690485053524468E-2</v>
      </c>
      <c r="K68" s="97">
        <f>I68/'סכום נכסי הקרן'!$C$42</f>
        <v>1.974329119256714E-5</v>
      </c>
    </row>
    <row r="69" spans="2:11">
      <c r="B69" s="89" t="s">
        <v>1824</v>
      </c>
      <c r="C69" s="86" t="s">
        <v>1849</v>
      </c>
      <c r="D69" s="99" t="s">
        <v>1626</v>
      </c>
      <c r="E69" s="99" t="s">
        <v>178</v>
      </c>
      <c r="F69" s="108">
        <v>43536</v>
      </c>
      <c r="G69" s="96">
        <v>165641</v>
      </c>
      <c r="H69" s="98">
        <v>-0.63560000000000005</v>
      </c>
      <c r="I69" s="96">
        <v>-1.05287</v>
      </c>
      <c r="J69" s="97">
        <f t="shared" si="1"/>
        <v>1.2379304514641952E-3</v>
      </c>
      <c r="K69" s="97">
        <f>I69/'סכום נכסי הקרן'!$C$42</f>
        <v>-9.8988826369431241E-7</v>
      </c>
    </row>
    <row r="70" spans="2:11">
      <c r="B70" s="89" t="s">
        <v>1824</v>
      </c>
      <c r="C70" s="86" t="s">
        <v>1850</v>
      </c>
      <c r="D70" s="99" t="s">
        <v>1626</v>
      </c>
      <c r="E70" s="99" t="s">
        <v>177</v>
      </c>
      <c r="F70" s="108">
        <v>43536</v>
      </c>
      <c r="G70" s="96">
        <v>713685</v>
      </c>
      <c r="H70" s="98">
        <v>-0.56140000000000001</v>
      </c>
      <c r="I70" s="96">
        <v>-4.0065799999999996</v>
      </c>
      <c r="J70" s="97">
        <f t="shared" si="1"/>
        <v>4.7108070210257818E-3</v>
      </c>
      <c r="K70" s="97">
        <f>I70/'סכום נכסי הקרן'!$C$42</f>
        <v>-3.7669099884623535E-6</v>
      </c>
    </row>
    <row r="71" spans="2:11">
      <c r="B71" s="89" t="s">
        <v>1824</v>
      </c>
      <c r="C71" s="86" t="s">
        <v>1851</v>
      </c>
      <c r="D71" s="99" t="s">
        <v>1626</v>
      </c>
      <c r="E71" s="99" t="s">
        <v>178</v>
      </c>
      <c r="F71" s="108">
        <v>43536</v>
      </c>
      <c r="G71" s="96">
        <v>425934</v>
      </c>
      <c r="H71" s="98">
        <v>-0.63370000000000004</v>
      </c>
      <c r="I71" s="96">
        <v>-2.6993400000000003</v>
      </c>
      <c r="J71" s="97">
        <f t="shared" si="1"/>
        <v>3.1737965606915964E-3</v>
      </c>
      <c r="K71" s="97">
        <f>I71/'סכום נכסי הקרן'!$C$42</f>
        <v>-2.5378679093531071E-6</v>
      </c>
    </row>
    <row r="72" spans="2:11">
      <c r="B72" s="89" t="s">
        <v>1824</v>
      </c>
      <c r="C72" s="86" t="s">
        <v>1852</v>
      </c>
      <c r="D72" s="99" t="s">
        <v>1626</v>
      </c>
      <c r="E72" s="99" t="s">
        <v>177</v>
      </c>
      <c r="F72" s="108">
        <v>43537</v>
      </c>
      <c r="G72" s="96">
        <v>1117635.4099999999</v>
      </c>
      <c r="H72" s="98">
        <v>0.79830000000000001</v>
      </c>
      <c r="I72" s="96">
        <v>8.9221000000000004</v>
      </c>
      <c r="J72" s="97">
        <f t="shared" si="1"/>
        <v>-1.0490316260325297E-2</v>
      </c>
      <c r="K72" s="97">
        <f>I72/'סכום נכסי הקרן'!$C$42</f>
        <v>8.3883880037488252E-6</v>
      </c>
    </row>
    <row r="73" spans="2:11">
      <c r="B73" s="89" t="s">
        <v>1824</v>
      </c>
      <c r="C73" s="86" t="s">
        <v>1853</v>
      </c>
      <c r="D73" s="99" t="s">
        <v>1626</v>
      </c>
      <c r="E73" s="99" t="s">
        <v>178</v>
      </c>
      <c r="F73" s="108">
        <v>43537</v>
      </c>
      <c r="G73" s="96">
        <v>423523.16</v>
      </c>
      <c r="H73" s="98">
        <v>1.2828999999999999</v>
      </c>
      <c r="I73" s="96">
        <v>5.4333599999999995</v>
      </c>
      <c r="J73" s="97">
        <f t="shared" si="1"/>
        <v>-6.38836874235898E-3</v>
      </c>
      <c r="K73" s="97">
        <f>I73/'סכום נכסי הקרן'!$C$42</f>
        <v>5.1083412923021165E-6</v>
      </c>
    </row>
    <row r="74" spans="2:11">
      <c r="B74" s="89" t="s">
        <v>1824</v>
      </c>
      <c r="C74" s="86" t="s">
        <v>1854</v>
      </c>
      <c r="D74" s="99" t="s">
        <v>1626</v>
      </c>
      <c r="E74" s="99" t="s">
        <v>178</v>
      </c>
      <c r="F74" s="108">
        <v>43542</v>
      </c>
      <c r="G74" s="96">
        <v>416468.8</v>
      </c>
      <c r="H74" s="98">
        <v>-1.5717000000000001</v>
      </c>
      <c r="I74" s="96">
        <v>-6.5458100000000004</v>
      </c>
      <c r="J74" s="97">
        <f t="shared" si="1"/>
        <v>7.6963514284753521E-3</v>
      </c>
      <c r="K74" s="97">
        <f>I74/'סכום נכסי הקרן'!$C$42</f>
        <v>-6.1542455339907755E-6</v>
      </c>
    </row>
    <row r="75" spans="2:11">
      <c r="B75" s="89" t="s">
        <v>1824</v>
      </c>
      <c r="C75" s="86" t="s">
        <v>1855</v>
      </c>
      <c r="D75" s="99" t="s">
        <v>1626</v>
      </c>
      <c r="E75" s="99" t="s">
        <v>178</v>
      </c>
      <c r="F75" s="108">
        <v>43542</v>
      </c>
      <c r="G75" s="96">
        <v>662564</v>
      </c>
      <c r="H75" s="98">
        <v>-1.5786</v>
      </c>
      <c r="I75" s="96">
        <v>-10.459209999999999</v>
      </c>
      <c r="J75" s="97">
        <f t="shared" si="1"/>
        <v>1.2297600422900096E-2</v>
      </c>
      <c r="K75" s="97">
        <f>I75/'סכום נכסי הקרן'!$C$42</f>
        <v>-9.833549466234377E-6</v>
      </c>
    </row>
    <row r="76" spans="2:11">
      <c r="B76" s="89" t="s">
        <v>1824</v>
      </c>
      <c r="C76" s="86" t="s">
        <v>1856</v>
      </c>
      <c r="D76" s="99" t="s">
        <v>1626</v>
      </c>
      <c r="E76" s="99" t="s">
        <v>178</v>
      </c>
      <c r="F76" s="108">
        <v>43542</v>
      </c>
      <c r="G76" s="96">
        <v>496923</v>
      </c>
      <c r="H76" s="98">
        <v>-1.5752999999999999</v>
      </c>
      <c r="I76" s="96">
        <v>-7.8281599999999996</v>
      </c>
      <c r="J76" s="97">
        <f t="shared" si="1"/>
        <v>9.2040970328093243E-3</v>
      </c>
      <c r="K76" s="97">
        <f>I76/'סכום נכסי הקרן'!$C$42</f>
        <v>-7.3598865105105745E-6</v>
      </c>
    </row>
    <row r="77" spans="2:11">
      <c r="B77" s="89" t="s">
        <v>1824</v>
      </c>
      <c r="C77" s="86" t="s">
        <v>1857</v>
      </c>
      <c r="D77" s="99" t="s">
        <v>1626</v>
      </c>
      <c r="E77" s="99" t="s">
        <v>175</v>
      </c>
      <c r="F77" s="108">
        <v>43543</v>
      </c>
      <c r="G77" s="96">
        <v>271000.92</v>
      </c>
      <c r="H77" s="98">
        <v>-0.49509999999999998</v>
      </c>
      <c r="I77" s="96">
        <v>-1.34172</v>
      </c>
      <c r="J77" s="97">
        <f t="shared" si="1"/>
        <v>1.5775509277864694E-3</v>
      </c>
      <c r="K77" s="97">
        <f>I77/'סכום נכסי הקרן'!$C$42</f>
        <v>-1.2614595165252432E-6</v>
      </c>
    </row>
    <row r="78" spans="2:11">
      <c r="B78" s="89" t="s">
        <v>1824</v>
      </c>
      <c r="C78" s="86" t="s">
        <v>1858</v>
      </c>
      <c r="D78" s="99" t="s">
        <v>1626</v>
      </c>
      <c r="E78" s="99" t="s">
        <v>177</v>
      </c>
      <c r="F78" s="108">
        <v>43543</v>
      </c>
      <c r="G78" s="96">
        <v>83136.479999999996</v>
      </c>
      <c r="H78" s="98">
        <v>1.1957</v>
      </c>
      <c r="I78" s="96">
        <v>0.99403999999999992</v>
      </c>
      <c r="J78" s="97">
        <f t="shared" si="1"/>
        <v>-1.1687600425251631E-3</v>
      </c>
      <c r="K78" s="97">
        <f>I78/'סכום נכסי הקרן'!$C$42</f>
        <v>9.3457742137461817E-7</v>
      </c>
    </row>
    <row r="79" spans="2:11">
      <c r="B79" s="89" t="s">
        <v>1824</v>
      </c>
      <c r="C79" s="86" t="s">
        <v>1859</v>
      </c>
      <c r="D79" s="99" t="s">
        <v>1626</v>
      </c>
      <c r="E79" s="99" t="s">
        <v>177</v>
      </c>
      <c r="F79" s="108">
        <v>43552</v>
      </c>
      <c r="G79" s="96">
        <v>379019.54</v>
      </c>
      <c r="H79" s="98">
        <v>0.31280000000000002</v>
      </c>
      <c r="I79" s="96">
        <v>1.1854899999999999</v>
      </c>
      <c r="J79" s="97">
        <f t="shared" si="1"/>
        <v>-1.3938607529004423E-3</v>
      </c>
      <c r="K79" s="97">
        <f>I79/'סכום נכסי הקרן'!$C$42</f>
        <v>1.114575054590757E-6</v>
      </c>
    </row>
    <row r="80" spans="2:11">
      <c r="B80" s="85"/>
      <c r="C80" s="86"/>
      <c r="D80" s="86"/>
      <c r="E80" s="86"/>
      <c r="F80" s="86"/>
      <c r="G80" s="96"/>
      <c r="H80" s="98"/>
      <c r="I80" s="86"/>
      <c r="J80" s="97"/>
      <c r="K80" s="86"/>
    </row>
    <row r="81" spans="2:11">
      <c r="B81" s="104" t="s">
        <v>239</v>
      </c>
      <c r="C81" s="84"/>
      <c r="D81" s="84"/>
      <c r="E81" s="84"/>
      <c r="F81" s="84"/>
      <c r="G81" s="93"/>
      <c r="H81" s="95"/>
      <c r="I81" s="93">
        <v>-9.7780100000000001</v>
      </c>
      <c r="J81" s="94">
        <f t="shared" ref="J81:J82" si="2">I81/$I$11</f>
        <v>1.1496667521841647E-2</v>
      </c>
      <c r="K81" s="94">
        <f>I81/'סכום נכסי הקרן'!$C$42</f>
        <v>-9.1930982374705552E-6</v>
      </c>
    </row>
    <row r="82" spans="2:11">
      <c r="B82" s="89" t="s">
        <v>1988</v>
      </c>
      <c r="C82" s="86" t="s">
        <v>1860</v>
      </c>
      <c r="D82" s="99" t="s">
        <v>1626</v>
      </c>
      <c r="E82" s="99" t="s">
        <v>176</v>
      </c>
      <c r="F82" s="108">
        <v>43108</v>
      </c>
      <c r="G82" s="96">
        <v>556.65</v>
      </c>
      <c r="H82" s="98">
        <v>995.43420000000003</v>
      </c>
      <c r="I82" s="96">
        <v>-9.7780100000000001</v>
      </c>
      <c r="J82" s="97">
        <f t="shared" si="2"/>
        <v>1.1496667521841647E-2</v>
      </c>
      <c r="K82" s="97">
        <f>I82/'סכום נכסי הקרן'!$C$42</f>
        <v>-9.1930982374705552E-6</v>
      </c>
    </row>
    <row r="83" spans="2:11">
      <c r="C83" s="1"/>
      <c r="D83" s="1"/>
    </row>
    <row r="84" spans="2:11">
      <c r="C84" s="1"/>
      <c r="D84" s="1"/>
    </row>
    <row r="85" spans="2:11">
      <c r="C85" s="1"/>
      <c r="D85" s="1"/>
    </row>
    <row r="86" spans="2:11">
      <c r="B86" s="101" t="s">
        <v>266</v>
      </c>
      <c r="C86" s="1"/>
      <c r="D86" s="1"/>
    </row>
    <row r="87" spans="2:11">
      <c r="B87" s="101" t="s">
        <v>123</v>
      </c>
      <c r="C87" s="1"/>
      <c r="D87" s="1"/>
    </row>
    <row r="88" spans="2:11">
      <c r="B88" s="101" t="s">
        <v>249</v>
      </c>
      <c r="C88" s="1"/>
      <c r="D88" s="1"/>
    </row>
    <row r="89" spans="2:11">
      <c r="B89" s="101" t="s">
        <v>257</v>
      </c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191</v>
      </c>
      <c r="C1" s="80" t="s" vm="1">
        <v>267</v>
      </c>
    </row>
    <row r="2" spans="2:78">
      <c r="B2" s="58" t="s">
        <v>190</v>
      </c>
      <c r="C2" s="80" t="s">
        <v>268</v>
      </c>
    </row>
    <row r="3" spans="2:78">
      <c r="B3" s="58" t="s">
        <v>192</v>
      </c>
      <c r="C3" s="80" t="s">
        <v>269</v>
      </c>
    </row>
    <row r="4" spans="2:78">
      <c r="B4" s="58" t="s">
        <v>193</v>
      </c>
      <c r="C4" s="80">
        <v>8802</v>
      </c>
    </row>
    <row r="6" spans="2:78" ht="26.25" customHeight="1">
      <c r="B6" s="175" t="s">
        <v>222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78" ht="26.25" customHeight="1">
      <c r="B7" s="175" t="s">
        <v>110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</row>
    <row r="8" spans="2:78" s="3" customFormat="1" ht="47.25">
      <c r="B8" s="23" t="s">
        <v>127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120</v>
      </c>
      <c r="O8" s="31" t="s">
        <v>63</v>
      </c>
      <c r="P8" s="31" t="s">
        <v>194</v>
      </c>
      <c r="Q8" s="32" t="s">
        <v>196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258</v>
      </c>
      <c r="M9" s="17"/>
      <c r="N9" s="17" t="s">
        <v>254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F98"/>
  <sheetViews>
    <sheetView rightToLeft="1" workbookViewId="0">
      <selection activeCell="H21" sqref="H21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8">
      <c r="B1" s="58" t="s">
        <v>191</v>
      </c>
      <c r="C1" s="80" t="s" vm="1">
        <v>267</v>
      </c>
    </row>
    <row r="2" spans="2:58">
      <c r="B2" s="58" t="s">
        <v>190</v>
      </c>
      <c r="C2" s="80" t="s">
        <v>268</v>
      </c>
    </row>
    <row r="3" spans="2:58">
      <c r="B3" s="58" t="s">
        <v>192</v>
      </c>
      <c r="C3" s="80" t="s">
        <v>269</v>
      </c>
    </row>
    <row r="4" spans="2:58">
      <c r="B4" s="58" t="s">
        <v>193</v>
      </c>
      <c r="C4" s="80">
        <v>8802</v>
      </c>
    </row>
    <row r="6" spans="2:58" ht="26.25" customHeight="1">
      <c r="B6" s="175" t="s">
        <v>223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58" s="3" customFormat="1" ht="63">
      <c r="B7" s="23" t="s">
        <v>127</v>
      </c>
      <c r="C7" s="31" t="s">
        <v>235</v>
      </c>
      <c r="D7" s="31" t="s">
        <v>49</v>
      </c>
      <c r="E7" s="31" t="s">
        <v>128</v>
      </c>
      <c r="F7" s="31" t="s">
        <v>15</v>
      </c>
      <c r="G7" s="31" t="s">
        <v>112</v>
      </c>
      <c r="H7" s="31" t="s">
        <v>70</v>
      </c>
      <c r="I7" s="31" t="s">
        <v>18</v>
      </c>
      <c r="J7" s="31" t="s">
        <v>111</v>
      </c>
      <c r="K7" s="14" t="s">
        <v>38</v>
      </c>
      <c r="L7" s="73" t="s">
        <v>19</v>
      </c>
      <c r="M7" s="31" t="s">
        <v>251</v>
      </c>
      <c r="N7" s="31" t="s">
        <v>250</v>
      </c>
      <c r="O7" s="31" t="s">
        <v>120</v>
      </c>
      <c r="P7" s="31" t="s">
        <v>194</v>
      </c>
      <c r="Q7" s="32" t="s">
        <v>196</v>
      </c>
      <c r="R7" s="1"/>
      <c r="S7" s="1"/>
      <c r="T7" s="1"/>
      <c r="BE7" s="3" t="s">
        <v>174</v>
      </c>
      <c r="BF7" s="3" t="s">
        <v>176</v>
      </c>
    </row>
    <row r="8" spans="2:58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258</v>
      </c>
      <c r="N8" s="17"/>
      <c r="O8" s="17" t="s">
        <v>254</v>
      </c>
      <c r="P8" s="33" t="s">
        <v>20</v>
      </c>
      <c r="Q8" s="18" t="s">
        <v>20</v>
      </c>
      <c r="R8" s="1"/>
      <c r="S8" s="1"/>
      <c r="T8" s="1"/>
      <c r="BE8" s="3" t="s">
        <v>172</v>
      </c>
      <c r="BF8" s="3" t="s">
        <v>175</v>
      </c>
    </row>
    <row r="9" spans="2:5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124</v>
      </c>
      <c r="R9" s="1"/>
      <c r="S9" s="1"/>
      <c r="T9" s="1"/>
      <c r="BE9" s="4" t="s">
        <v>173</v>
      </c>
      <c r="BF9" s="4" t="s">
        <v>177</v>
      </c>
    </row>
    <row r="10" spans="2:58" s="142" customFormat="1" ht="18" customHeight="1">
      <c r="B10" s="81" t="s">
        <v>43</v>
      </c>
      <c r="C10" s="82"/>
      <c r="D10" s="82"/>
      <c r="E10" s="82"/>
      <c r="F10" s="82"/>
      <c r="G10" s="82"/>
      <c r="H10" s="82"/>
      <c r="I10" s="90">
        <v>5.406888858212227</v>
      </c>
      <c r="J10" s="82"/>
      <c r="K10" s="82"/>
      <c r="L10" s="105">
        <v>3.6536089385908202E-2</v>
      </c>
      <c r="M10" s="90"/>
      <c r="N10" s="92"/>
      <c r="O10" s="90">
        <f>O11+O88</f>
        <v>25320.655594766442</v>
      </c>
      <c r="P10" s="91">
        <f>O10/$O$10</f>
        <v>1</v>
      </c>
      <c r="Q10" s="91">
        <f>O10/'סכום נכסי הקרן'!$C$42</f>
        <v>2.3805996753925016E-2</v>
      </c>
      <c r="R10" s="130"/>
      <c r="S10" s="130"/>
      <c r="T10" s="130"/>
      <c r="BE10" s="130" t="s">
        <v>30</v>
      </c>
      <c r="BF10" s="142" t="s">
        <v>178</v>
      </c>
    </row>
    <row r="11" spans="2:58" s="130" customFormat="1" ht="21.75" customHeight="1">
      <c r="B11" s="83" t="s">
        <v>41</v>
      </c>
      <c r="C11" s="84"/>
      <c r="D11" s="84"/>
      <c r="E11" s="84"/>
      <c r="F11" s="84"/>
      <c r="G11" s="84"/>
      <c r="H11" s="84"/>
      <c r="I11" s="93">
        <v>5.2435893909032369</v>
      </c>
      <c r="J11" s="84"/>
      <c r="K11" s="84"/>
      <c r="L11" s="106">
        <v>3.5048496336938746E-2</v>
      </c>
      <c r="M11" s="93"/>
      <c r="N11" s="95"/>
      <c r="O11" s="93">
        <f>O12+O30</f>
        <v>21947.836634766441</v>
      </c>
      <c r="P11" s="94">
        <f t="shared" ref="P11:P27" si="0">O11/$O$10</f>
        <v>0.86679574913150614</v>
      </c>
      <c r="Q11" s="94">
        <f>O11/'סכום נכסי הקרן'!$C$42</f>
        <v>2.063493679014064E-2</v>
      </c>
      <c r="BF11" s="130" t="s">
        <v>184</v>
      </c>
    </row>
    <row r="12" spans="2:58" s="130" customFormat="1">
      <c r="B12" s="104" t="s">
        <v>39</v>
      </c>
      <c r="C12" s="84"/>
      <c r="D12" s="84"/>
      <c r="E12" s="84"/>
      <c r="F12" s="84"/>
      <c r="G12" s="84"/>
      <c r="H12" s="84"/>
      <c r="I12" s="93">
        <v>8.9133359216776018</v>
      </c>
      <c r="J12" s="84"/>
      <c r="K12" s="84"/>
      <c r="L12" s="106">
        <v>3.1262507214024543E-2</v>
      </c>
      <c r="M12" s="93"/>
      <c r="N12" s="95"/>
      <c r="O12" s="93">
        <f>SUM(O13:O27)</f>
        <v>9630.6999047664431</v>
      </c>
      <c r="P12" s="94">
        <f t="shared" si="0"/>
        <v>0.38034954777225533</v>
      </c>
      <c r="Q12" s="94">
        <f>O12/'סכום נכסי הקרן'!$C$42</f>
        <v>9.0546000996231581E-3</v>
      </c>
      <c r="BF12" s="130" t="s">
        <v>179</v>
      </c>
    </row>
    <row r="13" spans="2:58" s="130" customFormat="1">
      <c r="B13" s="159" t="s">
        <v>1994</v>
      </c>
      <c r="C13" s="99" t="s">
        <v>1892</v>
      </c>
      <c r="D13" s="86">
        <v>6028</v>
      </c>
      <c r="E13" s="86"/>
      <c r="F13" s="86" t="s">
        <v>1598</v>
      </c>
      <c r="G13" s="108">
        <v>43100</v>
      </c>
      <c r="H13" s="86"/>
      <c r="I13" s="96">
        <v>9.48</v>
      </c>
      <c r="J13" s="99" t="s">
        <v>176</v>
      </c>
      <c r="K13" s="100">
        <v>4.2800000000000005E-2</v>
      </c>
      <c r="L13" s="100">
        <v>4.2800000000000005E-2</v>
      </c>
      <c r="M13" s="96">
        <v>385612.35</v>
      </c>
      <c r="N13" s="98">
        <v>101.59</v>
      </c>
      <c r="O13" s="96">
        <f>391.74359-0.06366</f>
        <v>391.67992999999996</v>
      </c>
      <c r="P13" s="97">
        <f t="shared" si="0"/>
        <v>1.5468791024548225E-2</v>
      </c>
      <c r="Q13" s="97">
        <f>O13/'סכום נכסי הקרן'!$C$42</f>
        <v>3.6824998891753951E-4</v>
      </c>
      <c r="BF13" s="130" t="s">
        <v>180</v>
      </c>
    </row>
    <row r="14" spans="2:58" s="130" customFormat="1">
      <c r="B14" s="159" t="s">
        <v>1994</v>
      </c>
      <c r="C14" s="99" t="s">
        <v>1892</v>
      </c>
      <c r="D14" s="86">
        <v>5212</v>
      </c>
      <c r="E14" s="86"/>
      <c r="F14" s="86" t="s">
        <v>1598</v>
      </c>
      <c r="G14" s="108">
        <v>42643</v>
      </c>
      <c r="H14" s="86"/>
      <c r="I14" s="96">
        <v>8.48</v>
      </c>
      <c r="J14" s="99" t="s">
        <v>176</v>
      </c>
      <c r="K14" s="100">
        <v>3.0600000000000006E-2</v>
      </c>
      <c r="L14" s="100">
        <v>3.0600000000000006E-2</v>
      </c>
      <c r="M14" s="96">
        <v>32752.38</v>
      </c>
      <c r="N14" s="98">
        <v>98.17</v>
      </c>
      <c r="O14" s="96">
        <v>32.153010000000002</v>
      </c>
      <c r="P14" s="97">
        <f t="shared" si="0"/>
        <v>1.2698332347542275E-3</v>
      </c>
      <c r="Q14" s="97">
        <f>O14/'סכום נכסי הקרן'!$C$42</f>
        <v>3.0229645864585244E-5</v>
      </c>
      <c r="BF14" s="130" t="s">
        <v>181</v>
      </c>
    </row>
    <row r="15" spans="2:58" s="130" customFormat="1">
      <c r="B15" s="159" t="s">
        <v>1994</v>
      </c>
      <c r="C15" s="99" t="s">
        <v>1892</v>
      </c>
      <c r="D15" s="86">
        <v>5211</v>
      </c>
      <c r="E15" s="86"/>
      <c r="F15" s="86" t="s">
        <v>1598</v>
      </c>
      <c r="G15" s="108">
        <v>42643</v>
      </c>
      <c r="H15" s="86"/>
      <c r="I15" s="96">
        <v>5.82</v>
      </c>
      <c r="J15" s="99" t="s">
        <v>176</v>
      </c>
      <c r="K15" s="100">
        <v>3.5700000000000003E-2</v>
      </c>
      <c r="L15" s="100">
        <v>3.5700000000000003E-2</v>
      </c>
      <c r="M15" s="96">
        <v>32598.959999999999</v>
      </c>
      <c r="N15" s="98">
        <v>101.73</v>
      </c>
      <c r="O15" s="96">
        <v>33.16292</v>
      </c>
      <c r="P15" s="97">
        <f t="shared" si="0"/>
        <v>1.3097180630210255E-3</v>
      </c>
      <c r="Q15" s="97">
        <f>O15/'סכום נכסי הקרן'!$C$42</f>
        <v>3.1179143956835494E-5</v>
      </c>
      <c r="BF15" s="130" t="s">
        <v>183</v>
      </c>
    </row>
    <row r="16" spans="2:58" s="130" customFormat="1">
      <c r="B16" s="159" t="s">
        <v>1994</v>
      </c>
      <c r="C16" s="99" t="s">
        <v>1892</v>
      </c>
      <c r="D16" s="86">
        <v>6027</v>
      </c>
      <c r="E16" s="86"/>
      <c r="F16" s="86" t="s">
        <v>1598</v>
      </c>
      <c r="G16" s="108">
        <v>43100</v>
      </c>
      <c r="H16" s="86"/>
      <c r="I16" s="96">
        <v>9.91</v>
      </c>
      <c r="J16" s="99" t="s">
        <v>176</v>
      </c>
      <c r="K16" s="100">
        <v>3.0699999999999998E-2</v>
      </c>
      <c r="L16" s="100">
        <v>3.0699999999999998E-2</v>
      </c>
      <c r="M16" s="96">
        <v>1441896.78</v>
      </c>
      <c r="N16" s="98">
        <v>99.64</v>
      </c>
      <c r="O16" s="96">
        <v>1436.70595</v>
      </c>
      <c r="P16" s="97">
        <f t="shared" si="0"/>
        <v>5.674047200803737E-2</v>
      </c>
      <c r="Q16" s="97">
        <f>O16/'סכום נכסי הקרן'!$C$42</f>
        <v>1.3507634924395109E-3</v>
      </c>
      <c r="BF16" s="130" t="s">
        <v>182</v>
      </c>
    </row>
    <row r="17" spans="2:58" s="130" customFormat="1">
      <c r="B17" s="159" t="s">
        <v>1994</v>
      </c>
      <c r="C17" s="99" t="s">
        <v>1892</v>
      </c>
      <c r="D17" s="86">
        <v>6026</v>
      </c>
      <c r="E17" s="86"/>
      <c r="F17" s="86" t="s">
        <v>1598</v>
      </c>
      <c r="G17" s="108">
        <v>43100</v>
      </c>
      <c r="H17" s="86"/>
      <c r="I17" s="96">
        <v>7.7100000000000009</v>
      </c>
      <c r="J17" s="99" t="s">
        <v>176</v>
      </c>
      <c r="K17" s="100">
        <v>3.4799999999999998E-2</v>
      </c>
      <c r="L17" s="100">
        <v>3.4799999999999998E-2</v>
      </c>
      <c r="M17" s="96">
        <v>1970676.27</v>
      </c>
      <c r="N17" s="98">
        <v>102.46</v>
      </c>
      <c r="O17" s="96">
        <v>2019.15491</v>
      </c>
      <c r="P17" s="97">
        <f t="shared" si="0"/>
        <v>7.9743389836136061E-2</v>
      </c>
      <c r="Q17" s="97">
        <f>O17/'סכום נכסי הקרן'!$C$42</f>
        <v>1.8983708795860322E-3</v>
      </c>
      <c r="BF17" s="130" t="s">
        <v>185</v>
      </c>
    </row>
    <row r="18" spans="2:58" s="130" customFormat="1">
      <c r="B18" s="159" t="s">
        <v>1994</v>
      </c>
      <c r="C18" s="99" t="s">
        <v>1892</v>
      </c>
      <c r="D18" s="86">
        <v>5210</v>
      </c>
      <c r="E18" s="86"/>
      <c r="F18" s="86" t="s">
        <v>1598</v>
      </c>
      <c r="G18" s="108">
        <v>42643</v>
      </c>
      <c r="H18" s="86"/>
      <c r="I18" s="96">
        <v>8.879999999999999</v>
      </c>
      <c r="J18" s="99" t="s">
        <v>176</v>
      </c>
      <c r="K18" s="100">
        <v>1.9000000000000003E-2</v>
      </c>
      <c r="L18" s="100">
        <v>1.9000000000000003E-2</v>
      </c>
      <c r="M18" s="96">
        <v>23865.01</v>
      </c>
      <c r="N18" s="98">
        <v>106.85</v>
      </c>
      <c r="O18" s="96">
        <v>25.499740000000003</v>
      </c>
      <c r="P18" s="97">
        <f t="shared" si="0"/>
        <v>1.007072660680657E-3</v>
      </c>
      <c r="Q18" s="97">
        <f>O18/'סכום נכסי הקרן'!$C$42</f>
        <v>2.3974368491130348E-5</v>
      </c>
      <c r="BF18" s="130" t="s">
        <v>186</v>
      </c>
    </row>
    <row r="19" spans="2:58" s="130" customFormat="1">
      <c r="B19" s="159" t="s">
        <v>1994</v>
      </c>
      <c r="C19" s="99" t="s">
        <v>1892</v>
      </c>
      <c r="D19" s="86">
        <v>6025</v>
      </c>
      <c r="E19" s="86"/>
      <c r="F19" s="86" t="s">
        <v>1598</v>
      </c>
      <c r="G19" s="108">
        <v>43100</v>
      </c>
      <c r="H19" s="86"/>
      <c r="I19" s="96">
        <v>9.98</v>
      </c>
      <c r="J19" s="99" t="s">
        <v>176</v>
      </c>
      <c r="K19" s="100">
        <v>2.8700000000000007E-2</v>
      </c>
      <c r="L19" s="100">
        <v>2.8700000000000007E-2</v>
      </c>
      <c r="M19" s="96">
        <v>808360.19</v>
      </c>
      <c r="N19" s="98">
        <v>106.64</v>
      </c>
      <c r="O19" s="96">
        <f>862.0352-0.07066</f>
        <v>861.96454000000006</v>
      </c>
      <c r="P19" s="97">
        <f t="shared" si="0"/>
        <v>3.4041951906575461E-2</v>
      </c>
      <c r="Q19" s="97">
        <f>O19/'סכום נכסי הקרן'!$C$42</f>
        <v>8.1040259658520691E-4</v>
      </c>
      <c r="BF19" s="130" t="s">
        <v>187</v>
      </c>
    </row>
    <row r="20" spans="2:58" s="130" customFormat="1">
      <c r="B20" s="159" t="s">
        <v>1994</v>
      </c>
      <c r="C20" s="99" t="s">
        <v>1892</v>
      </c>
      <c r="D20" s="86">
        <v>6024</v>
      </c>
      <c r="E20" s="86"/>
      <c r="F20" s="86" t="s">
        <v>1598</v>
      </c>
      <c r="G20" s="108">
        <v>43100</v>
      </c>
      <c r="H20" s="86"/>
      <c r="I20" s="96">
        <v>8.9300000000000015</v>
      </c>
      <c r="J20" s="99" t="s">
        <v>176</v>
      </c>
      <c r="K20" s="100">
        <v>1.9299999999999998E-2</v>
      </c>
      <c r="L20" s="100">
        <v>1.9299999999999998E-2</v>
      </c>
      <c r="M20" s="96">
        <v>639485.99</v>
      </c>
      <c r="N20" s="98">
        <v>107.95</v>
      </c>
      <c r="O20" s="96">
        <f>690.32519-0.08154</f>
        <v>690.24365</v>
      </c>
      <c r="P20" s="97">
        <f t="shared" si="0"/>
        <v>2.7260101833329598E-2</v>
      </c>
      <c r="Q20" s="97">
        <f>O20/'סכום נכסי הקרן'!$C$42</f>
        <v>6.4895389575590973E-4</v>
      </c>
      <c r="BF20" s="130" t="s">
        <v>188</v>
      </c>
    </row>
    <row r="21" spans="2:58" s="130" customFormat="1">
      <c r="B21" s="159" t="s">
        <v>1994</v>
      </c>
      <c r="C21" s="99" t="s">
        <v>1892</v>
      </c>
      <c r="D21" s="86">
        <v>5209</v>
      </c>
      <c r="E21" s="86"/>
      <c r="F21" s="86" t="s">
        <v>1598</v>
      </c>
      <c r="G21" s="108">
        <v>42643</v>
      </c>
      <c r="H21" s="86"/>
      <c r="I21" s="96">
        <v>6.9399999999999995</v>
      </c>
      <c r="J21" s="99" t="s">
        <v>176</v>
      </c>
      <c r="K21" s="100">
        <v>2.0799999999999999E-2</v>
      </c>
      <c r="L21" s="100">
        <v>2.0799999999999999E-2</v>
      </c>
      <c r="M21" s="96">
        <v>18373.93</v>
      </c>
      <c r="N21" s="98">
        <v>104.3</v>
      </c>
      <c r="O21" s="96">
        <v>19.164020000000001</v>
      </c>
      <c r="P21" s="97">
        <f t="shared" si="0"/>
        <v>7.5685323108146683E-4</v>
      </c>
      <c r="Q21" s="97">
        <f>O21/'סכום נכסי הקרן'!$C$42</f>
        <v>1.8017645562323057E-5</v>
      </c>
      <c r="BF21" s="130" t="s">
        <v>189</v>
      </c>
    </row>
    <row r="22" spans="2:58" s="130" customFormat="1">
      <c r="B22" s="159" t="s">
        <v>1994</v>
      </c>
      <c r="C22" s="148" t="s">
        <v>1892</v>
      </c>
      <c r="D22" s="149">
        <v>6865</v>
      </c>
      <c r="E22" s="149"/>
      <c r="F22" s="149" t="s">
        <v>1598</v>
      </c>
      <c r="G22" s="150">
        <v>43555</v>
      </c>
      <c r="H22" s="149"/>
      <c r="I22" s="151">
        <v>5</v>
      </c>
      <c r="J22" s="148" t="s">
        <v>176</v>
      </c>
      <c r="K22" s="152">
        <v>2.4769940972328191E-2</v>
      </c>
      <c r="L22" s="152">
        <v>2.4769940972328191E-2</v>
      </c>
      <c r="M22" s="151">
        <v>645621.01043000002</v>
      </c>
      <c r="N22" s="153">
        <v>111.81778172920016</v>
      </c>
      <c r="O22" s="154">
        <v>721.91909224047401</v>
      </c>
      <c r="P22" s="97">
        <f t="shared" si="0"/>
        <v>2.8511074270513297E-2</v>
      </c>
      <c r="Q22" s="97">
        <f>O22/'סכום נכסי הקרן'!$C$42</f>
        <v>6.787345415347545E-4</v>
      </c>
    </row>
    <row r="23" spans="2:58" s="130" customFormat="1">
      <c r="B23" s="159" t="s">
        <v>1994</v>
      </c>
      <c r="C23" s="148" t="s">
        <v>1892</v>
      </c>
      <c r="D23" s="149">
        <v>6866</v>
      </c>
      <c r="E23" s="149"/>
      <c r="F23" s="149" t="s">
        <v>1598</v>
      </c>
      <c r="G23" s="150">
        <v>43555</v>
      </c>
      <c r="H23" s="149"/>
      <c r="I23" s="151">
        <v>7.6</v>
      </c>
      <c r="J23" s="148" t="s">
        <v>176</v>
      </c>
      <c r="K23" s="152">
        <v>7.4851125478744493E-3</v>
      </c>
      <c r="L23" s="152">
        <v>7.4851125478744493E-3</v>
      </c>
      <c r="M23" s="151">
        <v>874270.02925000002</v>
      </c>
      <c r="N23" s="153">
        <v>106.6749903291276</v>
      </c>
      <c r="O23" s="154">
        <v>932.62746915289858</v>
      </c>
      <c r="P23" s="97">
        <f t="shared" si="0"/>
        <v>3.6832674638395402E-2</v>
      </c>
      <c r="Q23" s="97">
        <f>O23/'סכום נכסי הקרן'!$C$42</f>
        <v>8.7683853288001725E-4</v>
      </c>
    </row>
    <row r="24" spans="2:58" s="130" customFormat="1">
      <c r="B24" s="159" t="s">
        <v>1994</v>
      </c>
      <c r="C24" s="148" t="s">
        <v>1892</v>
      </c>
      <c r="D24" s="149">
        <v>6867</v>
      </c>
      <c r="E24" s="149"/>
      <c r="F24" s="149" t="s">
        <v>1598</v>
      </c>
      <c r="G24" s="150">
        <v>43555</v>
      </c>
      <c r="H24" s="149"/>
      <c r="I24" s="151">
        <v>7.1</v>
      </c>
      <c r="J24" s="148" t="s">
        <v>176</v>
      </c>
      <c r="K24" s="152">
        <v>8.4714740514755249E-3</v>
      </c>
      <c r="L24" s="152">
        <v>8.4714740514755249E-3</v>
      </c>
      <c r="M24" s="151">
        <v>626967.33054999996</v>
      </c>
      <c r="N24" s="153">
        <v>107.93431188338856</v>
      </c>
      <c r="O24" s="154">
        <v>676.71287396279251</v>
      </c>
      <c r="P24" s="97">
        <f t="shared" si="0"/>
        <v>2.6725724830863509E-2</v>
      </c>
      <c r="Q24" s="97">
        <f>O24/'סכום נכסי הקרן'!$C$42</f>
        <v>6.362325185698299E-4</v>
      </c>
    </row>
    <row r="25" spans="2:58" s="130" customFormat="1">
      <c r="B25" s="159" t="s">
        <v>1994</v>
      </c>
      <c r="C25" s="148" t="s">
        <v>1892</v>
      </c>
      <c r="D25" s="149">
        <v>6868</v>
      </c>
      <c r="E25" s="149"/>
      <c r="F25" s="149" t="s">
        <v>1598</v>
      </c>
      <c r="G25" s="150">
        <v>43555</v>
      </c>
      <c r="H25" s="149"/>
      <c r="I25" s="151">
        <v>7.2</v>
      </c>
      <c r="J25" s="148" t="s">
        <v>176</v>
      </c>
      <c r="K25" s="152">
        <v>9.8601549863815315E-3</v>
      </c>
      <c r="L25" s="152">
        <v>9.8601549863815315E-3</v>
      </c>
      <c r="M25" s="151">
        <v>252278.02879000001</v>
      </c>
      <c r="N25" s="153">
        <v>109.70429223314338</v>
      </c>
      <c r="O25" s="154">
        <v>276.75982594379519</v>
      </c>
      <c r="P25" s="97">
        <f t="shared" si="0"/>
        <v>1.0930199848419368E-2</v>
      </c>
      <c r="Q25" s="97">
        <f>O25/'סכום נכסי הקרן'!$C$42</f>
        <v>2.6020430211122318E-4</v>
      </c>
    </row>
    <row r="26" spans="2:58" s="130" customFormat="1">
      <c r="B26" s="159" t="s">
        <v>1994</v>
      </c>
      <c r="C26" s="148" t="s">
        <v>1892</v>
      </c>
      <c r="D26" s="149">
        <v>6869</v>
      </c>
      <c r="E26" s="149"/>
      <c r="F26" s="149" t="s">
        <v>1598</v>
      </c>
      <c r="G26" s="150">
        <v>43555</v>
      </c>
      <c r="H26" s="149"/>
      <c r="I26" s="151">
        <v>4.9000000000000004</v>
      </c>
      <c r="J26" s="148" t="s">
        <v>176</v>
      </c>
      <c r="K26" s="152">
        <v>4.1784074902534482E-2</v>
      </c>
      <c r="L26" s="152">
        <v>4.1784074902534482E-2</v>
      </c>
      <c r="M26" s="151">
        <v>148249.17358</v>
      </c>
      <c r="N26" s="153">
        <v>107.71531166408612</v>
      </c>
      <c r="O26" s="154">
        <v>159.687059361129</v>
      </c>
      <c r="P26" s="97">
        <f t="shared" si="0"/>
        <v>6.3065926063199931E-3</v>
      </c>
      <c r="Q26" s="97">
        <f>O26/'סכום נכסי הקרן'!$C$42</f>
        <v>1.5013472311438126E-4</v>
      </c>
    </row>
    <row r="27" spans="2:58" s="130" customFormat="1">
      <c r="B27" s="159" t="s">
        <v>1994</v>
      </c>
      <c r="C27" s="148" t="s">
        <v>1892</v>
      </c>
      <c r="D27" s="149">
        <v>6870</v>
      </c>
      <c r="E27" s="149"/>
      <c r="F27" s="149" t="s">
        <v>1598</v>
      </c>
      <c r="G27" s="150">
        <v>43555</v>
      </c>
      <c r="H27" s="149"/>
      <c r="I27" s="151">
        <v>7.2</v>
      </c>
      <c r="J27" s="148" t="s">
        <v>176</v>
      </c>
      <c r="K27" s="152">
        <v>9.5522373914718635E-3</v>
      </c>
      <c r="L27" s="152">
        <v>9.5522373914718635E-3</v>
      </c>
      <c r="M27" s="151">
        <v>1351371.3021800001</v>
      </c>
      <c r="N27" s="153">
        <v>100.14012521372169</v>
      </c>
      <c r="O27" s="154">
        <v>1353.2649141053535</v>
      </c>
      <c r="P27" s="97">
        <f t="shared" si="0"/>
        <v>5.3445097779579669E-2</v>
      </c>
      <c r="Q27" s="97">
        <f>O27/'סכום נכסי הקרן'!$C$42</f>
        <v>1.2723138242538787E-3</v>
      </c>
    </row>
    <row r="28" spans="2:58" s="130" customFormat="1">
      <c r="B28" s="89"/>
      <c r="C28" s="99"/>
      <c r="D28" s="86"/>
      <c r="E28" s="86"/>
      <c r="F28" s="86"/>
      <c r="G28" s="108"/>
      <c r="H28" s="86"/>
      <c r="I28" s="96"/>
      <c r="J28" s="99"/>
      <c r="K28" s="100"/>
      <c r="L28" s="100"/>
      <c r="M28" s="96"/>
      <c r="N28" s="98"/>
      <c r="O28" s="96"/>
      <c r="P28" s="97"/>
      <c r="Q28" s="97"/>
    </row>
    <row r="29" spans="2:58" s="130" customFormat="1">
      <c r="B29" s="85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96"/>
      <c r="N29" s="98"/>
      <c r="O29" s="86"/>
      <c r="P29" s="97"/>
      <c r="Q29" s="86"/>
      <c r="BF29" s="130" t="s">
        <v>30</v>
      </c>
    </row>
    <row r="30" spans="2:58" s="130" customFormat="1">
      <c r="B30" s="104" t="s">
        <v>40</v>
      </c>
      <c r="C30" s="84"/>
      <c r="D30" s="84"/>
      <c r="E30" s="84"/>
      <c r="F30" s="84"/>
      <c r="G30" s="84"/>
      <c r="H30" s="84"/>
      <c r="I30" s="93">
        <v>3.6019372249811341</v>
      </c>
      <c r="J30" s="84"/>
      <c r="K30" s="84"/>
      <c r="L30" s="106">
        <v>3.6742149343125557E-2</v>
      </c>
      <c r="M30" s="93"/>
      <c r="N30" s="95"/>
      <c r="O30" s="93">
        <f>SUM(O31:O86)</f>
        <v>12317.136729999997</v>
      </c>
      <c r="P30" s="94">
        <f t="shared" ref="P30:P86" si="1">O30/$O$10</f>
        <v>0.48644620135925076</v>
      </c>
      <c r="Q30" s="94">
        <f>O30/'סכום נכסי הקרן'!$C$42</f>
        <v>1.1580336690517478E-2</v>
      </c>
    </row>
    <row r="31" spans="2:58" s="130" customFormat="1">
      <c r="B31" s="159" t="s">
        <v>1996</v>
      </c>
      <c r="C31" s="99" t="s">
        <v>1892</v>
      </c>
      <c r="D31" s="86" t="s">
        <v>1893</v>
      </c>
      <c r="E31" s="86"/>
      <c r="F31" s="86" t="s">
        <v>1894</v>
      </c>
      <c r="G31" s="108">
        <v>43185</v>
      </c>
      <c r="H31" s="86" t="s">
        <v>1891</v>
      </c>
      <c r="I31" s="96">
        <v>0.97000000000000008</v>
      </c>
      <c r="J31" s="99" t="s">
        <v>175</v>
      </c>
      <c r="K31" s="100">
        <v>3.6974E-2</v>
      </c>
      <c r="L31" s="100">
        <v>3.7100000000000001E-2</v>
      </c>
      <c r="M31" s="96">
        <v>854638</v>
      </c>
      <c r="N31" s="98">
        <v>100.09</v>
      </c>
      <c r="O31" s="96">
        <v>3106.8388399999999</v>
      </c>
      <c r="P31" s="97">
        <f t="shared" si="1"/>
        <v>0.12269977877832501</v>
      </c>
      <c r="Q31" s="97">
        <f>O31/'סכום נכסי הקרן'!$C$42</f>
        <v>2.9209905353041227E-3</v>
      </c>
    </row>
    <row r="32" spans="2:58" s="130" customFormat="1">
      <c r="B32" s="159" t="s">
        <v>1997</v>
      </c>
      <c r="C32" s="99" t="s">
        <v>1892</v>
      </c>
      <c r="D32" s="86">
        <v>6686</v>
      </c>
      <c r="E32" s="86"/>
      <c r="F32" s="86" t="s">
        <v>1894</v>
      </c>
      <c r="G32" s="108">
        <v>43471</v>
      </c>
      <c r="H32" s="86" t="s">
        <v>1891</v>
      </c>
      <c r="I32" s="96">
        <v>1.74</v>
      </c>
      <c r="J32" s="99" t="s">
        <v>176</v>
      </c>
      <c r="K32" s="100">
        <v>2.2970000000000001E-2</v>
      </c>
      <c r="L32" s="100">
        <v>1.84E-2</v>
      </c>
      <c r="M32" s="96">
        <v>1279550</v>
      </c>
      <c r="N32" s="98">
        <v>101.33</v>
      </c>
      <c r="O32" s="96">
        <v>1296.56799</v>
      </c>
      <c r="P32" s="97">
        <f t="shared" si="1"/>
        <v>5.1205940744598624E-2</v>
      </c>
      <c r="Q32" s="97">
        <f>O32/'סכום נכסי הקרן'!$C$42</f>
        <v>1.2190084591475914E-3</v>
      </c>
    </row>
    <row r="33" spans="2:17" s="130" customFormat="1">
      <c r="B33" s="159" t="s">
        <v>1998</v>
      </c>
      <c r="C33" s="99" t="s">
        <v>1895</v>
      </c>
      <c r="D33" s="86" t="s">
        <v>1896</v>
      </c>
      <c r="E33" s="86"/>
      <c r="F33" s="86" t="s">
        <v>534</v>
      </c>
      <c r="G33" s="108">
        <v>43276</v>
      </c>
      <c r="H33" s="86" t="s">
        <v>361</v>
      </c>
      <c r="I33" s="96">
        <v>10.659999999999998</v>
      </c>
      <c r="J33" s="99" t="s">
        <v>176</v>
      </c>
      <c r="K33" s="100">
        <v>3.56E-2</v>
      </c>
      <c r="L33" s="100">
        <v>3.7099999999999994E-2</v>
      </c>
      <c r="M33" s="96">
        <v>53695.19</v>
      </c>
      <c r="N33" s="98">
        <v>98.97</v>
      </c>
      <c r="O33" s="96">
        <v>53.142120000000006</v>
      </c>
      <c r="P33" s="97">
        <f t="shared" si="1"/>
        <v>2.0987655632022425E-3</v>
      </c>
      <c r="Q33" s="97">
        <f>O33/'סכום נכסי הקרן'!$C$42</f>
        <v>4.9963206184842192E-5</v>
      </c>
    </row>
    <row r="34" spans="2:17" s="130" customFormat="1">
      <c r="B34" s="159" t="s">
        <v>1998</v>
      </c>
      <c r="C34" s="99" t="s">
        <v>1895</v>
      </c>
      <c r="D34" s="86" t="s">
        <v>1897</v>
      </c>
      <c r="E34" s="86"/>
      <c r="F34" s="86" t="s">
        <v>534</v>
      </c>
      <c r="G34" s="108">
        <v>43222</v>
      </c>
      <c r="H34" s="86" t="s">
        <v>361</v>
      </c>
      <c r="I34" s="96">
        <v>10.679999999999998</v>
      </c>
      <c r="J34" s="99" t="s">
        <v>176</v>
      </c>
      <c r="K34" s="100">
        <v>3.5200000000000002E-2</v>
      </c>
      <c r="L34" s="100">
        <v>3.7100000000000001E-2</v>
      </c>
      <c r="M34" s="96">
        <v>256770.27</v>
      </c>
      <c r="N34" s="98">
        <v>99.4</v>
      </c>
      <c r="O34" s="96">
        <v>255.22966</v>
      </c>
      <c r="P34" s="97">
        <f t="shared" si="1"/>
        <v>1.0079899355084382E-2</v>
      </c>
      <c r="Q34" s="97">
        <f>O34/'סכום נכסי הקרן'!$C$42</f>
        <v>2.3996205132702965E-4</v>
      </c>
    </row>
    <row r="35" spans="2:17" s="130" customFormat="1">
      <c r="B35" s="159" t="s">
        <v>1998</v>
      </c>
      <c r="C35" s="99" t="s">
        <v>1895</v>
      </c>
      <c r="D35" s="86" t="s">
        <v>1898</v>
      </c>
      <c r="E35" s="86"/>
      <c r="F35" s="86" t="s">
        <v>534</v>
      </c>
      <c r="G35" s="108">
        <v>43431</v>
      </c>
      <c r="H35" s="86" t="s">
        <v>361</v>
      </c>
      <c r="I35" s="96">
        <v>10.6</v>
      </c>
      <c r="J35" s="99" t="s">
        <v>176</v>
      </c>
      <c r="K35" s="100">
        <v>3.9599999999999996E-2</v>
      </c>
      <c r="L35" s="100">
        <v>3.5999999999999997E-2</v>
      </c>
      <c r="M35" s="96">
        <v>53519.31</v>
      </c>
      <c r="N35" s="98">
        <v>104.3</v>
      </c>
      <c r="O35" s="96">
        <v>55.820639999999997</v>
      </c>
      <c r="P35" s="97">
        <f t="shared" si="1"/>
        <v>2.204549554062006E-3</v>
      </c>
      <c r="Q35" s="97">
        <f>O35/'סכום נכסי הקרן'!$C$42</f>
        <v>5.2481499527866955E-5</v>
      </c>
    </row>
    <row r="36" spans="2:17" s="130" customFormat="1">
      <c r="B36" s="159" t="s">
        <v>1998</v>
      </c>
      <c r="C36" s="99" t="s">
        <v>1895</v>
      </c>
      <c r="D36" s="86" t="s">
        <v>1899</v>
      </c>
      <c r="E36" s="86"/>
      <c r="F36" s="86" t="s">
        <v>534</v>
      </c>
      <c r="G36" s="108">
        <v>43500</v>
      </c>
      <c r="H36" s="86" t="s">
        <v>361</v>
      </c>
      <c r="I36" s="96">
        <v>10.729999999999999</v>
      </c>
      <c r="J36" s="99" t="s">
        <v>176</v>
      </c>
      <c r="K36" s="100">
        <v>3.7499999999999999E-2</v>
      </c>
      <c r="L36" s="100">
        <v>3.3299999999999996E-2</v>
      </c>
      <c r="M36" s="96">
        <v>100833.65</v>
      </c>
      <c r="N36" s="98">
        <v>105</v>
      </c>
      <c r="O36" s="96">
        <v>105.87533000000001</v>
      </c>
      <c r="P36" s="97">
        <f t="shared" si="1"/>
        <v>4.1813818605029923E-3</v>
      </c>
      <c r="Q36" s="97">
        <f>O36/'סכום נכסי הקרן'!$C$42</f>
        <v>9.9541962998055174E-5</v>
      </c>
    </row>
    <row r="37" spans="2:17" s="130" customFormat="1">
      <c r="B37" s="159" t="s">
        <v>1998</v>
      </c>
      <c r="C37" s="99" t="s">
        <v>1895</v>
      </c>
      <c r="D37" s="86" t="s">
        <v>1900</v>
      </c>
      <c r="E37" s="86"/>
      <c r="F37" s="86" t="s">
        <v>534</v>
      </c>
      <c r="G37" s="108">
        <v>43500</v>
      </c>
      <c r="H37" s="86" t="s">
        <v>361</v>
      </c>
      <c r="I37" s="96">
        <v>0</v>
      </c>
      <c r="J37" s="99" t="s">
        <v>176</v>
      </c>
      <c r="K37" s="100">
        <v>3.2500000000000001E-2</v>
      </c>
      <c r="L37" s="100">
        <v>-5.0000000000000001E-3</v>
      </c>
      <c r="M37" s="96">
        <v>101893.86</v>
      </c>
      <c r="N37" s="98">
        <v>100.5</v>
      </c>
      <c r="O37" s="96">
        <v>102.40333</v>
      </c>
      <c r="P37" s="97">
        <f t="shared" si="1"/>
        <v>4.0442606083693133E-3</v>
      </c>
      <c r="Q37" s="97">
        <f>O37/'סכום נכסי הקרן'!$C$42</f>
        <v>9.6277654914866695E-5</v>
      </c>
    </row>
    <row r="38" spans="2:17" s="130" customFormat="1">
      <c r="B38" s="159" t="s">
        <v>1998</v>
      </c>
      <c r="C38" s="99" t="s">
        <v>1895</v>
      </c>
      <c r="D38" s="86" t="s">
        <v>1901</v>
      </c>
      <c r="E38" s="86"/>
      <c r="F38" s="86" t="s">
        <v>534</v>
      </c>
      <c r="G38" s="108">
        <v>43500</v>
      </c>
      <c r="H38" s="86" t="s">
        <v>361</v>
      </c>
      <c r="I38" s="96">
        <v>0.25</v>
      </c>
      <c r="J38" s="99" t="s">
        <v>176</v>
      </c>
      <c r="K38" s="100">
        <v>3.2500000000000001E-2</v>
      </c>
      <c r="L38" s="100">
        <v>2.9899999999999993E-2</v>
      </c>
      <c r="M38" s="96">
        <v>7837.99</v>
      </c>
      <c r="N38" s="98">
        <v>100.56</v>
      </c>
      <c r="O38" s="96">
        <v>7.8818799999999998</v>
      </c>
      <c r="P38" s="97">
        <f t="shared" si="1"/>
        <v>3.1128261946065548E-4</v>
      </c>
      <c r="Q38" s="97">
        <f>O38/'סכום נכסי הקרן'!$C$42</f>
        <v>7.410393028433641E-6</v>
      </c>
    </row>
    <row r="39" spans="2:17" s="130" customFormat="1">
      <c r="B39" s="159" t="s">
        <v>1999</v>
      </c>
      <c r="C39" s="99" t="s">
        <v>1892</v>
      </c>
      <c r="D39" s="86" t="s">
        <v>1902</v>
      </c>
      <c r="E39" s="86"/>
      <c r="F39" s="86" t="s">
        <v>1903</v>
      </c>
      <c r="G39" s="108">
        <v>42759</v>
      </c>
      <c r="H39" s="86" t="s">
        <v>1891</v>
      </c>
      <c r="I39" s="96">
        <v>4.2200000000000006</v>
      </c>
      <c r="J39" s="99" t="s">
        <v>176</v>
      </c>
      <c r="K39" s="100">
        <v>2.5499999999999998E-2</v>
      </c>
      <c r="L39" s="100">
        <v>1.3300000000000001E-2</v>
      </c>
      <c r="M39" s="96">
        <v>98791.56</v>
      </c>
      <c r="N39" s="98">
        <v>105.69</v>
      </c>
      <c r="O39" s="96">
        <v>104.41280999999999</v>
      </c>
      <c r="P39" s="97">
        <f t="shared" si="1"/>
        <v>4.1236219026485714E-3</v>
      </c>
      <c r="Q39" s="97">
        <f>O39/'סכום נכסי הקרן'!$C$42</f>
        <v>9.8166929628865988E-5</v>
      </c>
    </row>
    <row r="40" spans="2:17" s="130" customFormat="1">
      <c r="B40" s="159" t="s">
        <v>1999</v>
      </c>
      <c r="C40" s="99" t="s">
        <v>1892</v>
      </c>
      <c r="D40" s="86" t="s">
        <v>1904</v>
      </c>
      <c r="E40" s="86"/>
      <c r="F40" s="86" t="s">
        <v>1903</v>
      </c>
      <c r="G40" s="108">
        <v>42759</v>
      </c>
      <c r="H40" s="86" t="s">
        <v>1891</v>
      </c>
      <c r="I40" s="96">
        <v>4.0699999999999994</v>
      </c>
      <c r="J40" s="99" t="s">
        <v>176</v>
      </c>
      <c r="K40" s="100">
        <v>3.8800000000000001E-2</v>
      </c>
      <c r="L40" s="100">
        <v>2.9100000000000001E-2</v>
      </c>
      <c r="M40" s="96">
        <v>98791.56</v>
      </c>
      <c r="N40" s="98">
        <v>104.73</v>
      </c>
      <c r="O40" s="96">
        <v>103.4644</v>
      </c>
      <c r="P40" s="97">
        <f t="shared" si="1"/>
        <v>4.0861659214457774E-3</v>
      </c>
      <c r="Q40" s="97">
        <f>O40/'סכום נכסי הקרן'!$C$42</f>
        <v>9.7275252661937196E-5</v>
      </c>
    </row>
    <row r="41" spans="2:17" s="130" customFormat="1">
      <c r="B41" s="159" t="s">
        <v>2000</v>
      </c>
      <c r="C41" s="99" t="s">
        <v>1895</v>
      </c>
      <c r="D41" s="86" t="s">
        <v>1905</v>
      </c>
      <c r="E41" s="86"/>
      <c r="F41" s="86" t="s">
        <v>621</v>
      </c>
      <c r="G41" s="108">
        <v>43011</v>
      </c>
      <c r="H41" s="86" t="s">
        <v>172</v>
      </c>
      <c r="I41" s="96">
        <v>9.1499999999999986</v>
      </c>
      <c r="J41" s="99" t="s">
        <v>176</v>
      </c>
      <c r="K41" s="100">
        <v>3.9E-2</v>
      </c>
      <c r="L41" s="100">
        <v>3.8100000000000002E-2</v>
      </c>
      <c r="M41" s="96">
        <v>18091.72</v>
      </c>
      <c r="N41" s="98">
        <v>102.39</v>
      </c>
      <c r="O41" s="96">
        <v>18.52411</v>
      </c>
      <c r="P41" s="97">
        <f t="shared" si="1"/>
        <v>7.3158097864688674E-4</v>
      </c>
      <c r="Q41" s="97">
        <f>O41/'סכום נכסי הקרן'!$C$42</f>
        <v>1.741601440290107E-5</v>
      </c>
    </row>
    <row r="42" spans="2:17" s="130" customFormat="1">
      <c r="B42" s="159" t="s">
        <v>2000</v>
      </c>
      <c r="C42" s="99" t="s">
        <v>1895</v>
      </c>
      <c r="D42" s="86" t="s">
        <v>1906</v>
      </c>
      <c r="E42" s="86"/>
      <c r="F42" s="86" t="s">
        <v>621</v>
      </c>
      <c r="G42" s="108">
        <v>43104</v>
      </c>
      <c r="H42" s="86" t="s">
        <v>172</v>
      </c>
      <c r="I42" s="96">
        <v>9.15</v>
      </c>
      <c r="J42" s="99" t="s">
        <v>176</v>
      </c>
      <c r="K42" s="100">
        <v>3.8199999999999998E-2</v>
      </c>
      <c r="L42" s="100">
        <v>4.1499999999999995E-2</v>
      </c>
      <c r="M42" s="96">
        <v>32217.24</v>
      </c>
      <c r="N42" s="98">
        <v>96.55</v>
      </c>
      <c r="O42" s="96">
        <v>31.105740000000001</v>
      </c>
      <c r="P42" s="97">
        <f t="shared" si="1"/>
        <v>1.2284729312628574E-3</v>
      </c>
      <c r="Q42" s="97">
        <f>O42/'סכום נכסי הקרן'!$C$42</f>
        <v>2.9245022613928334E-5</v>
      </c>
    </row>
    <row r="43" spans="2:17" s="130" customFormat="1">
      <c r="B43" s="159" t="s">
        <v>2000</v>
      </c>
      <c r="C43" s="99" t="s">
        <v>1895</v>
      </c>
      <c r="D43" s="86" t="s">
        <v>1907</v>
      </c>
      <c r="E43" s="86"/>
      <c r="F43" s="86" t="s">
        <v>621</v>
      </c>
      <c r="G43" s="108">
        <v>43194</v>
      </c>
      <c r="H43" s="86" t="s">
        <v>172</v>
      </c>
      <c r="I43" s="96">
        <v>9.2100000000000009</v>
      </c>
      <c r="J43" s="99" t="s">
        <v>176</v>
      </c>
      <c r="K43" s="100">
        <v>3.7900000000000003E-2</v>
      </c>
      <c r="L43" s="100">
        <v>3.6899999999999995E-2</v>
      </c>
      <c r="M43" s="96">
        <v>20803.490000000002</v>
      </c>
      <c r="N43" s="98">
        <v>100.62</v>
      </c>
      <c r="O43" s="96">
        <v>20.932470000000002</v>
      </c>
      <c r="P43" s="97">
        <f t="shared" si="1"/>
        <v>8.2669541954223972E-4</v>
      </c>
      <c r="Q43" s="97">
        <f>O43/'סכום נכסי הקרן'!$C$42</f>
        <v>1.9680308474107238E-5</v>
      </c>
    </row>
    <row r="44" spans="2:17" s="130" customFormat="1">
      <c r="B44" s="159" t="s">
        <v>2000</v>
      </c>
      <c r="C44" s="99" t="s">
        <v>1895</v>
      </c>
      <c r="D44" s="86" t="s">
        <v>1908</v>
      </c>
      <c r="E44" s="86"/>
      <c r="F44" s="86" t="s">
        <v>621</v>
      </c>
      <c r="G44" s="108">
        <v>43285</v>
      </c>
      <c r="H44" s="86" t="s">
        <v>172</v>
      </c>
      <c r="I44" s="96">
        <v>9.18</v>
      </c>
      <c r="J44" s="99" t="s">
        <v>176</v>
      </c>
      <c r="K44" s="100">
        <v>4.0099999999999997E-2</v>
      </c>
      <c r="L44" s="100">
        <v>3.6999999999999998E-2</v>
      </c>
      <c r="M44" s="96">
        <v>27587.279999999999</v>
      </c>
      <c r="N44" s="98">
        <v>101.34</v>
      </c>
      <c r="O44" s="96">
        <v>27.956949999999999</v>
      </c>
      <c r="P44" s="97">
        <f t="shared" si="1"/>
        <v>1.1041163565203445E-3</v>
      </c>
      <c r="Q44" s="97">
        <f>O44/'סכום נכסי הקרן'!$C$42</f>
        <v>2.6284590399278834E-5</v>
      </c>
    </row>
    <row r="45" spans="2:17" s="130" customFormat="1">
      <c r="B45" s="159" t="s">
        <v>2000</v>
      </c>
      <c r="C45" s="99" t="s">
        <v>1895</v>
      </c>
      <c r="D45" s="86" t="s">
        <v>1909</v>
      </c>
      <c r="E45" s="86"/>
      <c r="F45" s="86" t="s">
        <v>621</v>
      </c>
      <c r="G45" s="108">
        <v>43377</v>
      </c>
      <c r="H45" s="86" t="s">
        <v>172</v>
      </c>
      <c r="I45" s="96">
        <v>9.16</v>
      </c>
      <c r="J45" s="99" t="s">
        <v>176</v>
      </c>
      <c r="K45" s="100">
        <v>3.9699999999999999E-2</v>
      </c>
      <c r="L45" s="100">
        <v>3.8699999999999991E-2</v>
      </c>
      <c r="M45" s="96">
        <v>55216.07</v>
      </c>
      <c r="N45" s="98">
        <v>99.46</v>
      </c>
      <c r="O45" s="96">
        <v>54.917900000000003</v>
      </c>
      <c r="P45" s="97">
        <f t="shared" si="1"/>
        <v>2.1688972386382861E-3</v>
      </c>
      <c r="Q45" s="97">
        <f>O45/'סכום נכסי הקרן'!$C$42</f>
        <v>5.1632760622619966E-5</v>
      </c>
    </row>
    <row r="46" spans="2:17" s="130" customFormat="1">
      <c r="B46" s="159" t="s">
        <v>2000</v>
      </c>
      <c r="C46" s="99" t="s">
        <v>1895</v>
      </c>
      <c r="D46" s="86" t="s">
        <v>1910</v>
      </c>
      <c r="E46" s="86"/>
      <c r="F46" s="86" t="s">
        <v>621</v>
      </c>
      <c r="G46" s="108">
        <v>43469</v>
      </c>
      <c r="H46" s="86" t="s">
        <v>172</v>
      </c>
      <c r="I46" s="96">
        <v>10.74</v>
      </c>
      <c r="J46" s="99" t="s">
        <v>176</v>
      </c>
      <c r="K46" s="100">
        <v>4.1700000000000001E-2</v>
      </c>
      <c r="L46" s="100">
        <v>3.1200000000000006E-2</v>
      </c>
      <c r="M46" s="96">
        <v>38792.94</v>
      </c>
      <c r="N46" s="98">
        <v>109.44</v>
      </c>
      <c r="O46" s="96">
        <v>42.454989999999995</v>
      </c>
      <c r="P46" s="97">
        <f t="shared" si="1"/>
        <v>1.6766939481920472E-3</v>
      </c>
      <c r="Q46" s="97">
        <f>O46/'סכום נכסי הקרן'!$C$42</f>
        <v>3.9915370687985596E-5</v>
      </c>
    </row>
    <row r="47" spans="2:17" s="130" customFormat="1">
      <c r="B47" s="159" t="s">
        <v>2000</v>
      </c>
      <c r="C47" s="99" t="s">
        <v>1895</v>
      </c>
      <c r="D47" s="86" t="s">
        <v>1911</v>
      </c>
      <c r="E47" s="86"/>
      <c r="F47" s="86" t="s">
        <v>621</v>
      </c>
      <c r="G47" s="108">
        <v>42935</v>
      </c>
      <c r="H47" s="86" t="s">
        <v>172</v>
      </c>
      <c r="I47" s="96">
        <v>10.659999999999998</v>
      </c>
      <c r="J47" s="99" t="s">
        <v>176</v>
      </c>
      <c r="K47" s="100">
        <v>4.0800000000000003E-2</v>
      </c>
      <c r="L47" s="100">
        <v>3.5000000000000003E-2</v>
      </c>
      <c r="M47" s="96">
        <v>84327.35</v>
      </c>
      <c r="N47" s="98">
        <v>105.49</v>
      </c>
      <c r="O47" s="96">
        <v>88.956910000000008</v>
      </c>
      <c r="P47" s="97">
        <f t="shared" si="1"/>
        <v>3.5132151166886302E-3</v>
      </c>
      <c r="Q47" s="97">
        <f>O47/'סכום נכסי הקרן'!$C$42</f>
        <v>8.3635587663729834E-5</v>
      </c>
    </row>
    <row r="48" spans="2:17" s="130" customFormat="1">
      <c r="B48" s="159" t="s">
        <v>2001</v>
      </c>
      <c r="C48" s="99" t="s">
        <v>1895</v>
      </c>
      <c r="D48" s="86" t="s">
        <v>1912</v>
      </c>
      <c r="E48" s="86"/>
      <c r="F48" s="86" t="s">
        <v>1913</v>
      </c>
      <c r="G48" s="108">
        <v>42680</v>
      </c>
      <c r="H48" s="86" t="s">
        <v>1891</v>
      </c>
      <c r="I48" s="96">
        <v>3.94</v>
      </c>
      <c r="J48" s="99" t="s">
        <v>176</v>
      </c>
      <c r="K48" s="100">
        <v>2.3E-2</v>
      </c>
      <c r="L48" s="100">
        <v>2.1700000000000001E-2</v>
      </c>
      <c r="M48" s="96">
        <v>3342.47</v>
      </c>
      <c r="N48" s="98">
        <v>102.32</v>
      </c>
      <c r="O48" s="96">
        <v>3.42</v>
      </c>
      <c r="P48" s="97">
        <f t="shared" si="1"/>
        <v>1.3506759282752868E-4</v>
      </c>
      <c r="Q48" s="97">
        <f>O48/'סכום נכסי הקרן'!$C$42</f>
        <v>3.2154186764126136E-6</v>
      </c>
    </row>
    <row r="49" spans="2:17" s="130" customFormat="1">
      <c r="B49" s="159" t="s">
        <v>2001</v>
      </c>
      <c r="C49" s="99" t="s">
        <v>1895</v>
      </c>
      <c r="D49" s="86" t="s">
        <v>1914</v>
      </c>
      <c r="E49" s="86"/>
      <c r="F49" s="86" t="s">
        <v>1913</v>
      </c>
      <c r="G49" s="108">
        <v>42680</v>
      </c>
      <c r="H49" s="86" t="s">
        <v>1891</v>
      </c>
      <c r="I49" s="96">
        <v>2.7500000000000004</v>
      </c>
      <c r="J49" s="99" t="s">
        <v>176</v>
      </c>
      <c r="K49" s="100">
        <v>2.35E-2</v>
      </c>
      <c r="L49" s="100">
        <v>2.5700000000000004E-2</v>
      </c>
      <c r="M49" s="96">
        <v>6917.41</v>
      </c>
      <c r="N49" s="98">
        <v>99.58</v>
      </c>
      <c r="O49" s="96">
        <v>6.8883599999999996</v>
      </c>
      <c r="P49" s="97">
        <f t="shared" si="1"/>
        <v>2.7204508880977643E-4</v>
      </c>
      <c r="Q49" s="97">
        <f>O49/'סכום נכסי הקרן'!$C$42</f>
        <v>6.4763045011267808E-6</v>
      </c>
    </row>
    <row r="50" spans="2:17" s="130" customFormat="1">
      <c r="B50" s="159" t="s">
        <v>2001</v>
      </c>
      <c r="C50" s="99" t="s">
        <v>1895</v>
      </c>
      <c r="D50" s="86" t="s">
        <v>1915</v>
      </c>
      <c r="E50" s="86"/>
      <c r="F50" s="86" t="s">
        <v>1913</v>
      </c>
      <c r="G50" s="108">
        <v>42680</v>
      </c>
      <c r="H50" s="86" t="s">
        <v>1891</v>
      </c>
      <c r="I50" s="96">
        <v>3.89</v>
      </c>
      <c r="J50" s="99" t="s">
        <v>176</v>
      </c>
      <c r="K50" s="100">
        <v>3.3700000000000001E-2</v>
      </c>
      <c r="L50" s="100">
        <v>3.3399999999999999E-2</v>
      </c>
      <c r="M50" s="96">
        <v>1700.6</v>
      </c>
      <c r="N50" s="98">
        <v>100.46</v>
      </c>
      <c r="O50" s="96">
        <v>1.70842</v>
      </c>
      <c r="P50" s="97">
        <f t="shared" si="1"/>
        <v>6.7471396765615959E-5</v>
      </c>
      <c r="Q50" s="97">
        <f>O50/'סכום נכסי הקרן'!$C$42</f>
        <v>1.6062238523850403E-6</v>
      </c>
    </row>
    <row r="51" spans="2:17" s="130" customFormat="1">
      <c r="B51" s="159" t="s">
        <v>2001</v>
      </c>
      <c r="C51" s="99" t="s">
        <v>1895</v>
      </c>
      <c r="D51" s="86" t="s">
        <v>1916</v>
      </c>
      <c r="E51" s="86"/>
      <c r="F51" s="86" t="s">
        <v>1913</v>
      </c>
      <c r="G51" s="108">
        <v>42717</v>
      </c>
      <c r="H51" s="86" t="s">
        <v>1891</v>
      </c>
      <c r="I51" s="96">
        <v>3.5100000000000002</v>
      </c>
      <c r="J51" s="99" t="s">
        <v>176</v>
      </c>
      <c r="K51" s="100">
        <v>3.85E-2</v>
      </c>
      <c r="L51" s="100">
        <v>4.0299999999999996E-2</v>
      </c>
      <c r="M51" s="96">
        <v>458.8</v>
      </c>
      <c r="N51" s="98">
        <v>99.78</v>
      </c>
      <c r="O51" s="96">
        <v>0.45779000000000003</v>
      </c>
      <c r="P51" s="97">
        <f t="shared" si="1"/>
        <v>1.8079705649273207E-5</v>
      </c>
      <c r="Q51" s="97">
        <f>O51/'סכום נכסי הקרן'!$C$42</f>
        <v>4.3040541399851768E-7</v>
      </c>
    </row>
    <row r="52" spans="2:17" s="130" customFormat="1">
      <c r="B52" s="159" t="s">
        <v>2001</v>
      </c>
      <c r="C52" s="99" t="s">
        <v>1895</v>
      </c>
      <c r="D52" s="86" t="s">
        <v>1917</v>
      </c>
      <c r="E52" s="86"/>
      <c r="F52" s="86" t="s">
        <v>1913</v>
      </c>
      <c r="G52" s="108">
        <v>42710</v>
      </c>
      <c r="H52" s="86" t="s">
        <v>1891</v>
      </c>
      <c r="I52" s="96">
        <v>3.5099999999999993</v>
      </c>
      <c r="J52" s="99" t="s">
        <v>176</v>
      </c>
      <c r="K52" s="100">
        <v>3.8399999999999997E-2</v>
      </c>
      <c r="L52" s="100">
        <v>4.0199999999999993E-2</v>
      </c>
      <c r="M52" s="96">
        <v>1371.4</v>
      </c>
      <c r="N52" s="98">
        <v>99.78</v>
      </c>
      <c r="O52" s="96">
        <v>1.3683800000000002</v>
      </c>
      <c r="P52" s="97">
        <f t="shared" si="1"/>
        <v>5.4042044641325652E-5</v>
      </c>
      <c r="Q52" s="97">
        <f>O52/'סכום נכסי הקרן'!$C$42</f>
        <v>1.2865247393068692E-6</v>
      </c>
    </row>
    <row r="53" spans="2:17" s="130" customFormat="1">
      <c r="B53" s="159" t="s">
        <v>2001</v>
      </c>
      <c r="C53" s="99" t="s">
        <v>1895</v>
      </c>
      <c r="D53" s="86" t="s">
        <v>1918</v>
      </c>
      <c r="E53" s="86"/>
      <c r="F53" s="86" t="s">
        <v>1913</v>
      </c>
      <c r="G53" s="108">
        <v>42680</v>
      </c>
      <c r="H53" s="86" t="s">
        <v>1891</v>
      </c>
      <c r="I53" s="96">
        <v>4.830000000000001</v>
      </c>
      <c r="J53" s="99" t="s">
        <v>176</v>
      </c>
      <c r="K53" s="100">
        <v>3.6699999999999997E-2</v>
      </c>
      <c r="L53" s="100">
        <v>3.6499999999999998E-2</v>
      </c>
      <c r="M53" s="96">
        <v>5652.67</v>
      </c>
      <c r="N53" s="98">
        <v>100.54</v>
      </c>
      <c r="O53" s="96">
        <v>5.6831899999999997</v>
      </c>
      <c r="P53" s="97">
        <f t="shared" si="1"/>
        <v>2.2444876984838676E-4</v>
      </c>
      <c r="Q53" s="97">
        <f>O53/'סכום נכסי הקרן'!$C$42</f>
        <v>5.3432266864331586E-6</v>
      </c>
    </row>
    <row r="54" spans="2:17" s="130" customFormat="1">
      <c r="B54" s="159" t="s">
        <v>2001</v>
      </c>
      <c r="C54" s="99" t="s">
        <v>1895</v>
      </c>
      <c r="D54" s="86" t="s">
        <v>1919</v>
      </c>
      <c r="E54" s="86"/>
      <c r="F54" s="86" t="s">
        <v>1913</v>
      </c>
      <c r="G54" s="108">
        <v>42680</v>
      </c>
      <c r="H54" s="86" t="s">
        <v>1891</v>
      </c>
      <c r="I54" s="96">
        <v>2.73</v>
      </c>
      <c r="J54" s="99" t="s">
        <v>176</v>
      </c>
      <c r="K54" s="100">
        <v>3.1800000000000002E-2</v>
      </c>
      <c r="L54" s="100">
        <v>3.27E-2</v>
      </c>
      <c r="M54" s="96">
        <v>7032.19</v>
      </c>
      <c r="N54" s="98">
        <v>100.03</v>
      </c>
      <c r="O54" s="96">
        <v>7.0342900000000004</v>
      </c>
      <c r="P54" s="97">
        <f t="shared" si="1"/>
        <v>2.7780836770489967E-4</v>
      </c>
      <c r="Q54" s="97">
        <f>O54/'סכום נכסי הקרן'!$C$42</f>
        <v>6.6135050997960486E-6</v>
      </c>
    </row>
    <row r="55" spans="2:17" s="130" customFormat="1">
      <c r="B55" s="159" t="s">
        <v>2002</v>
      </c>
      <c r="C55" s="99" t="s">
        <v>1892</v>
      </c>
      <c r="D55" s="86" t="s">
        <v>1920</v>
      </c>
      <c r="E55" s="86"/>
      <c r="F55" s="86" t="s">
        <v>1913</v>
      </c>
      <c r="G55" s="108">
        <v>42884</v>
      </c>
      <c r="H55" s="86" t="s">
        <v>1891</v>
      </c>
      <c r="I55" s="96">
        <v>1.1499999999999999</v>
      </c>
      <c r="J55" s="99" t="s">
        <v>176</v>
      </c>
      <c r="K55" s="100">
        <v>2.2099999999999998E-2</v>
      </c>
      <c r="L55" s="100">
        <v>2.1400000000000002E-2</v>
      </c>
      <c r="M55" s="96">
        <v>5330.11</v>
      </c>
      <c r="N55" s="98">
        <v>100.29</v>
      </c>
      <c r="O55" s="96">
        <v>5.3455699999999995</v>
      </c>
      <c r="P55" s="97">
        <f t="shared" si="1"/>
        <v>2.1111499186872879E-4</v>
      </c>
      <c r="Q55" s="97">
        <f>O55/'סכום נכסי הקרן'!$C$42</f>
        <v>5.0258028111318639E-6</v>
      </c>
    </row>
    <row r="56" spans="2:17" s="130" customFormat="1">
      <c r="B56" s="159" t="s">
        <v>2002</v>
      </c>
      <c r="C56" s="99" t="s">
        <v>1892</v>
      </c>
      <c r="D56" s="86" t="s">
        <v>1921</v>
      </c>
      <c r="E56" s="86"/>
      <c r="F56" s="86" t="s">
        <v>1913</v>
      </c>
      <c r="G56" s="108">
        <v>43006</v>
      </c>
      <c r="H56" s="86" t="s">
        <v>1891</v>
      </c>
      <c r="I56" s="96">
        <v>1.35</v>
      </c>
      <c r="J56" s="99" t="s">
        <v>176</v>
      </c>
      <c r="K56" s="100">
        <v>2.0799999999999999E-2</v>
      </c>
      <c r="L56" s="100">
        <v>2.4199999999999999E-2</v>
      </c>
      <c r="M56" s="96">
        <v>5922.35</v>
      </c>
      <c r="N56" s="98">
        <v>99.59</v>
      </c>
      <c r="O56" s="96">
        <v>5.8980699999999997</v>
      </c>
      <c r="P56" s="97">
        <f t="shared" si="1"/>
        <v>2.3293512199656786E-4</v>
      </c>
      <c r="Q56" s="97">
        <f>O56/'סכום נכסי הקרן'!$C$42</f>
        <v>5.5452527581254219E-6</v>
      </c>
    </row>
    <row r="57" spans="2:17" s="130" customFormat="1">
      <c r="B57" s="159" t="s">
        <v>2002</v>
      </c>
      <c r="C57" s="99" t="s">
        <v>1892</v>
      </c>
      <c r="D57" s="86" t="s">
        <v>1922</v>
      </c>
      <c r="E57" s="86"/>
      <c r="F57" s="86" t="s">
        <v>1913</v>
      </c>
      <c r="G57" s="108">
        <v>43321</v>
      </c>
      <c r="H57" s="86" t="s">
        <v>1891</v>
      </c>
      <c r="I57" s="96">
        <v>1.6900000000000002</v>
      </c>
      <c r="J57" s="99" t="s">
        <v>176</v>
      </c>
      <c r="K57" s="100">
        <v>2.3980000000000001E-2</v>
      </c>
      <c r="L57" s="100">
        <v>2.2099999999999998E-2</v>
      </c>
      <c r="M57" s="96">
        <v>295180.5</v>
      </c>
      <c r="N57" s="98">
        <v>100.67</v>
      </c>
      <c r="O57" s="96">
        <v>297.15821999999997</v>
      </c>
      <c r="P57" s="97">
        <f t="shared" si="1"/>
        <v>1.1735802767343038E-2</v>
      </c>
      <c r="Q57" s="97">
        <f>O57/'סכום נכסי הקרן'!$C$42</f>
        <v>2.7938248258407259E-4</v>
      </c>
    </row>
    <row r="58" spans="2:17" s="130" customFormat="1">
      <c r="B58" s="159" t="s">
        <v>2002</v>
      </c>
      <c r="C58" s="99" t="s">
        <v>1892</v>
      </c>
      <c r="D58" s="86" t="s">
        <v>1923</v>
      </c>
      <c r="E58" s="86"/>
      <c r="F58" s="86" t="s">
        <v>1913</v>
      </c>
      <c r="G58" s="108">
        <v>43343</v>
      </c>
      <c r="H58" s="86" t="s">
        <v>1891</v>
      </c>
      <c r="I58" s="96">
        <v>1.75</v>
      </c>
      <c r="J58" s="99" t="s">
        <v>176</v>
      </c>
      <c r="K58" s="100">
        <v>2.3789999999999999E-2</v>
      </c>
      <c r="L58" s="100">
        <v>2.3099999999999999E-2</v>
      </c>
      <c r="M58" s="96">
        <v>295180.5</v>
      </c>
      <c r="N58" s="98">
        <v>100.35</v>
      </c>
      <c r="O58" s="96">
        <v>296.21363000000002</v>
      </c>
      <c r="P58" s="97">
        <f t="shared" si="1"/>
        <v>1.169849765111235E-2</v>
      </c>
      <c r="Q58" s="97">
        <f>O58/'סכום נכסי הקרן'!$C$42</f>
        <v>2.7849439710818006E-4</v>
      </c>
    </row>
    <row r="59" spans="2:17" s="130" customFormat="1">
      <c r="B59" s="159" t="s">
        <v>2002</v>
      </c>
      <c r="C59" s="99" t="s">
        <v>1892</v>
      </c>
      <c r="D59" s="86" t="s">
        <v>1924</v>
      </c>
      <c r="E59" s="86"/>
      <c r="F59" s="86" t="s">
        <v>1913</v>
      </c>
      <c r="G59" s="108">
        <v>42828</v>
      </c>
      <c r="H59" s="86" t="s">
        <v>1891</v>
      </c>
      <c r="I59" s="96">
        <v>0.9900000000000001</v>
      </c>
      <c r="J59" s="99" t="s">
        <v>176</v>
      </c>
      <c r="K59" s="100">
        <v>2.2700000000000001E-2</v>
      </c>
      <c r="L59" s="100">
        <v>2.06E-2</v>
      </c>
      <c r="M59" s="96">
        <v>5330.11</v>
      </c>
      <c r="N59" s="98">
        <v>100.77</v>
      </c>
      <c r="O59" s="96">
        <v>5.3711499999999992</v>
      </c>
      <c r="P59" s="97">
        <f t="shared" si="1"/>
        <v>2.1212523427356159E-4</v>
      </c>
      <c r="Q59" s="97">
        <f>O59/'סכום נכסי הקרן'!$C$42</f>
        <v>5.0498526385419902E-6</v>
      </c>
    </row>
    <row r="60" spans="2:17" s="130" customFormat="1">
      <c r="B60" s="159" t="s">
        <v>2002</v>
      </c>
      <c r="C60" s="99" t="s">
        <v>1892</v>
      </c>
      <c r="D60" s="86" t="s">
        <v>1925</v>
      </c>
      <c r="E60" s="86"/>
      <c r="F60" s="86" t="s">
        <v>1913</v>
      </c>
      <c r="G60" s="108">
        <v>42859</v>
      </c>
      <c r="H60" s="86" t="s">
        <v>1891</v>
      </c>
      <c r="I60" s="96">
        <v>1.0799999999999998</v>
      </c>
      <c r="J60" s="99" t="s">
        <v>176</v>
      </c>
      <c r="K60" s="100">
        <v>2.2799999999999997E-2</v>
      </c>
      <c r="L60" s="100">
        <v>2.0700000000000003E-2</v>
      </c>
      <c r="M60" s="96">
        <v>5330.11</v>
      </c>
      <c r="N60" s="98">
        <v>100.59</v>
      </c>
      <c r="O60" s="96">
        <v>5.3615600000000008</v>
      </c>
      <c r="P60" s="97">
        <f t="shared" si="1"/>
        <v>2.1174649210536982E-4</v>
      </c>
      <c r="Q60" s="97">
        <f>O60/'סכום נכסי הקרן'!$C$42</f>
        <v>5.0408363037154432E-6</v>
      </c>
    </row>
    <row r="61" spans="2:17" s="130" customFormat="1">
      <c r="B61" s="159" t="s">
        <v>2003</v>
      </c>
      <c r="C61" s="99" t="s">
        <v>1895</v>
      </c>
      <c r="D61" s="86" t="s">
        <v>1928</v>
      </c>
      <c r="E61" s="86"/>
      <c r="F61" s="86" t="s">
        <v>1929</v>
      </c>
      <c r="G61" s="108">
        <v>43093</v>
      </c>
      <c r="H61" s="86" t="s">
        <v>1891</v>
      </c>
      <c r="I61" s="96">
        <v>4.4099999999999993</v>
      </c>
      <c r="J61" s="99" t="s">
        <v>176</v>
      </c>
      <c r="K61" s="100">
        <v>2.6089999999999999E-2</v>
      </c>
      <c r="L61" s="100">
        <v>2.63E-2</v>
      </c>
      <c r="M61" s="96">
        <v>103949.95</v>
      </c>
      <c r="N61" s="98">
        <v>101.5</v>
      </c>
      <c r="O61" s="96">
        <v>105.50919999999999</v>
      </c>
      <c r="P61" s="97">
        <f t="shared" si="1"/>
        <v>4.166922124315289E-3</v>
      </c>
      <c r="Q61" s="97">
        <f>O61/'סכום נכסי הקרן'!$C$42</f>
        <v>9.9197734565308109E-5</v>
      </c>
    </row>
    <row r="62" spans="2:17" s="130" customFormat="1">
      <c r="B62" s="159" t="s">
        <v>2003</v>
      </c>
      <c r="C62" s="99" t="s">
        <v>1895</v>
      </c>
      <c r="D62" s="86" t="s">
        <v>1930</v>
      </c>
      <c r="E62" s="86"/>
      <c r="F62" s="86" t="s">
        <v>1929</v>
      </c>
      <c r="G62" s="108">
        <v>43374</v>
      </c>
      <c r="H62" s="86" t="s">
        <v>1891</v>
      </c>
      <c r="I62" s="96">
        <v>4.42</v>
      </c>
      <c r="J62" s="99" t="s">
        <v>176</v>
      </c>
      <c r="K62" s="100">
        <v>2.6849999999999999E-2</v>
      </c>
      <c r="L62" s="100">
        <v>2.4399999999999998E-2</v>
      </c>
      <c r="M62" s="96">
        <v>145529.93</v>
      </c>
      <c r="N62" s="98">
        <v>101.77</v>
      </c>
      <c r="O62" s="96">
        <v>148.10580999999999</v>
      </c>
      <c r="P62" s="97">
        <f t="shared" si="1"/>
        <v>5.849209134640738E-3</v>
      </c>
      <c r="Q62" s="97">
        <f>O62/'סכום נכסי הקרן'!$C$42</f>
        <v>1.3924625367228596E-4</v>
      </c>
    </row>
    <row r="63" spans="2:17" s="130" customFormat="1">
      <c r="B63" s="159" t="s">
        <v>2007</v>
      </c>
      <c r="C63" s="99" t="s">
        <v>1895</v>
      </c>
      <c r="D63" s="86" t="s">
        <v>1931</v>
      </c>
      <c r="E63" s="86"/>
      <c r="F63" s="86" t="s">
        <v>665</v>
      </c>
      <c r="G63" s="108">
        <v>43552</v>
      </c>
      <c r="H63" s="86" t="s">
        <v>172</v>
      </c>
      <c r="I63" s="96">
        <v>6.6999999999999993</v>
      </c>
      <c r="J63" s="99" t="s">
        <v>176</v>
      </c>
      <c r="K63" s="100">
        <v>3.5499999999999997E-2</v>
      </c>
      <c r="L63" s="100">
        <v>3.7000000000000005E-2</v>
      </c>
      <c r="M63" s="96">
        <v>628130.51</v>
      </c>
      <c r="N63" s="98">
        <v>99.59</v>
      </c>
      <c r="O63" s="96">
        <v>625.55516</v>
      </c>
      <c r="P63" s="97">
        <f t="shared" si="1"/>
        <v>2.4705330304689931E-2</v>
      </c>
      <c r="Q63" s="97">
        <f>O63/'סכום נכסי הקרן'!$C$42</f>
        <v>5.8813501303809376E-4</v>
      </c>
    </row>
    <row r="64" spans="2:17" s="130" customFormat="1">
      <c r="B64" s="159" t="s">
        <v>2004</v>
      </c>
      <c r="C64" s="99" t="s">
        <v>1895</v>
      </c>
      <c r="D64" s="86" t="s">
        <v>1932</v>
      </c>
      <c r="E64" s="86"/>
      <c r="F64" s="86" t="s">
        <v>665</v>
      </c>
      <c r="G64" s="108">
        <v>43301</v>
      </c>
      <c r="H64" s="86" t="s">
        <v>361</v>
      </c>
      <c r="I64" s="96">
        <v>1.7800000000000002</v>
      </c>
      <c r="J64" s="99" t="s">
        <v>175</v>
      </c>
      <c r="K64" s="100">
        <v>6.2560000000000004E-2</v>
      </c>
      <c r="L64" s="100">
        <v>6.9400000000000017E-2</v>
      </c>
      <c r="M64" s="96">
        <v>212179.34</v>
      </c>
      <c r="N64" s="98">
        <v>101.26</v>
      </c>
      <c r="O64" s="96">
        <v>780.34533999999996</v>
      </c>
      <c r="P64" s="97">
        <f t="shared" si="1"/>
        <v>3.0818528259643107E-2</v>
      </c>
      <c r="Q64" s="97">
        <f>O64/'סכום נכסי הקרן'!$C$42</f>
        <v>7.3366578370981025E-4</v>
      </c>
    </row>
    <row r="65" spans="2:17" s="130" customFormat="1">
      <c r="B65" s="159" t="s">
        <v>2004</v>
      </c>
      <c r="C65" s="99" t="s">
        <v>1895</v>
      </c>
      <c r="D65" s="86" t="s">
        <v>1933</v>
      </c>
      <c r="E65" s="86"/>
      <c r="F65" s="86" t="s">
        <v>665</v>
      </c>
      <c r="G65" s="108">
        <v>43496</v>
      </c>
      <c r="H65" s="86" t="s">
        <v>361</v>
      </c>
      <c r="I65" s="96">
        <v>1.78</v>
      </c>
      <c r="J65" s="99" t="s">
        <v>175</v>
      </c>
      <c r="K65" s="100">
        <v>6.2560000000000004E-2</v>
      </c>
      <c r="L65" s="100">
        <v>6.9900000000000004E-2</v>
      </c>
      <c r="M65" s="96">
        <v>104882.3</v>
      </c>
      <c r="N65" s="98">
        <v>101.18</v>
      </c>
      <c r="O65" s="96">
        <v>385.42752000000002</v>
      </c>
      <c r="P65" s="97">
        <f t="shared" si="1"/>
        <v>1.5221861794118179E-2</v>
      </c>
      <c r="Q65" s="97">
        <f>O65/'סכום נכסי הקרן'!$C$42</f>
        <v>3.623715924594726E-4</v>
      </c>
    </row>
    <row r="66" spans="2:17" s="130" customFormat="1">
      <c r="B66" s="159" t="s">
        <v>2004</v>
      </c>
      <c r="C66" s="99" t="s">
        <v>1895</v>
      </c>
      <c r="D66" s="86" t="s">
        <v>1934</v>
      </c>
      <c r="E66" s="86"/>
      <c r="F66" s="86" t="s">
        <v>665</v>
      </c>
      <c r="G66" s="108">
        <v>43496</v>
      </c>
      <c r="H66" s="86" t="s">
        <v>361</v>
      </c>
      <c r="I66" s="96">
        <v>1.78</v>
      </c>
      <c r="J66" s="99" t="s">
        <v>175</v>
      </c>
      <c r="K66" s="100">
        <v>6.2560000000000004E-2</v>
      </c>
      <c r="L66" s="100">
        <v>6.9800000000000001E-2</v>
      </c>
      <c r="M66" s="96">
        <v>22336.04</v>
      </c>
      <c r="N66" s="98">
        <v>101.21</v>
      </c>
      <c r="O66" s="96">
        <v>82.106080000000006</v>
      </c>
      <c r="P66" s="97">
        <f t="shared" si="1"/>
        <v>3.2426522169896189E-3</v>
      </c>
      <c r="Q66" s="97">
        <f>O66/'סכום נכסי הקרן'!$C$42</f>
        <v>7.7194568151762636E-5</v>
      </c>
    </row>
    <row r="67" spans="2:17" s="130" customFormat="1">
      <c r="B67" s="159" t="s">
        <v>2004</v>
      </c>
      <c r="C67" s="99" t="s">
        <v>1895</v>
      </c>
      <c r="D67" s="86">
        <v>6615</v>
      </c>
      <c r="E67" s="86"/>
      <c r="F67" s="86" t="s">
        <v>665</v>
      </c>
      <c r="G67" s="108">
        <v>43496</v>
      </c>
      <c r="H67" s="86" t="s">
        <v>361</v>
      </c>
      <c r="I67" s="96">
        <v>1.78</v>
      </c>
      <c r="J67" s="99" t="s">
        <v>175</v>
      </c>
      <c r="K67" s="100">
        <v>6.2560000000000004E-2</v>
      </c>
      <c r="L67" s="100">
        <v>6.9800000000000001E-2</v>
      </c>
      <c r="M67" s="96">
        <v>15650.82</v>
      </c>
      <c r="N67" s="98">
        <v>101.21</v>
      </c>
      <c r="O67" s="96">
        <v>57.531570000000002</v>
      </c>
      <c r="P67" s="97">
        <f t="shared" si="1"/>
        <v>2.2721200793825919E-3</v>
      </c>
      <c r="Q67" s="97">
        <f>O67/'סכום נכסי הקרן'!$C$42</f>
        <v>5.4090083234309838E-5</v>
      </c>
    </row>
    <row r="68" spans="2:17" s="130" customFormat="1">
      <c r="B68" s="159" t="s">
        <v>2004</v>
      </c>
      <c r="C68" s="99" t="s">
        <v>1895</v>
      </c>
      <c r="D68" s="86" t="s">
        <v>1935</v>
      </c>
      <c r="E68" s="86"/>
      <c r="F68" s="86" t="s">
        <v>665</v>
      </c>
      <c r="G68" s="108">
        <v>43496</v>
      </c>
      <c r="H68" s="86" t="s">
        <v>361</v>
      </c>
      <c r="I68" s="96">
        <v>1.7799999999999998</v>
      </c>
      <c r="J68" s="99" t="s">
        <v>175</v>
      </c>
      <c r="K68" s="100">
        <v>6.2560000000000004E-2</v>
      </c>
      <c r="L68" s="100">
        <v>6.9799999999999987E-2</v>
      </c>
      <c r="M68" s="96">
        <v>13522.56</v>
      </c>
      <c r="N68" s="98">
        <v>101.21</v>
      </c>
      <c r="O68" s="96">
        <v>49.708199999999998</v>
      </c>
      <c r="P68" s="97">
        <f t="shared" si="1"/>
        <v>1.9631482215758367E-3</v>
      </c>
      <c r="Q68" s="97">
        <f>O68/'סכום נכסי הקרן'!$C$42</f>
        <v>4.6734700190308034E-5</v>
      </c>
    </row>
    <row r="69" spans="2:17" s="130" customFormat="1">
      <c r="B69" s="159" t="s">
        <v>2004</v>
      </c>
      <c r="C69" s="99" t="s">
        <v>1895</v>
      </c>
      <c r="D69" s="86" t="s">
        <v>1936</v>
      </c>
      <c r="E69" s="86"/>
      <c r="F69" s="86" t="s">
        <v>665</v>
      </c>
      <c r="G69" s="108">
        <v>43496</v>
      </c>
      <c r="H69" s="86" t="s">
        <v>361</v>
      </c>
      <c r="I69" s="96">
        <v>1.78</v>
      </c>
      <c r="J69" s="99" t="s">
        <v>175</v>
      </c>
      <c r="K69" s="100">
        <v>6.2560000000000004E-2</v>
      </c>
      <c r="L69" s="100">
        <v>6.5500000000000003E-2</v>
      </c>
      <c r="M69" s="96">
        <v>6265.14</v>
      </c>
      <c r="N69" s="98">
        <v>101.94</v>
      </c>
      <c r="O69" s="96">
        <v>23.196429999999999</v>
      </c>
      <c r="P69" s="97">
        <f t="shared" si="1"/>
        <v>9.1610700651820795E-4</v>
      </c>
      <c r="Q69" s="97">
        <f>O69/'סכום נכסי הקרן'!$C$42</f>
        <v>2.1808840423420423E-5</v>
      </c>
    </row>
    <row r="70" spans="2:17" s="130" customFormat="1">
      <c r="B70" s="159" t="s">
        <v>2004</v>
      </c>
      <c r="C70" s="99" t="s">
        <v>1895</v>
      </c>
      <c r="D70" s="86" t="s">
        <v>1937</v>
      </c>
      <c r="E70" s="86"/>
      <c r="F70" s="86" t="s">
        <v>665</v>
      </c>
      <c r="G70" s="108">
        <v>43496</v>
      </c>
      <c r="H70" s="86" t="s">
        <v>361</v>
      </c>
      <c r="I70" s="96">
        <v>1.7799999999999998</v>
      </c>
      <c r="J70" s="99" t="s">
        <v>175</v>
      </c>
      <c r="K70" s="100">
        <v>6.2519000000000005E-2</v>
      </c>
      <c r="L70" s="100">
        <v>6.5799999999999997E-2</v>
      </c>
      <c r="M70" s="96">
        <v>15435.46</v>
      </c>
      <c r="N70" s="98">
        <v>101.78</v>
      </c>
      <c r="O70" s="96">
        <v>57.059480000000001</v>
      </c>
      <c r="P70" s="97">
        <f t="shared" si="1"/>
        <v>2.2534756174241279E-3</v>
      </c>
      <c r="Q70" s="97">
        <f>O70/'סכום נכסי הקרן'!$C$42</f>
        <v>5.3646233233447957E-5</v>
      </c>
    </row>
    <row r="71" spans="2:17" s="130" customFormat="1">
      <c r="B71" s="159" t="s">
        <v>2004</v>
      </c>
      <c r="C71" s="99" t="s">
        <v>1895</v>
      </c>
      <c r="D71" s="86" t="s">
        <v>1938</v>
      </c>
      <c r="E71" s="86"/>
      <c r="F71" s="86" t="s">
        <v>665</v>
      </c>
      <c r="G71" s="108">
        <v>43552</v>
      </c>
      <c r="H71" s="86" t="s">
        <v>361</v>
      </c>
      <c r="I71" s="96">
        <v>1.7999999999999998</v>
      </c>
      <c r="J71" s="99" t="s">
        <v>175</v>
      </c>
      <c r="K71" s="100">
        <v>6.2244000000000001E-2</v>
      </c>
      <c r="L71" s="100">
        <v>6.9699999999999998E-2</v>
      </c>
      <c r="M71" s="96">
        <v>10809.89</v>
      </c>
      <c r="N71" s="98">
        <v>100.09</v>
      </c>
      <c r="O71" s="96">
        <v>39.296860000000002</v>
      </c>
      <c r="P71" s="97">
        <f t="shared" si="1"/>
        <v>1.5519685046433917E-3</v>
      </c>
      <c r="Q71" s="97">
        <f>O71/'סכום נכסי הקרן'!$C$42</f>
        <v>3.6946157183734441E-5</v>
      </c>
    </row>
    <row r="72" spans="2:17" s="130" customFormat="1">
      <c r="B72" s="159" t="s">
        <v>2005</v>
      </c>
      <c r="C72" s="99" t="s">
        <v>1892</v>
      </c>
      <c r="D72" s="86" t="s">
        <v>1939</v>
      </c>
      <c r="E72" s="86"/>
      <c r="F72" s="86" t="s">
        <v>1929</v>
      </c>
      <c r="G72" s="108">
        <v>42978</v>
      </c>
      <c r="H72" s="86" t="s">
        <v>1891</v>
      </c>
      <c r="I72" s="96">
        <v>3.25</v>
      </c>
      <c r="J72" s="99" t="s">
        <v>176</v>
      </c>
      <c r="K72" s="100">
        <v>2.4500000000000001E-2</v>
      </c>
      <c r="L72" s="100">
        <v>2.5000000000000001E-2</v>
      </c>
      <c r="M72" s="96">
        <v>37512.050000000003</v>
      </c>
      <c r="N72" s="98">
        <v>100.08</v>
      </c>
      <c r="O72" s="96">
        <v>37.542139999999996</v>
      </c>
      <c r="P72" s="97">
        <f t="shared" si="1"/>
        <v>1.4826685612263383E-3</v>
      </c>
      <c r="Q72" s="97">
        <f>O72/'סכום נכסי הקרן'!$C$42</f>
        <v>3.5296402955700886E-5</v>
      </c>
    </row>
    <row r="73" spans="2:17" s="130" customFormat="1">
      <c r="B73" s="159" t="s">
        <v>2005</v>
      </c>
      <c r="C73" s="99" t="s">
        <v>1892</v>
      </c>
      <c r="D73" s="86" t="s">
        <v>1940</v>
      </c>
      <c r="E73" s="86"/>
      <c r="F73" s="86" t="s">
        <v>1929</v>
      </c>
      <c r="G73" s="108">
        <v>42978</v>
      </c>
      <c r="H73" s="86" t="s">
        <v>1891</v>
      </c>
      <c r="I73" s="96">
        <v>3.2199999999999993</v>
      </c>
      <c r="J73" s="99" t="s">
        <v>176</v>
      </c>
      <c r="K73" s="100">
        <v>2.76E-2</v>
      </c>
      <c r="L73" s="100">
        <v>3.1699999999999992E-2</v>
      </c>
      <c r="M73" s="96">
        <v>87528.1</v>
      </c>
      <c r="N73" s="98">
        <v>99</v>
      </c>
      <c r="O73" s="96">
        <v>86.652820000000006</v>
      </c>
      <c r="P73" s="97">
        <f t="shared" si="1"/>
        <v>3.4222186576365892E-3</v>
      </c>
      <c r="Q73" s="97">
        <f>O73/'סכום נכסי הקרן'!$C$42</f>
        <v>8.1469326254918266E-5</v>
      </c>
    </row>
    <row r="74" spans="2:17" s="130" customFormat="1">
      <c r="B74" s="159" t="s">
        <v>2008</v>
      </c>
      <c r="C74" s="99" t="s">
        <v>1895</v>
      </c>
      <c r="D74" s="86" t="s">
        <v>1941</v>
      </c>
      <c r="E74" s="86"/>
      <c r="F74" s="86" t="s">
        <v>665</v>
      </c>
      <c r="G74" s="108">
        <v>43552</v>
      </c>
      <c r="H74" s="86" t="s">
        <v>172</v>
      </c>
      <c r="I74" s="96">
        <v>6.9200000000000008</v>
      </c>
      <c r="J74" s="99" t="s">
        <v>176</v>
      </c>
      <c r="K74" s="100">
        <v>3.5499999999999997E-2</v>
      </c>
      <c r="L74" s="100">
        <v>3.7000000000000005E-2</v>
      </c>
      <c r="M74" s="96">
        <v>1297478.17</v>
      </c>
      <c r="N74" s="98">
        <v>99.57</v>
      </c>
      <c r="O74" s="96">
        <v>1291.89897</v>
      </c>
      <c r="P74" s="97">
        <f t="shared" si="1"/>
        <v>5.1021545045106344E-2</v>
      </c>
      <c r="Q74" s="97">
        <f>O74/'סכום נכסי הקרן'!$C$42</f>
        <v>1.2146187357240405E-3</v>
      </c>
    </row>
    <row r="75" spans="2:17" s="130" customFormat="1">
      <c r="B75" s="159" t="s">
        <v>2006</v>
      </c>
      <c r="C75" s="99" t="s">
        <v>1895</v>
      </c>
      <c r="D75" s="86" t="s">
        <v>1942</v>
      </c>
      <c r="E75" s="86"/>
      <c r="F75" s="86" t="s">
        <v>665</v>
      </c>
      <c r="G75" s="108">
        <v>43227</v>
      </c>
      <c r="H75" s="86" t="s">
        <v>172</v>
      </c>
      <c r="I75" s="96">
        <v>0.1</v>
      </c>
      <c r="J75" s="99" t="s">
        <v>176</v>
      </c>
      <c r="K75" s="100">
        <v>2.75E-2</v>
      </c>
      <c r="L75" s="100">
        <v>2.7900000000000001E-2</v>
      </c>
      <c r="M75" s="96">
        <v>654.96</v>
      </c>
      <c r="N75" s="98">
        <v>100.18</v>
      </c>
      <c r="O75" s="96">
        <v>0.65613999999999995</v>
      </c>
      <c r="P75" s="97">
        <f t="shared" si="1"/>
        <v>2.5913231098787914E-5</v>
      </c>
      <c r="Q75" s="97">
        <f>O75/'סכום נכסי הקרן'!$C$42</f>
        <v>6.1689029542145387E-7</v>
      </c>
    </row>
    <row r="76" spans="2:17" s="130" customFormat="1">
      <c r="B76" s="159" t="s">
        <v>2006</v>
      </c>
      <c r="C76" s="99" t="s">
        <v>1895</v>
      </c>
      <c r="D76" s="86" t="s">
        <v>1943</v>
      </c>
      <c r="E76" s="86"/>
      <c r="F76" s="86" t="s">
        <v>665</v>
      </c>
      <c r="G76" s="108">
        <v>43279</v>
      </c>
      <c r="H76" s="86" t="s">
        <v>172</v>
      </c>
      <c r="I76" s="96">
        <v>0.08</v>
      </c>
      <c r="J76" s="99" t="s">
        <v>176</v>
      </c>
      <c r="K76" s="100">
        <v>2.75E-2</v>
      </c>
      <c r="L76" s="100">
        <v>2.5600000000000001E-2</v>
      </c>
      <c r="M76" s="96">
        <v>2830.82</v>
      </c>
      <c r="N76" s="98">
        <v>100.25</v>
      </c>
      <c r="O76" s="96">
        <v>2.8378899999999998</v>
      </c>
      <c r="P76" s="97">
        <f t="shared" si="1"/>
        <v>1.1207806169863022E-4</v>
      </c>
      <c r="Q76" s="97">
        <f>O76/'סכום נכסי הקרן'!$C$42</f>
        <v>2.6681299729837989E-6</v>
      </c>
    </row>
    <row r="77" spans="2:17" s="130" customFormat="1">
      <c r="B77" s="159" t="s">
        <v>2006</v>
      </c>
      <c r="C77" s="99" t="s">
        <v>1895</v>
      </c>
      <c r="D77" s="86" t="s">
        <v>1944</v>
      </c>
      <c r="E77" s="86"/>
      <c r="F77" s="86" t="s">
        <v>665</v>
      </c>
      <c r="G77" s="108">
        <v>43321</v>
      </c>
      <c r="H77" s="86" t="s">
        <v>172</v>
      </c>
      <c r="I77" s="96">
        <v>3.0000000000000002E-2</v>
      </c>
      <c r="J77" s="99" t="s">
        <v>176</v>
      </c>
      <c r="K77" s="100">
        <v>2.75E-2</v>
      </c>
      <c r="L77" s="100">
        <v>2.6399999999999996E-2</v>
      </c>
      <c r="M77" s="96">
        <v>12496.57</v>
      </c>
      <c r="N77" s="98">
        <v>100.38</v>
      </c>
      <c r="O77" s="96">
        <v>12.54406</v>
      </c>
      <c r="P77" s="97">
        <f t="shared" si="1"/>
        <v>4.9540818376727768E-4</v>
      </c>
      <c r="Q77" s="97">
        <f>O77/'סכום נכסי הקרן'!$C$42</f>
        <v>1.1793685614631698E-5</v>
      </c>
    </row>
    <row r="78" spans="2:17" s="130" customFormat="1">
      <c r="B78" s="159" t="s">
        <v>2006</v>
      </c>
      <c r="C78" s="99" t="s">
        <v>1895</v>
      </c>
      <c r="D78" s="86" t="s">
        <v>1945</v>
      </c>
      <c r="E78" s="86"/>
      <c r="F78" s="86" t="s">
        <v>665</v>
      </c>
      <c r="G78" s="108">
        <v>43138</v>
      </c>
      <c r="H78" s="86" t="s">
        <v>172</v>
      </c>
      <c r="I78" s="96">
        <v>0.02</v>
      </c>
      <c r="J78" s="99" t="s">
        <v>176</v>
      </c>
      <c r="K78" s="100">
        <v>2.75E-2</v>
      </c>
      <c r="L78" s="100">
        <v>4.5100000000000001E-2</v>
      </c>
      <c r="M78" s="96">
        <v>2689.19</v>
      </c>
      <c r="N78" s="98">
        <v>100.36</v>
      </c>
      <c r="O78" s="96">
        <v>2.6988600000000003</v>
      </c>
      <c r="P78" s="97">
        <f t="shared" si="1"/>
        <v>1.0658728759605384E-4</v>
      </c>
      <c r="Q78" s="97">
        <f>O78/'סכום נכסי הקרן'!$C$42</f>
        <v>2.5374166225213297E-6</v>
      </c>
    </row>
    <row r="79" spans="2:17" s="130" customFormat="1">
      <c r="B79" s="159" t="s">
        <v>2006</v>
      </c>
      <c r="C79" s="99" t="s">
        <v>1895</v>
      </c>
      <c r="D79" s="86" t="s">
        <v>1946</v>
      </c>
      <c r="E79" s="86"/>
      <c r="F79" s="86" t="s">
        <v>665</v>
      </c>
      <c r="G79" s="108">
        <v>43227</v>
      </c>
      <c r="H79" s="86" t="s">
        <v>172</v>
      </c>
      <c r="I79" s="96">
        <v>9.4500000000000011</v>
      </c>
      <c r="J79" s="99" t="s">
        <v>176</v>
      </c>
      <c r="K79" s="100">
        <v>2.9805999999999999E-2</v>
      </c>
      <c r="L79" s="100">
        <v>2.8999999999999998E-2</v>
      </c>
      <c r="M79" s="96">
        <v>14300.29</v>
      </c>
      <c r="N79" s="98">
        <v>100.54</v>
      </c>
      <c r="O79" s="96">
        <v>14.377520000000001</v>
      </c>
      <c r="P79" s="97">
        <f t="shared" si="1"/>
        <v>5.6781784129521944E-4</v>
      </c>
      <c r="Q79" s="97">
        <f>O79/'סכום נכסי הקרן'!$C$42</f>
        <v>1.3517469686694704E-5</v>
      </c>
    </row>
    <row r="80" spans="2:17" s="130" customFormat="1">
      <c r="B80" s="159" t="s">
        <v>2006</v>
      </c>
      <c r="C80" s="99" t="s">
        <v>1895</v>
      </c>
      <c r="D80" s="86" t="s">
        <v>1947</v>
      </c>
      <c r="E80" s="86"/>
      <c r="F80" s="86" t="s">
        <v>665</v>
      </c>
      <c r="G80" s="108">
        <v>43279</v>
      </c>
      <c r="H80" s="86" t="s">
        <v>172</v>
      </c>
      <c r="I80" s="96">
        <v>9.49</v>
      </c>
      <c r="J80" s="99" t="s">
        <v>176</v>
      </c>
      <c r="K80" s="100">
        <v>2.9796999999999997E-2</v>
      </c>
      <c r="L80" s="100">
        <v>2.7700000000000006E-2</v>
      </c>
      <c r="M80" s="96">
        <v>16724.71</v>
      </c>
      <c r="N80" s="98">
        <v>100.82</v>
      </c>
      <c r="O80" s="96">
        <v>16.861849999999997</v>
      </c>
      <c r="P80" s="97">
        <f t="shared" si="1"/>
        <v>6.6593259944996031E-4</v>
      </c>
      <c r="Q80" s="97">
        <f>O80/'סכום נכסי הקרן'!$C$42</f>
        <v>1.5853189300838604E-5</v>
      </c>
    </row>
    <row r="81" spans="2:17" s="130" customFormat="1">
      <c r="B81" s="159" t="s">
        <v>2006</v>
      </c>
      <c r="C81" s="99" t="s">
        <v>1895</v>
      </c>
      <c r="D81" s="86" t="s">
        <v>1948</v>
      </c>
      <c r="E81" s="86"/>
      <c r="F81" s="86" t="s">
        <v>665</v>
      </c>
      <c r="G81" s="108">
        <v>43321</v>
      </c>
      <c r="H81" s="86" t="s">
        <v>172</v>
      </c>
      <c r="I81" s="96">
        <v>9.5</v>
      </c>
      <c r="J81" s="99" t="s">
        <v>176</v>
      </c>
      <c r="K81" s="100">
        <v>3.0529000000000001E-2</v>
      </c>
      <c r="L81" s="100">
        <v>2.69E-2</v>
      </c>
      <c r="M81" s="96">
        <v>93655.34</v>
      </c>
      <c r="N81" s="98">
        <v>102.3</v>
      </c>
      <c r="O81" s="96">
        <v>95.80941</v>
      </c>
      <c r="P81" s="97">
        <f t="shared" si="1"/>
        <v>3.7838439704461274E-3</v>
      </c>
      <c r="Q81" s="97">
        <f>O81/'סכום נכסי הקרן'!$C$42</f>
        <v>9.0078177277799252E-5</v>
      </c>
    </row>
    <row r="82" spans="2:17" s="130" customFormat="1">
      <c r="B82" s="159" t="s">
        <v>2006</v>
      </c>
      <c r="C82" s="99" t="s">
        <v>1895</v>
      </c>
      <c r="D82" s="86" t="s">
        <v>1949</v>
      </c>
      <c r="E82" s="86"/>
      <c r="F82" s="86" t="s">
        <v>665</v>
      </c>
      <c r="G82" s="108">
        <v>43138</v>
      </c>
      <c r="H82" s="86" t="s">
        <v>172</v>
      </c>
      <c r="I82" s="96">
        <v>9.41</v>
      </c>
      <c r="J82" s="99" t="s">
        <v>176</v>
      </c>
      <c r="K82" s="100">
        <v>2.8239999999999998E-2</v>
      </c>
      <c r="L82" s="100">
        <v>3.1900000000000005E-2</v>
      </c>
      <c r="M82" s="96">
        <v>89734.34</v>
      </c>
      <c r="N82" s="98">
        <v>96.35</v>
      </c>
      <c r="O82" s="96">
        <v>86.459029999999998</v>
      </c>
      <c r="P82" s="97">
        <f t="shared" si="1"/>
        <v>3.4145652223108443E-3</v>
      </c>
      <c r="Q82" s="97">
        <f>O82/'סכום נכסי הקרן'!$C$42</f>
        <v>8.1287128598397213E-5</v>
      </c>
    </row>
    <row r="83" spans="2:17" s="130" customFormat="1">
      <c r="B83" s="159" t="s">
        <v>2006</v>
      </c>
      <c r="C83" s="99" t="s">
        <v>1895</v>
      </c>
      <c r="D83" s="86" t="s">
        <v>1950</v>
      </c>
      <c r="E83" s="86"/>
      <c r="F83" s="86" t="s">
        <v>665</v>
      </c>
      <c r="G83" s="108">
        <v>43417</v>
      </c>
      <c r="H83" s="86" t="s">
        <v>172</v>
      </c>
      <c r="I83" s="96">
        <v>9.4</v>
      </c>
      <c r="J83" s="99" t="s">
        <v>176</v>
      </c>
      <c r="K83" s="100">
        <v>3.2797E-2</v>
      </c>
      <c r="L83" s="100">
        <v>2.8399999999999998E-2</v>
      </c>
      <c r="M83" s="96">
        <v>106510.92</v>
      </c>
      <c r="N83" s="98">
        <v>102.99</v>
      </c>
      <c r="O83" s="96">
        <v>109.6956</v>
      </c>
      <c r="P83" s="97">
        <f t="shared" si="1"/>
        <v>4.3322574958396072E-3</v>
      </c>
      <c r="Q83" s="97">
        <f>O83/'סכום נכסי הקרן'!$C$42</f>
        <v>1.03133707883125E-4</v>
      </c>
    </row>
    <row r="84" spans="2:17" s="130" customFormat="1">
      <c r="B84" s="159" t="s">
        <v>2006</v>
      </c>
      <c r="C84" s="99" t="s">
        <v>1895</v>
      </c>
      <c r="D84" s="86" t="s">
        <v>1926</v>
      </c>
      <c r="E84" s="86"/>
      <c r="F84" s="86" t="s">
        <v>665</v>
      </c>
      <c r="G84" s="108">
        <v>43496</v>
      </c>
      <c r="H84" s="86" t="s">
        <v>172</v>
      </c>
      <c r="I84" s="96">
        <v>9.52</v>
      </c>
      <c r="J84" s="99" t="s">
        <v>176</v>
      </c>
      <c r="K84" s="100">
        <v>3.2190999999999997E-2</v>
      </c>
      <c r="L84" s="100">
        <v>2.4900000000000002E-2</v>
      </c>
      <c r="M84" s="96">
        <v>134638.15</v>
      </c>
      <c r="N84" s="98">
        <v>105.85</v>
      </c>
      <c r="O84" s="96">
        <v>142.51448000000002</v>
      </c>
      <c r="P84" s="97">
        <f>O84/$O$10</f>
        <v>5.6283882329435627E-3</v>
      </c>
      <c r="Q84" s="97">
        <f>O84/'סכום נכסי הקרן'!$C$42</f>
        <v>1.3398939200328421E-4</v>
      </c>
    </row>
    <row r="85" spans="2:17" s="130" customFormat="1">
      <c r="B85" s="159" t="s">
        <v>2006</v>
      </c>
      <c r="C85" s="99" t="s">
        <v>1895</v>
      </c>
      <c r="D85" s="86" t="s">
        <v>1927</v>
      </c>
      <c r="E85" s="86"/>
      <c r="F85" s="86" t="s">
        <v>665</v>
      </c>
      <c r="G85" s="108">
        <v>43541</v>
      </c>
      <c r="H85" s="86" t="s">
        <v>172</v>
      </c>
      <c r="I85" s="96">
        <v>9.5</v>
      </c>
      <c r="J85" s="99" t="s">
        <v>176</v>
      </c>
      <c r="K85" s="100">
        <v>2.9270999999999998E-2</v>
      </c>
      <c r="L85" s="100">
        <v>2.7900000000000001E-2</v>
      </c>
      <c r="M85" s="96">
        <v>11579.98</v>
      </c>
      <c r="N85" s="98">
        <v>100.19</v>
      </c>
      <c r="O85" s="96">
        <v>11.601979999999999</v>
      </c>
      <c r="P85" s="97">
        <f>O85/$O$10</f>
        <v>4.5820219609155885E-4</v>
      </c>
      <c r="Q85" s="97">
        <f>O85/'סכום נכסי הקרן'!$C$42</f>
        <v>1.0907959992796962E-5</v>
      </c>
    </row>
    <row r="86" spans="2:17" s="130" customFormat="1">
      <c r="B86" s="159" t="s">
        <v>2009</v>
      </c>
      <c r="C86" s="99" t="s">
        <v>1892</v>
      </c>
      <c r="D86" s="86">
        <v>6718</v>
      </c>
      <c r="E86" s="86"/>
      <c r="F86" s="86" t="s">
        <v>1598</v>
      </c>
      <c r="G86" s="108">
        <v>43482</v>
      </c>
      <c r="H86" s="86"/>
      <c r="I86" s="96">
        <v>3.86</v>
      </c>
      <c r="J86" s="99" t="s">
        <v>176</v>
      </c>
      <c r="K86" s="100">
        <v>4.1299999999999996E-2</v>
      </c>
      <c r="L86" s="100">
        <v>3.6300000000000006E-2</v>
      </c>
      <c r="M86" s="96">
        <v>1878827.24</v>
      </c>
      <c r="N86" s="98">
        <v>102.87</v>
      </c>
      <c r="O86" s="96">
        <v>1932.7496299999998</v>
      </c>
      <c r="P86" s="97">
        <f t="shared" si="1"/>
        <v>7.6330947386665696E-2</v>
      </c>
      <c r="Q86" s="97">
        <f>O86/'סכום נכסי הקרן'!$C$42</f>
        <v>1.8171342857109848E-3</v>
      </c>
    </row>
    <row r="87" spans="2:17" s="130" customFormat="1"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96"/>
      <c r="N87" s="98"/>
      <c r="O87" s="86"/>
      <c r="P87" s="97"/>
      <c r="Q87" s="86"/>
    </row>
    <row r="88" spans="2:17" s="130" customFormat="1">
      <c r="B88" s="83" t="s">
        <v>42</v>
      </c>
      <c r="C88" s="84"/>
      <c r="D88" s="84"/>
      <c r="E88" s="84"/>
      <c r="F88" s="84"/>
      <c r="G88" s="84"/>
      <c r="H88" s="84"/>
      <c r="I88" s="93">
        <v>6.2700000000000005</v>
      </c>
      <c r="J88" s="84"/>
      <c r="K88" s="84"/>
      <c r="L88" s="106">
        <v>4.4398687814243082E-2</v>
      </c>
      <c r="M88" s="93"/>
      <c r="N88" s="95"/>
      <c r="O88" s="93">
        <f>O89</f>
        <v>3372.8189599999996</v>
      </c>
      <c r="P88" s="94">
        <f t="shared" ref="P88:P91" si="2">O88/$O$10</f>
        <v>0.13320425086849377</v>
      </c>
      <c r="Q88" s="94">
        <f>O88/'סכום נכסי הקרן'!$C$42</f>
        <v>3.1710599637843765E-3</v>
      </c>
    </row>
    <row r="89" spans="2:17" s="130" customFormat="1">
      <c r="B89" s="104" t="s">
        <v>40</v>
      </c>
      <c r="C89" s="84"/>
      <c r="D89" s="84"/>
      <c r="E89" s="84"/>
      <c r="F89" s="84"/>
      <c r="G89" s="84"/>
      <c r="H89" s="84"/>
      <c r="I89" s="93">
        <v>6.2700000000000005</v>
      </c>
      <c r="J89" s="84"/>
      <c r="K89" s="84"/>
      <c r="L89" s="106">
        <v>4.4398687814243082E-2</v>
      </c>
      <c r="M89" s="93"/>
      <c r="N89" s="95"/>
      <c r="O89" s="93">
        <f>O90+O91</f>
        <v>3372.8189599999996</v>
      </c>
      <c r="P89" s="94">
        <f t="shared" si="2"/>
        <v>0.13320425086849377</v>
      </c>
      <c r="Q89" s="94">
        <f>O89/'סכום נכסי הקרן'!$C$42</f>
        <v>3.1710599637843765E-3</v>
      </c>
    </row>
    <row r="90" spans="2:17" s="130" customFormat="1">
      <c r="B90" s="89" t="s">
        <v>1995</v>
      </c>
      <c r="C90" s="99" t="s">
        <v>1892</v>
      </c>
      <c r="D90" s="86" t="s">
        <v>1951</v>
      </c>
      <c r="E90" s="86"/>
      <c r="F90" s="86" t="s">
        <v>1903</v>
      </c>
      <c r="G90" s="108">
        <v>43186</v>
      </c>
      <c r="H90" s="86" t="s">
        <v>1891</v>
      </c>
      <c r="I90" s="96">
        <v>6.2700000000000005</v>
      </c>
      <c r="J90" s="99" t="s">
        <v>175</v>
      </c>
      <c r="K90" s="100">
        <v>4.8000000000000001E-2</v>
      </c>
      <c r="L90" s="100">
        <v>4.2900000000000001E-2</v>
      </c>
      <c r="M90" s="96">
        <v>551435</v>
      </c>
      <c r="N90" s="98">
        <v>103.69</v>
      </c>
      <c r="O90" s="96">
        <v>2076.7157099999999</v>
      </c>
      <c r="P90" s="97">
        <f t="shared" si="2"/>
        <v>8.2016664309009391E-2</v>
      </c>
      <c r="Q90" s="97">
        <f>O90/'סכום נכסי הקרן'!$C$42</f>
        <v>1.9524884443080355E-3</v>
      </c>
    </row>
    <row r="91" spans="2:17" s="130" customFormat="1">
      <c r="B91" s="89" t="s">
        <v>1995</v>
      </c>
      <c r="C91" s="99" t="s">
        <v>1892</v>
      </c>
      <c r="D91" s="86">
        <v>6831</v>
      </c>
      <c r="E91" s="86"/>
      <c r="F91" s="86" t="s">
        <v>1903</v>
      </c>
      <c r="G91" s="108">
        <v>43552</v>
      </c>
      <c r="H91" s="86" t="s">
        <v>1891</v>
      </c>
      <c r="I91" s="96">
        <v>6.2700000000000005</v>
      </c>
      <c r="J91" s="99" t="s">
        <v>175</v>
      </c>
      <c r="K91" s="100">
        <v>4.5999999999999999E-2</v>
      </c>
      <c r="L91" s="100">
        <v>4.6799999999999994E-2</v>
      </c>
      <c r="M91" s="96">
        <v>357392.7</v>
      </c>
      <c r="N91" s="98">
        <v>99.85</v>
      </c>
      <c r="O91" s="96">
        <v>1296.1032499999999</v>
      </c>
      <c r="P91" s="97">
        <f t="shared" si="2"/>
        <v>5.118758655948439E-2</v>
      </c>
      <c r="Q91" s="97">
        <f>O91/'סכום נכסי הקרן'!$C$42</f>
        <v>1.2185715194763412E-3</v>
      </c>
    </row>
    <row r="92" spans="2:17" s="130" customFormat="1">
      <c r="B92" s="144"/>
      <c r="C92" s="144"/>
      <c r="D92" s="144"/>
      <c r="E92" s="144"/>
    </row>
    <row r="93" spans="2:17" s="130" customFormat="1">
      <c r="B93" s="144"/>
      <c r="C93" s="144"/>
      <c r="D93" s="144"/>
      <c r="E93" s="144"/>
    </row>
    <row r="94" spans="2:17" s="130" customFormat="1">
      <c r="B94" s="144"/>
      <c r="C94" s="144"/>
      <c r="D94" s="144"/>
      <c r="E94" s="144"/>
    </row>
    <row r="95" spans="2:17" s="130" customFormat="1">
      <c r="B95" s="146" t="s">
        <v>266</v>
      </c>
      <c r="C95" s="144"/>
      <c r="D95" s="144"/>
      <c r="E95" s="144"/>
    </row>
    <row r="96" spans="2:17" s="130" customFormat="1">
      <c r="B96" s="146" t="s">
        <v>123</v>
      </c>
      <c r="C96" s="144"/>
      <c r="D96" s="144"/>
      <c r="E96" s="144"/>
    </row>
    <row r="97" spans="2:5" s="130" customFormat="1">
      <c r="B97" s="146" t="s">
        <v>249</v>
      </c>
      <c r="C97" s="144"/>
      <c r="D97" s="144"/>
      <c r="E97" s="144"/>
    </row>
    <row r="98" spans="2:5" s="130" customFormat="1">
      <c r="B98" s="146" t="s">
        <v>257</v>
      </c>
      <c r="C98" s="144"/>
      <c r="D98" s="144"/>
      <c r="E98" s="144"/>
    </row>
  </sheetData>
  <sheetProtection sheet="1" objects="1" scenarios="1"/>
  <mergeCells count="1">
    <mergeCell ref="B6:Q6"/>
  </mergeCells>
  <phoneticPr fontId="5" type="noConversion"/>
  <conditionalFormatting sqref="B87:B89">
    <cfRule type="cellIs" dxfId="17" priority="21" operator="equal">
      <formula>2958465</formula>
    </cfRule>
    <cfRule type="cellIs" dxfId="16" priority="22" operator="equal">
      <formula>"NR3"</formula>
    </cfRule>
    <cfRule type="cellIs" dxfId="15" priority="23" operator="equal">
      <formula>"דירוג פנימי"</formula>
    </cfRule>
  </conditionalFormatting>
  <conditionalFormatting sqref="B87:B89">
    <cfRule type="cellIs" dxfId="14" priority="20" operator="equal">
      <formula>2958465</formula>
    </cfRule>
  </conditionalFormatting>
  <conditionalFormatting sqref="B11:B12 B28:B30">
    <cfRule type="cellIs" dxfId="13" priority="19" operator="equal">
      <formula>"NR3"</formula>
    </cfRule>
  </conditionalFormatting>
  <conditionalFormatting sqref="B13:B27">
    <cfRule type="cellIs" dxfId="12" priority="9" operator="equal">
      <formula>"NR3"</formula>
    </cfRule>
  </conditionalFormatting>
  <conditionalFormatting sqref="B90">
    <cfRule type="cellIs" dxfId="11" priority="6" operator="equal">
      <formula>2958465</formula>
    </cfRule>
    <cfRule type="cellIs" dxfId="10" priority="7" operator="equal">
      <formula>"NR3"</formula>
    </cfRule>
    <cfRule type="cellIs" dxfId="9" priority="8" operator="equal">
      <formula>"דירוג פנימי"</formula>
    </cfRule>
  </conditionalFormatting>
  <conditionalFormatting sqref="B90">
    <cfRule type="cellIs" dxfId="8" priority="5" operator="equal">
      <formula>2958465</formula>
    </cfRule>
  </conditionalFormatting>
  <conditionalFormatting sqref="B91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91">
    <cfRule type="cellIs" dxfId="4" priority="1" operator="equal">
      <formula>2958465</formula>
    </cfRule>
  </conditionalFormatting>
  <dataValidations count="1">
    <dataValidation allowBlank="1" showInputMessage="1" showErrorMessage="1" sqref="D1:Q9 C5:C9 B1:B9 B92:Q1048576 A1:A1048576 AE84:XFD85 AE60:XFD61 R60:AC61 R84:AC85 R62:XFD83 R86:XFD1048576 R1:XFD5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191</v>
      </c>
      <c r="C1" s="80" t="s" vm="1">
        <v>267</v>
      </c>
    </row>
    <row r="2" spans="2:64">
      <c r="B2" s="58" t="s">
        <v>190</v>
      </c>
      <c r="C2" s="80" t="s">
        <v>268</v>
      </c>
    </row>
    <row r="3" spans="2:64">
      <c r="B3" s="58" t="s">
        <v>192</v>
      </c>
      <c r="C3" s="80" t="s">
        <v>269</v>
      </c>
    </row>
    <row r="4" spans="2:64">
      <c r="B4" s="58" t="s">
        <v>193</v>
      </c>
      <c r="C4" s="80">
        <v>8802</v>
      </c>
    </row>
    <row r="6" spans="2:64" ht="26.25" customHeight="1">
      <c r="B6" s="175" t="s">
        <v>224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64" s="3" customFormat="1" ht="78.75">
      <c r="B7" s="61" t="s">
        <v>127</v>
      </c>
      <c r="C7" s="62" t="s">
        <v>49</v>
      </c>
      <c r="D7" s="62" t="s">
        <v>128</v>
      </c>
      <c r="E7" s="62" t="s">
        <v>15</v>
      </c>
      <c r="F7" s="62" t="s">
        <v>70</v>
      </c>
      <c r="G7" s="62" t="s">
        <v>18</v>
      </c>
      <c r="H7" s="62" t="s">
        <v>111</v>
      </c>
      <c r="I7" s="62" t="s">
        <v>56</v>
      </c>
      <c r="J7" s="62" t="s">
        <v>19</v>
      </c>
      <c r="K7" s="62" t="s">
        <v>251</v>
      </c>
      <c r="L7" s="62" t="s">
        <v>250</v>
      </c>
      <c r="M7" s="62" t="s">
        <v>120</v>
      </c>
      <c r="N7" s="62" t="s">
        <v>194</v>
      </c>
      <c r="O7" s="64" t="s">
        <v>196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258</v>
      </c>
      <c r="L8" s="33"/>
      <c r="M8" s="33" t="s">
        <v>254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249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257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H16" sqref="H16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191</v>
      </c>
      <c r="C1" s="80" t="s" vm="1">
        <v>267</v>
      </c>
    </row>
    <row r="2" spans="2:56">
      <c r="B2" s="58" t="s">
        <v>190</v>
      </c>
      <c r="C2" s="80" t="s">
        <v>268</v>
      </c>
    </row>
    <row r="3" spans="2:56">
      <c r="B3" s="58" t="s">
        <v>192</v>
      </c>
      <c r="C3" s="80" t="s">
        <v>269</v>
      </c>
    </row>
    <row r="4" spans="2:56">
      <c r="B4" s="58" t="s">
        <v>193</v>
      </c>
      <c r="C4" s="80">
        <v>8802</v>
      </c>
    </row>
    <row r="6" spans="2:56" ht="26.25" customHeight="1">
      <c r="B6" s="175" t="s">
        <v>225</v>
      </c>
      <c r="C6" s="176"/>
      <c r="D6" s="176"/>
      <c r="E6" s="176"/>
      <c r="F6" s="176"/>
      <c r="G6" s="176"/>
      <c r="H6" s="176"/>
      <c r="I6" s="176"/>
      <c r="J6" s="177"/>
    </row>
    <row r="7" spans="2:56" s="3" customFormat="1" ht="78.75">
      <c r="B7" s="61" t="s">
        <v>127</v>
      </c>
      <c r="C7" s="63" t="s">
        <v>58</v>
      </c>
      <c r="D7" s="63" t="s">
        <v>94</v>
      </c>
      <c r="E7" s="63" t="s">
        <v>59</v>
      </c>
      <c r="F7" s="63" t="s">
        <v>111</v>
      </c>
      <c r="G7" s="63" t="s">
        <v>236</v>
      </c>
      <c r="H7" s="63" t="s">
        <v>194</v>
      </c>
      <c r="I7" s="65" t="s">
        <v>195</v>
      </c>
      <c r="J7" s="79" t="s">
        <v>261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31" t="s">
        <v>44</v>
      </c>
      <c r="C10" s="131"/>
      <c r="D10" s="131"/>
      <c r="E10" s="128">
        <v>7.7600000000000002E-2</v>
      </c>
      <c r="F10" s="126"/>
      <c r="G10" s="127">
        <v>1575.2013400000001</v>
      </c>
      <c r="H10" s="128">
        <f>G10/$G$10</f>
        <v>1</v>
      </c>
      <c r="I10" s="128">
        <f>G10/'סכום נכסי הקרן'!$C$42</f>
        <v>1.4809742127912795E-3</v>
      </c>
      <c r="J10" s="1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102" customFormat="1" ht="22.5" customHeight="1">
      <c r="B11" s="132" t="s">
        <v>248</v>
      </c>
      <c r="C11" s="131"/>
      <c r="D11" s="131"/>
      <c r="E11" s="128">
        <v>7.7600000000000002E-2</v>
      </c>
      <c r="F11" s="135" t="s">
        <v>176</v>
      </c>
      <c r="G11" s="127">
        <v>1575.2013400000001</v>
      </c>
      <c r="H11" s="128">
        <f t="shared" ref="H11:H13" si="0">G11/$G$10</f>
        <v>1</v>
      </c>
      <c r="I11" s="128">
        <f>G11/'סכום נכסי הקרן'!$C$42</f>
        <v>1.4809742127912795E-3</v>
      </c>
      <c r="J11" s="1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104" t="s">
        <v>95</v>
      </c>
      <c r="C12" s="123"/>
      <c r="D12" s="123"/>
      <c r="E12" s="128">
        <v>7.7600000000000002E-2</v>
      </c>
      <c r="F12" s="124" t="s">
        <v>176</v>
      </c>
      <c r="G12" s="93">
        <v>1575.2013400000001</v>
      </c>
      <c r="H12" s="94">
        <f t="shared" si="0"/>
        <v>1</v>
      </c>
      <c r="I12" s="94">
        <f>G12/'סכום נכסי הקרן'!$C$42</f>
        <v>1.4809742127912795E-3</v>
      </c>
      <c r="J12" s="84"/>
    </row>
    <row r="13" spans="2:56">
      <c r="B13" s="89" t="s">
        <v>1952</v>
      </c>
      <c r="C13" s="103" t="s">
        <v>1953</v>
      </c>
      <c r="D13" s="103" t="s">
        <v>1954</v>
      </c>
      <c r="E13" s="97">
        <v>7.7600000000000002E-2</v>
      </c>
      <c r="F13" s="99" t="s">
        <v>176</v>
      </c>
      <c r="G13" s="96">
        <v>1575.2013400000001</v>
      </c>
      <c r="H13" s="97">
        <f t="shared" si="0"/>
        <v>1</v>
      </c>
      <c r="I13" s="97">
        <f>G13/'סכום נכסי הקרן'!$C$42</f>
        <v>1.4809742127912795E-3</v>
      </c>
      <c r="J13" s="86" t="s">
        <v>1955</v>
      </c>
    </row>
    <row r="14" spans="2:56">
      <c r="B14" s="107"/>
      <c r="C14" s="103"/>
      <c r="D14" s="103"/>
      <c r="E14" s="86"/>
      <c r="F14" s="86"/>
      <c r="G14" s="86"/>
      <c r="H14" s="97"/>
      <c r="I14" s="86"/>
      <c r="J14" s="86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18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18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B110" s="103"/>
      <c r="C110" s="103"/>
      <c r="D110" s="103"/>
      <c r="E110" s="103"/>
      <c r="F110" s="103"/>
      <c r="G110" s="103"/>
      <c r="H110" s="103"/>
      <c r="I110" s="103"/>
      <c r="J110" s="103"/>
    </row>
    <row r="111" spans="2:10">
      <c r="B111" s="103"/>
      <c r="C111" s="103"/>
      <c r="D111" s="103"/>
      <c r="E111" s="103"/>
      <c r="F111" s="103"/>
      <c r="G111" s="103"/>
      <c r="H111" s="103"/>
      <c r="I111" s="103"/>
      <c r="J111" s="103"/>
    </row>
    <row r="112" spans="2:10">
      <c r="B112" s="103"/>
      <c r="C112" s="103"/>
      <c r="D112" s="103"/>
      <c r="E112" s="103"/>
      <c r="F112" s="103"/>
      <c r="G112" s="103"/>
      <c r="H112" s="103"/>
      <c r="I112" s="103"/>
      <c r="J112" s="103"/>
    </row>
    <row r="113" spans="2:10">
      <c r="B113" s="103"/>
      <c r="C113" s="103"/>
      <c r="D113" s="103"/>
      <c r="E113" s="103"/>
      <c r="F113" s="103"/>
      <c r="G113" s="103"/>
      <c r="H113" s="103"/>
      <c r="I113" s="103"/>
      <c r="J113" s="103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8802</v>
      </c>
    </row>
    <row r="6" spans="2:60" ht="26.25" customHeight="1">
      <c r="B6" s="175" t="s">
        <v>226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60" s="3" customFormat="1" ht="66">
      <c r="B7" s="61" t="s">
        <v>127</v>
      </c>
      <c r="C7" s="61" t="s">
        <v>128</v>
      </c>
      <c r="D7" s="61" t="s">
        <v>15</v>
      </c>
      <c r="E7" s="61" t="s">
        <v>16</v>
      </c>
      <c r="F7" s="61" t="s">
        <v>61</v>
      </c>
      <c r="G7" s="61" t="s">
        <v>111</v>
      </c>
      <c r="H7" s="61" t="s">
        <v>57</v>
      </c>
      <c r="I7" s="61" t="s">
        <v>120</v>
      </c>
      <c r="J7" s="61" t="s">
        <v>194</v>
      </c>
      <c r="K7" s="61" t="s">
        <v>195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8802</v>
      </c>
    </row>
    <row r="6" spans="2:60" ht="26.25" customHeight="1">
      <c r="B6" s="175" t="s">
        <v>227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60" s="3" customFormat="1" ht="63">
      <c r="B7" s="61" t="s">
        <v>127</v>
      </c>
      <c r="C7" s="63" t="s">
        <v>49</v>
      </c>
      <c r="D7" s="63" t="s">
        <v>15</v>
      </c>
      <c r="E7" s="63" t="s">
        <v>16</v>
      </c>
      <c r="F7" s="63" t="s">
        <v>61</v>
      </c>
      <c r="G7" s="63" t="s">
        <v>111</v>
      </c>
      <c r="H7" s="63" t="s">
        <v>57</v>
      </c>
      <c r="I7" s="63" t="s">
        <v>120</v>
      </c>
      <c r="J7" s="63" t="s">
        <v>194</v>
      </c>
      <c r="K7" s="65" t="s">
        <v>195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31" t="s">
        <v>60</v>
      </c>
      <c r="C10" s="126"/>
      <c r="D10" s="126"/>
      <c r="E10" s="126"/>
      <c r="F10" s="126"/>
      <c r="G10" s="126"/>
      <c r="H10" s="128">
        <v>0</v>
      </c>
      <c r="I10" s="127">
        <v>36.485401412999998</v>
      </c>
      <c r="J10" s="128">
        <f>I10/$I$10</f>
        <v>1</v>
      </c>
      <c r="K10" s="128">
        <f>I10/'סכום נכסי הקרן'!$C$42</f>
        <v>3.430287752040098E-5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32" t="s">
        <v>245</v>
      </c>
      <c r="C11" s="126"/>
      <c r="D11" s="126"/>
      <c r="E11" s="126"/>
      <c r="F11" s="126"/>
      <c r="G11" s="126"/>
      <c r="H11" s="128">
        <v>0</v>
      </c>
      <c r="I11" s="127">
        <v>36.485401412999998</v>
      </c>
      <c r="J11" s="128">
        <f t="shared" ref="J11:J12" si="0">I11/$I$10</f>
        <v>1</v>
      </c>
      <c r="K11" s="128">
        <f>I11/'סכום נכסי הקרן'!$C$42</f>
        <v>3.430287752040098E-5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1956</v>
      </c>
      <c r="C12" s="86" t="s">
        <v>1957</v>
      </c>
      <c r="D12" s="86" t="s">
        <v>723</v>
      </c>
      <c r="E12" s="86" t="s">
        <v>361</v>
      </c>
      <c r="F12" s="100">
        <v>0</v>
      </c>
      <c r="G12" s="99" t="s">
        <v>176</v>
      </c>
      <c r="H12" s="97">
        <v>0</v>
      </c>
      <c r="I12" s="96">
        <v>36.485401412999998</v>
      </c>
      <c r="J12" s="97">
        <f t="shared" si="0"/>
        <v>1</v>
      </c>
      <c r="K12" s="97">
        <f>I12/'סכום נכסי הקרן'!$C$42</f>
        <v>3.430287752040098E-5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T109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7.85546875" style="3" customWidth="1"/>
    <col min="7" max="7" width="8.140625" style="3" customWidth="1"/>
    <col min="8" max="8" width="6.28515625" style="3" customWidth="1"/>
    <col min="9" max="9" width="8" style="3" customWidth="1"/>
    <col min="10" max="10" width="8.7109375" style="3" customWidth="1"/>
    <col min="11" max="11" width="10" style="3" customWidth="1"/>
    <col min="12" max="12" width="9.5703125" style="3" customWidth="1"/>
    <col min="13" max="13" width="6.140625" style="3" customWidth="1"/>
    <col min="14" max="15" width="5.7109375" style="3" customWidth="1"/>
    <col min="16" max="16" width="6.85546875" style="3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6">
      <c r="B1" s="58" t="s">
        <v>191</v>
      </c>
      <c r="C1" s="80" t="s" vm="1">
        <v>267</v>
      </c>
    </row>
    <row r="2" spans="2:46">
      <c r="B2" s="58" t="s">
        <v>190</v>
      </c>
      <c r="C2" s="80" t="s">
        <v>268</v>
      </c>
    </row>
    <row r="3" spans="2:46">
      <c r="B3" s="58" t="s">
        <v>192</v>
      </c>
      <c r="C3" s="80" t="s">
        <v>269</v>
      </c>
    </row>
    <row r="4" spans="2:46">
      <c r="B4" s="58" t="s">
        <v>193</v>
      </c>
      <c r="C4" s="80">
        <v>8802</v>
      </c>
    </row>
    <row r="6" spans="2:46" ht="26.25" customHeight="1">
      <c r="B6" s="175" t="s">
        <v>228</v>
      </c>
      <c r="C6" s="176"/>
      <c r="D6" s="177"/>
    </row>
    <row r="7" spans="2:46" s="3" customFormat="1" ht="31.5">
      <c r="B7" s="61" t="s">
        <v>127</v>
      </c>
      <c r="C7" s="66" t="s">
        <v>117</v>
      </c>
      <c r="D7" s="67" t="s">
        <v>116</v>
      </c>
    </row>
    <row r="8" spans="2:46" s="3" customFormat="1">
      <c r="B8" s="16"/>
      <c r="C8" s="33" t="s">
        <v>254</v>
      </c>
      <c r="D8" s="18" t="s">
        <v>22</v>
      </c>
    </row>
    <row r="9" spans="2:46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46" s="4" customFormat="1" ht="18" customHeight="1">
      <c r="B10" s="123" t="s">
        <v>1986</v>
      </c>
      <c r="C10" s="136">
        <f>C11+C20</f>
        <v>63540.82420618389</v>
      </c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2:46">
      <c r="B11" s="123" t="s">
        <v>28</v>
      </c>
      <c r="C11" s="136">
        <f>SUM(C12:C18)</f>
        <v>4513.4132919358044</v>
      </c>
      <c r="D11" s="103"/>
    </row>
    <row r="12" spans="2:46">
      <c r="B12" s="158" t="s">
        <v>1989</v>
      </c>
      <c r="C12" s="138">
        <v>411.34273999999999</v>
      </c>
      <c r="D12" s="139">
        <v>44246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6">
      <c r="B13" s="158" t="s">
        <v>1990</v>
      </c>
      <c r="C13" s="138">
        <v>784.87337000000002</v>
      </c>
      <c r="D13" s="139">
        <v>46100</v>
      </c>
    </row>
    <row r="14" spans="2:46">
      <c r="B14" s="158" t="s">
        <v>1991</v>
      </c>
      <c r="C14" s="138">
        <v>563.88499999999999</v>
      </c>
      <c r="D14" s="139">
        <v>43800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2:46">
      <c r="B15" s="158" t="s">
        <v>1992</v>
      </c>
      <c r="C15" s="138">
        <v>331.60397</v>
      </c>
      <c r="D15" s="139">
        <v>44739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6">
      <c r="B16" s="158" t="s">
        <v>1993</v>
      </c>
      <c r="C16" s="138">
        <v>1161.75567</v>
      </c>
      <c r="D16" s="139">
        <v>44739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11">
      <c r="B17" s="137" t="s">
        <v>1753</v>
      </c>
      <c r="C17" s="138">
        <v>364.58237334587807</v>
      </c>
      <c r="D17" s="139">
        <v>46631</v>
      </c>
    </row>
    <row r="18" spans="2:11">
      <c r="B18" s="137" t="s">
        <v>1978</v>
      </c>
      <c r="C18" s="138">
        <v>895.37016858992615</v>
      </c>
      <c r="D18" s="139">
        <v>48214</v>
      </c>
    </row>
    <row r="19" spans="2:11">
      <c r="B19" s="137"/>
      <c r="C19" s="138"/>
      <c r="D19" s="139"/>
      <c r="F19" s="143"/>
      <c r="G19" s="143"/>
    </row>
    <row r="20" spans="2:11">
      <c r="B20" s="123" t="s">
        <v>1987</v>
      </c>
      <c r="C20" s="127">
        <f>SUM(C21:C124)</f>
        <v>59027.410914248088</v>
      </c>
      <c r="D20" s="139"/>
      <c r="F20" s="156"/>
      <c r="G20" s="143"/>
      <c r="H20" s="157"/>
      <c r="I20" s="143"/>
      <c r="J20" s="143"/>
      <c r="K20" s="155"/>
    </row>
    <row r="21" spans="2:11">
      <c r="B21" s="137" t="s">
        <v>1967</v>
      </c>
      <c r="C21" s="138">
        <v>1700.0596372830748</v>
      </c>
      <c r="D21" s="139">
        <v>45778</v>
      </c>
      <c r="F21" s="156"/>
      <c r="G21" s="143"/>
      <c r="H21" s="157"/>
      <c r="I21" s="143"/>
      <c r="J21" s="143"/>
      <c r="K21" s="155"/>
    </row>
    <row r="22" spans="2:11">
      <c r="B22" s="137" t="s">
        <v>1974</v>
      </c>
      <c r="C22" s="138">
        <v>2740.3352729195972</v>
      </c>
      <c r="D22" s="139">
        <v>46326</v>
      </c>
      <c r="F22" s="156"/>
      <c r="G22" s="143"/>
      <c r="H22" s="157"/>
      <c r="I22" s="143"/>
      <c r="J22" s="143"/>
      <c r="K22" s="155"/>
    </row>
    <row r="23" spans="2:11">
      <c r="B23" s="137" t="s">
        <v>1976</v>
      </c>
      <c r="C23" s="138">
        <v>1427.0340107155428</v>
      </c>
      <c r="D23" s="139">
        <v>46326</v>
      </c>
      <c r="F23" s="156"/>
      <c r="G23" s="143"/>
      <c r="H23" s="157"/>
      <c r="I23" s="143"/>
      <c r="J23" s="143"/>
      <c r="K23" s="155"/>
    </row>
    <row r="24" spans="2:11">
      <c r="B24" s="137" t="s">
        <v>1765</v>
      </c>
      <c r="C24" s="138">
        <v>691.20927678389944</v>
      </c>
      <c r="D24" s="139">
        <v>46601</v>
      </c>
      <c r="F24" s="156"/>
      <c r="G24" s="143"/>
      <c r="H24" s="157"/>
      <c r="I24" s="143"/>
      <c r="J24" s="143"/>
      <c r="K24" s="155"/>
    </row>
    <row r="25" spans="2:11">
      <c r="B25" s="137" t="s">
        <v>1959</v>
      </c>
      <c r="C25" s="138">
        <v>491.06825520641695</v>
      </c>
      <c r="D25" s="139">
        <v>45382</v>
      </c>
      <c r="F25" s="156"/>
      <c r="G25" s="143"/>
      <c r="H25" s="157"/>
      <c r="I25" s="143"/>
      <c r="J25" s="143"/>
      <c r="K25" s="155"/>
    </row>
    <row r="26" spans="2:11">
      <c r="B26" s="137" t="s">
        <v>1981</v>
      </c>
      <c r="C26" s="138">
        <v>2499.4009134092312</v>
      </c>
      <c r="D26" s="139">
        <v>47119</v>
      </c>
      <c r="F26" s="156"/>
      <c r="G26" s="143"/>
      <c r="H26" s="157"/>
      <c r="I26" s="143"/>
      <c r="J26" s="143"/>
      <c r="K26" s="155"/>
    </row>
    <row r="27" spans="2:11">
      <c r="B27" s="137" t="s">
        <v>1980</v>
      </c>
      <c r="C27" s="138">
        <v>2158.5340338423839</v>
      </c>
      <c r="D27" s="139">
        <v>47119</v>
      </c>
      <c r="F27" s="156"/>
      <c r="G27" s="143"/>
      <c r="H27" s="157"/>
      <c r="I27" s="143"/>
      <c r="J27" s="143"/>
      <c r="K27" s="155"/>
    </row>
    <row r="28" spans="2:11">
      <c r="B28" s="137" t="s">
        <v>1979</v>
      </c>
      <c r="C28" s="138">
        <v>3854.2532084755817</v>
      </c>
      <c r="D28" s="139">
        <v>47119</v>
      </c>
      <c r="F28" s="156"/>
      <c r="G28" s="143"/>
      <c r="H28" s="157"/>
      <c r="I28" s="143"/>
      <c r="J28" s="143"/>
      <c r="K28" s="155"/>
    </row>
    <row r="29" spans="2:11">
      <c r="B29" s="137" t="s">
        <v>1968</v>
      </c>
      <c r="C29" s="138">
        <v>2097.9659860887509</v>
      </c>
      <c r="D29" s="139">
        <v>46742</v>
      </c>
      <c r="F29" s="156"/>
      <c r="G29" s="143"/>
      <c r="H29" s="157"/>
      <c r="I29" s="143"/>
      <c r="J29" s="143"/>
      <c r="K29" s="155"/>
    </row>
    <row r="30" spans="2:11">
      <c r="B30" s="137" t="s">
        <v>1766</v>
      </c>
      <c r="C30" s="138">
        <v>2167.7738369600002</v>
      </c>
      <c r="D30" s="139">
        <v>45557</v>
      </c>
      <c r="F30" s="156"/>
      <c r="G30" s="143"/>
      <c r="H30" s="157"/>
      <c r="I30" s="143"/>
      <c r="J30" s="143"/>
      <c r="K30" s="155"/>
    </row>
    <row r="31" spans="2:11">
      <c r="B31" s="137" t="s">
        <v>1768</v>
      </c>
      <c r="C31" s="138">
        <v>3122.3935663852831</v>
      </c>
      <c r="D31" s="139">
        <v>50041</v>
      </c>
      <c r="F31" s="156"/>
      <c r="G31" s="143"/>
      <c r="H31" s="157"/>
      <c r="I31" s="143"/>
      <c r="J31" s="143"/>
      <c r="K31" s="155"/>
    </row>
    <row r="32" spans="2:11">
      <c r="B32" s="137" t="s">
        <v>1970</v>
      </c>
      <c r="C32" s="138">
        <v>607.32164974935654</v>
      </c>
      <c r="D32" s="139">
        <v>46971</v>
      </c>
      <c r="F32" s="156"/>
      <c r="G32" s="143"/>
      <c r="H32" s="157"/>
      <c r="I32" s="143"/>
      <c r="J32" s="143"/>
      <c r="K32" s="155"/>
    </row>
    <row r="33" spans="2:11">
      <c r="B33" s="137" t="s">
        <v>1958</v>
      </c>
      <c r="C33" s="138">
        <v>448.00532299154344</v>
      </c>
      <c r="D33" s="139">
        <v>46012</v>
      </c>
      <c r="F33" s="156"/>
      <c r="G33" s="143"/>
      <c r="H33" s="157"/>
      <c r="I33" s="143"/>
      <c r="J33" s="143"/>
      <c r="K33" s="155"/>
    </row>
    <row r="34" spans="2:11">
      <c r="B34" s="137" t="s">
        <v>1983</v>
      </c>
      <c r="C34" s="138">
        <v>124.08991397526458</v>
      </c>
      <c r="D34" s="139">
        <v>46326</v>
      </c>
      <c r="F34" s="156"/>
      <c r="G34" s="143"/>
      <c r="H34" s="157"/>
      <c r="I34" s="143"/>
      <c r="J34" s="143"/>
      <c r="K34" s="155"/>
    </row>
    <row r="35" spans="2:11">
      <c r="B35" s="137" t="s">
        <v>1770</v>
      </c>
      <c r="C35" s="138">
        <v>38.350445612963767</v>
      </c>
      <c r="D35" s="139">
        <v>46199</v>
      </c>
      <c r="F35" s="156"/>
      <c r="G35" s="143"/>
      <c r="H35" s="157"/>
      <c r="I35" s="143"/>
      <c r="J35" s="143"/>
      <c r="K35" s="155"/>
    </row>
    <row r="36" spans="2:11">
      <c r="B36" s="137" t="s">
        <v>1961</v>
      </c>
      <c r="C36" s="138">
        <v>113.52542890038873</v>
      </c>
      <c r="D36" s="139">
        <v>46201</v>
      </c>
      <c r="F36" s="156"/>
      <c r="G36" s="143"/>
      <c r="H36" s="157"/>
      <c r="I36" s="143"/>
      <c r="J36" s="143"/>
      <c r="K36" s="155"/>
    </row>
    <row r="37" spans="2:11">
      <c r="B37" s="137" t="s">
        <v>1772</v>
      </c>
      <c r="C37" s="138">
        <v>139.35210547346293</v>
      </c>
      <c r="D37" s="139">
        <v>46201</v>
      </c>
      <c r="F37" s="143"/>
      <c r="G37" s="143"/>
      <c r="H37" s="157"/>
      <c r="I37" s="143"/>
      <c r="J37" s="143"/>
      <c r="K37" s="155"/>
    </row>
    <row r="38" spans="2:11">
      <c r="B38" s="137" t="s">
        <v>1755</v>
      </c>
      <c r="C38" s="138">
        <v>378.36082522212422</v>
      </c>
      <c r="D38" s="139">
        <v>47262</v>
      </c>
      <c r="F38" s="143"/>
      <c r="G38" s="143"/>
      <c r="H38" s="157"/>
      <c r="I38" s="143"/>
      <c r="J38" s="143"/>
      <c r="K38" s="155"/>
    </row>
    <row r="39" spans="2:11">
      <c r="B39" s="137" t="s">
        <v>1964</v>
      </c>
      <c r="C39" s="138">
        <v>1231.0511206979997</v>
      </c>
      <c r="D39" s="139">
        <v>45485</v>
      </c>
      <c r="F39" s="143"/>
      <c r="G39" s="143"/>
      <c r="H39" s="157"/>
      <c r="I39" s="143"/>
      <c r="J39" s="143"/>
      <c r="K39" s="155"/>
    </row>
    <row r="40" spans="2:11">
      <c r="B40" s="137" t="s">
        <v>1773</v>
      </c>
      <c r="C40" s="138">
        <v>2027.5938786733209</v>
      </c>
      <c r="D40" s="139">
        <v>45777</v>
      </c>
      <c r="F40" s="143"/>
      <c r="G40" s="143"/>
      <c r="H40" s="157"/>
      <c r="I40" s="143"/>
      <c r="J40" s="143"/>
      <c r="K40" s="155"/>
    </row>
    <row r="41" spans="2:11">
      <c r="B41" s="137" t="s">
        <v>1975</v>
      </c>
      <c r="C41" s="138">
        <v>7983.8102289078306</v>
      </c>
      <c r="D41" s="139">
        <v>72686</v>
      </c>
      <c r="F41" s="143"/>
      <c r="G41" s="143"/>
      <c r="H41" s="157"/>
      <c r="I41" s="143"/>
      <c r="J41" s="143"/>
      <c r="K41" s="155"/>
    </row>
    <row r="42" spans="2:11">
      <c r="B42" s="137" t="s">
        <v>1774</v>
      </c>
      <c r="C42" s="138">
        <v>75.436534743583621</v>
      </c>
      <c r="D42" s="139">
        <v>46734</v>
      </c>
      <c r="F42" s="143"/>
      <c r="G42" s="143"/>
      <c r="H42" s="157"/>
      <c r="I42" s="143"/>
      <c r="J42" s="143"/>
      <c r="K42" s="155"/>
    </row>
    <row r="43" spans="2:11">
      <c r="B43" s="137" t="s">
        <v>1775</v>
      </c>
      <c r="C43" s="138">
        <v>1419.0169437088189</v>
      </c>
      <c r="D43" s="139">
        <v>47178</v>
      </c>
      <c r="F43" s="143"/>
      <c r="G43" s="143"/>
      <c r="H43" s="157"/>
      <c r="I43" s="143"/>
      <c r="J43" s="143"/>
      <c r="K43" s="155"/>
    </row>
    <row r="44" spans="2:11">
      <c r="B44" s="137" t="s">
        <v>1776</v>
      </c>
      <c r="C44" s="138">
        <v>75.781389440000012</v>
      </c>
      <c r="D44" s="139">
        <v>46201</v>
      </c>
      <c r="F44" s="143"/>
      <c r="G44" s="143"/>
      <c r="H44" s="157"/>
      <c r="I44" s="143"/>
      <c r="J44" s="143"/>
      <c r="K44" s="155"/>
    </row>
    <row r="45" spans="2:11">
      <c r="B45" s="137" t="s">
        <v>1963</v>
      </c>
      <c r="C45" s="138">
        <v>912.55291742999998</v>
      </c>
      <c r="D45" s="139">
        <v>45710</v>
      </c>
      <c r="F45" s="143"/>
      <c r="G45" s="143"/>
      <c r="H45" s="157"/>
      <c r="I45" s="143"/>
      <c r="J45" s="143"/>
      <c r="K45" s="155"/>
    </row>
    <row r="46" spans="2:11">
      <c r="B46" s="137" t="s">
        <v>1977</v>
      </c>
      <c r="C46" s="138">
        <v>136.83661696000001</v>
      </c>
      <c r="D46" s="139">
        <v>46734</v>
      </c>
      <c r="F46" s="143"/>
      <c r="G46" s="143"/>
      <c r="H46" s="157"/>
      <c r="I46" s="143"/>
      <c r="J46" s="143"/>
      <c r="K46" s="155"/>
    </row>
    <row r="47" spans="2:11">
      <c r="B47" s="137" t="s">
        <v>1780</v>
      </c>
      <c r="C47" s="138">
        <v>2080.0422315307515</v>
      </c>
      <c r="D47" s="139">
        <v>46844</v>
      </c>
      <c r="F47" s="143"/>
      <c r="G47" s="143"/>
      <c r="H47" s="157"/>
      <c r="I47" s="143"/>
      <c r="J47" s="143"/>
      <c r="K47" s="155"/>
    </row>
    <row r="48" spans="2:11">
      <c r="B48" s="137" t="s">
        <v>1960</v>
      </c>
      <c r="C48" s="138">
        <v>203.31834556886793</v>
      </c>
      <c r="D48" s="139">
        <v>46201</v>
      </c>
      <c r="F48" s="143"/>
      <c r="G48" s="143"/>
      <c r="H48" s="157"/>
      <c r="I48" s="143"/>
      <c r="J48" s="143"/>
      <c r="K48" s="155"/>
    </row>
    <row r="49" spans="2:11">
      <c r="B49" s="137" t="s">
        <v>1782</v>
      </c>
      <c r="C49" s="138">
        <v>2647.4307557435009</v>
      </c>
      <c r="D49" s="139">
        <v>45869</v>
      </c>
      <c r="F49" s="143"/>
      <c r="G49" s="143"/>
      <c r="H49" s="157"/>
      <c r="I49" s="143"/>
      <c r="J49" s="143"/>
      <c r="K49" s="155"/>
    </row>
    <row r="50" spans="2:11">
      <c r="B50" s="137" t="s">
        <v>1965</v>
      </c>
      <c r="C50" s="138">
        <v>527.12189375999958</v>
      </c>
      <c r="D50" s="139">
        <v>44258</v>
      </c>
      <c r="F50" s="143"/>
      <c r="G50" s="143"/>
      <c r="H50" s="157"/>
      <c r="I50" s="143"/>
      <c r="J50" s="143"/>
      <c r="K50" s="155"/>
    </row>
    <row r="51" spans="2:11">
      <c r="B51" s="137" t="s">
        <v>1784</v>
      </c>
      <c r="C51" s="138">
        <v>664.26109264000002</v>
      </c>
      <c r="D51" s="139">
        <v>47992</v>
      </c>
      <c r="F51" s="143"/>
      <c r="G51" s="143"/>
      <c r="H51" s="157"/>
      <c r="I51" s="143"/>
      <c r="J51" s="143"/>
      <c r="K51" s="155"/>
    </row>
    <row r="52" spans="2:11">
      <c r="B52" s="137" t="s">
        <v>1966</v>
      </c>
      <c r="C52" s="138">
        <v>1570.9011872880635</v>
      </c>
      <c r="D52" s="139">
        <v>44044</v>
      </c>
      <c r="F52" s="143"/>
      <c r="G52" s="143"/>
      <c r="H52" s="157"/>
      <c r="I52" s="143"/>
      <c r="J52" s="143"/>
      <c r="K52" s="155"/>
    </row>
    <row r="53" spans="2:11">
      <c r="B53" s="137" t="s">
        <v>1972</v>
      </c>
      <c r="C53" s="138">
        <v>389.681544090128</v>
      </c>
      <c r="D53" s="139">
        <v>48213</v>
      </c>
      <c r="F53" s="143"/>
      <c r="G53" s="143"/>
      <c r="H53" s="157"/>
      <c r="I53" s="143"/>
      <c r="J53" s="143"/>
      <c r="K53" s="155"/>
    </row>
    <row r="54" spans="2:11">
      <c r="B54" s="137" t="s">
        <v>1759</v>
      </c>
      <c r="C54" s="138">
        <v>30.311618720000016</v>
      </c>
      <c r="D54" s="139">
        <v>45939</v>
      </c>
      <c r="F54" s="143"/>
      <c r="G54" s="143"/>
      <c r="H54" s="157"/>
      <c r="I54" s="143"/>
      <c r="J54" s="143"/>
      <c r="K54" s="155"/>
    </row>
    <row r="55" spans="2:11">
      <c r="B55" s="137" t="s">
        <v>1982</v>
      </c>
      <c r="C55" s="138">
        <v>121.25025216</v>
      </c>
      <c r="D55" s="139">
        <v>46827</v>
      </c>
      <c r="F55" s="143"/>
      <c r="G55" s="143"/>
      <c r="H55" s="157"/>
      <c r="I55" s="143"/>
      <c r="J55" s="143"/>
      <c r="K55" s="155"/>
    </row>
    <row r="56" spans="2:11">
      <c r="B56" s="137" t="s">
        <v>1969</v>
      </c>
      <c r="C56" s="138">
        <v>933.05414273792803</v>
      </c>
      <c r="D56" s="139">
        <v>48723</v>
      </c>
      <c r="F56" s="143"/>
      <c r="G56" s="143"/>
      <c r="H56" s="157"/>
      <c r="I56" s="143"/>
      <c r="J56" s="143"/>
      <c r="K56" s="155"/>
    </row>
    <row r="57" spans="2:11">
      <c r="B57" s="137" t="s">
        <v>1985</v>
      </c>
      <c r="C57" s="138">
        <v>1784.9993649155012</v>
      </c>
      <c r="D57" s="139">
        <v>45869</v>
      </c>
      <c r="F57" s="143"/>
      <c r="G57" s="143"/>
      <c r="H57" s="157"/>
      <c r="I57" s="143"/>
      <c r="J57" s="143"/>
      <c r="K57" s="155"/>
    </row>
    <row r="58" spans="2:11">
      <c r="B58" s="137" t="s">
        <v>1788</v>
      </c>
      <c r="C58" s="138">
        <v>2345.1439328765955</v>
      </c>
      <c r="D58" s="139">
        <v>47107</v>
      </c>
      <c r="F58" s="143"/>
      <c r="G58" s="143"/>
      <c r="H58" s="157"/>
      <c r="I58" s="143"/>
      <c r="J58" s="143"/>
      <c r="K58" s="155"/>
    </row>
    <row r="59" spans="2:11">
      <c r="B59" s="137" t="s">
        <v>1789</v>
      </c>
      <c r="C59" s="138">
        <v>104.65840448</v>
      </c>
      <c r="D59" s="139">
        <v>46734</v>
      </c>
      <c r="F59" s="143"/>
      <c r="G59" s="143"/>
      <c r="H59" s="157"/>
      <c r="I59" s="143"/>
      <c r="J59" s="143"/>
      <c r="K59" s="155"/>
    </row>
    <row r="60" spans="2:11">
      <c r="B60" s="137" t="s">
        <v>1973</v>
      </c>
      <c r="C60" s="138">
        <v>1335.2943398400002</v>
      </c>
      <c r="D60" s="139">
        <v>46637</v>
      </c>
      <c r="F60" s="143"/>
      <c r="G60" s="143"/>
      <c r="H60" s="157"/>
      <c r="I60" s="143"/>
      <c r="J60" s="143"/>
      <c r="K60" s="155"/>
    </row>
    <row r="61" spans="2:11">
      <c r="B61" s="137" t="s">
        <v>1971</v>
      </c>
      <c r="C61" s="138">
        <v>1293.0834505403227</v>
      </c>
      <c r="D61" s="139">
        <v>48069</v>
      </c>
      <c r="F61" s="143"/>
      <c r="G61" s="143"/>
      <c r="H61" s="157"/>
      <c r="I61" s="143"/>
      <c r="J61" s="143"/>
      <c r="K61" s="155"/>
    </row>
    <row r="62" spans="2:11">
      <c r="B62" s="137" t="s">
        <v>1962</v>
      </c>
      <c r="C62" s="138">
        <v>310.42849279999996</v>
      </c>
      <c r="D62" s="139">
        <v>46482</v>
      </c>
      <c r="F62" s="143"/>
      <c r="G62" s="143"/>
      <c r="H62" s="157"/>
      <c r="I62" s="143"/>
      <c r="J62" s="143"/>
      <c r="K62" s="155"/>
    </row>
    <row r="63" spans="2:11">
      <c r="B63" s="137" t="s">
        <v>1984</v>
      </c>
      <c r="C63" s="138">
        <v>4025.3165439999998</v>
      </c>
      <c r="D63" s="139">
        <v>46643</v>
      </c>
      <c r="F63" s="143"/>
      <c r="G63" s="143"/>
      <c r="H63" s="157"/>
      <c r="I63" s="143"/>
      <c r="J63" s="143"/>
      <c r="K63" s="155"/>
    </row>
    <row r="64" spans="2:11">
      <c r="B64" s="103"/>
      <c r="C64" s="103"/>
      <c r="D64" s="103"/>
      <c r="F64" s="143"/>
      <c r="G64" s="143"/>
      <c r="H64" s="157"/>
      <c r="I64" s="143"/>
      <c r="J64" s="143"/>
      <c r="K64" s="155"/>
    </row>
    <row r="65" spans="2:11">
      <c r="B65" s="103"/>
      <c r="C65" s="103"/>
      <c r="D65" s="103"/>
      <c r="F65" s="143"/>
      <c r="G65" s="143"/>
      <c r="H65" s="157"/>
      <c r="I65" s="143"/>
      <c r="J65" s="143"/>
      <c r="K65" s="155"/>
    </row>
    <row r="66" spans="2:11">
      <c r="B66" s="103"/>
      <c r="C66" s="103"/>
      <c r="D66" s="103"/>
      <c r="F66" s="143"/>
      <c r="G66" s="143"/>
      <c r="H66" s="157"/>
      <c r="I66" s="143"/>
      <c r="J66" s="143"/>
      <c r="K66" s="155"/>
    </row>
    <row r="67" spans="2:11">
      <c r="B67" s="103"/>
      <c r="C67" s="103"/>
      <c r="D67" s="103"/>
      <c r="F67" s="143"/>
      <c r="G67" s="143"/>
      <c r="H67" s="157"/>
      <c r="I67" s="143"/>
      <c r="J67" s="143"/>
      <c r="K67" s="155"/>
    </row>
    <row r="68" spans="2:11">
      <c r="B68" s="103"/>
      <c r="C68" s="103"/>
      <c r="D68" s="103"/>
      <c r="F68" s="143"/>
      <c r="G68" s="143"/>
      <c r="H68" s="103"/>
      <c r="I68" s="143"/>
      <c r="J68" s="143"/>
      <c r="K68" s="143"/>
    </row>
    <row r="69" spans="2:11">
      <c r="B69" s="103"/>
      <c r="C69" s="103"/>
      <c r="D69" s="103"/>
      <c r="F69" s="143"/>
      <c r="G69" s="143"/>
      <c r="H69" s="103"/>
      <c r="I69" s="143"/>
      <c r="J69" s="143"/>
      <c r="K69" s="143"/>
    </row>
    <row r="70" spans="2:11">
      <c r="B70" s="103"/>
      <c r="C70" s="103"/>
      <c r="D70" s="103"/>
      <c r="F70" s="143"/>
      <c r="G70" s="143"/>
      <c r="H70" s="103"/>
      <c r="I70" s="143"/>
      <c r="J70" s="143"/>
      <c r="K70" s="143"/>
    </row>
    <row r="71" spans="2:11">
      <c r="B71" s="103"/>
      <c r="C71" s="103"/>
      <c r="D71" s="103"/>
      <c r="F71" s="143"/>
      <c r="G71" s="143"/>
      <c r="H71" s="103"/>
      <c r="I71" s="143"/>
      <c r="J71" s="143"/>
      <c r="K71" s="143"/>
    </row>
    <row r="72" spans="2:11">
      <c r="B72" s="103"/>
      <c r="C72" s="103"/>
      <c r="D72" s="103"/>
      <c r="F72" s="143"/>
      <c r="G72" s="143"/>
      <c r="H72" s="103"/>
      <c r="I72" s="143"/>
      <c r="J72" s="143"/>
      <c r="K72" s="143"/>
    </row>
    <row r="73" spans="2:11">
      <c r="B73" s="103"/>
      <c r="C73" s="103"/>
      <c r="D73" s="103"/>
      <c r="F73" s="143"/>
      <c r="G73" s="143"/>
      <c r="H73" s="103"/>
      <c r="I73" s="143"/>
      <c r="J73" s="143"/>
      <c r="K73" s="143"/>
    </row>
    <row r="74" spans="2:11">
      <c r="B74" s="103"/>
      <c r="C74" s="103"/>
      <c r="D74" s="103"/>
      <c r="F74" s="143"/>
      <c r="G74" s="143"/>
      <c r="H74" s="103"/>
      <c r="I74" s="143"/>
      <c r="J74" s="143"/>
      <c r="K74" s="143"/>
    </row>
    <row r="75" spans="2:11">
      <c r="B75" s="103"/>
      <c r="C75" s="103"/>
      <c r="D75" s="103"/>
      <c r="F75" s="143"/>
      <c r="G75" s="143"/>
      <c r="H75" s="103"/>
      <c r="I75" s="143"/>
      <c r="J75" s="143"/>
      <c r="K75" s="143"/>
    </row>
    <row r="76" spans="2:11">
      <c r="B76" s="103"/>
      <c r="C76" s="103"/>
      <c r="D76" s="103"/>
      <c r="F76" s="143"/>
      <c r="G76" s="143"/>
      <c r="H76" s="103"/>
      <c r="I76" s="143"/>
      <c r="J76" s="143"/>
      <c r="K76" s="143"/>
    </row>
    <row r="77" spans="2:11">
      <c r="B77" s="103"/>
      <c r="C77" s="103"/>
      <c r="D77" s="103"/>
      <c r="F77" s="143"/>
      <c r="G77" s="143"/>
      <c r="H77" s="103"/>
      <c r="I77" s="143"/>
      <c r="J77" s="143"/>
      <c r="K77" s="143"/>
    </row>
    <row r="78" spans="2:11">
      <c r="B78" s="103"/>
      <c r="C78" s="103"/>
      <c r="D78" s="103"/>
      <c r="F78" s="143"/>
      <c r="G78" s="143"/>
      <c r="H78" s="103"/>
      <c r="I78" s="143"/>
      <c r="J78" s="143"/>
      <c r="K78" s="143"/>
    </row>
    <row r="79" spans="2:11">
      <c r="B79" s="103"/>
      <c r="C79" s="103"/>
      <c r="D79" s="103"/>
      <c r="F79" s="143"/>
      <c r="G79" s="143"/>
      <c r="H79" s="103"/>
      <c r="I79" s="143"/>
      <c r="J79" s="143"/>
      <c r="K79" s="143"/>
    </row>
    <row r="80" spans="2:11">
      <c r="B80" s="103"/>
      <c r="C80" s="103"/>
      <c r="D80" s="103"/>
      <c r="F80" s="143"/>
      <c r="G80" s="143"/>
      <c r="H80" s="103"/>
      <c r="I80" s="143"/>
      <c r="J80" s="143"/>
      <c r="K80" s="143"/>
    </row>
    <row r="81" spans="2:11">
      <c r="B81" s="103"/>
      <c r="C81" s="103"/>
      <c r="D81" s="103"/>
      <c r="F81" s="143"/>
      <c r="G81" s="143"/>
      <c r="H81" s="103"/>
      <c r="I81" s="143"/>
      <c r="J81" s="143"/>
      <c r="K81" s="143"/>
    </row>
    <row r="82" spans="2:11">
      <c r="B82" s="103"/>
      <c r="C82" s="103"/>
      <c r="D82" s="103"/>
      <c r="F82" s="143"/>
      <c r="G82" s="143"/>
      <c r="H82" s="103"/>
      <c r="I82" s="143"/>
      <c r="J82" s="143"/>
      <c r="K82" s="143"/>
    </row>
    <row r="83" spans="2:11">
      <c r="B83" s="103"/>
      <c r="C83" s="103"/>
      <c r="D83" s="103"/>
      <c r="F83" s="143"/>
      <c r="G83" s="143"/>
      <c r="H83" s="103"/>
      <c r="I83" s="143"/>
      <c r="J83" s="143"/>
      <c r="K83" s="143"/>
    </row>
    <row r="84" spans="2:11">
      <c r="B84" s="103"/>
      <c r="C84" s="103"/>
      <c r="D84" s="103"/>
      <c r="F84" s="143"/>
      <c r="G84" s="143"/>
      <c r="H84" s="103"/>
      <c r="I84" s="143"/>
      <c r="J84" s="143"/>
      <c r="K84" s="143"/>
    </row>
    <row r="85" spans="2:11">
      <c r="B85" s="103"/>
      <c r="C85" s="103"/>
      <c r="D85" s="103"/>
      <c r="F85" s="143"/>
      <c r="G85" s="143"/>
      <c r="H85" s="103"/>
      <c r="I85" s="143"/>
      <c r="J85" s="143"/>
      <c r="K85" s="143"/>
    </row>
    <row r="86" spans="2:11">
      <c r="B86" s="103"/>
      <c r="C86" s="103"/>
      <c r="D86" s="103"/>
      <c r="F86" s="143"/>
      <c r="G86" s="143"/>
      <c r="H86" s="103"/>
      <c r="I86" s="143"/>
      <c r="J86" s="143"/>
      <c r="K86" s="143"/>
    </row>
    <row r="87" spans="2:11">
      <c r="B87" s="103"/>
      <c r="C87" s="103"/>
      <c r="D87" s="103"/>
      <c r="F87" s="143"/>
      <c r="G87" s="143"/>
      <c r="H87" s="103"/>
      <c r="I87" s="143"/>
      <c r="J87" s="143"/>
      <c r="K87" s="143"/>
    </row>
    <row r="88" spans="2:11">
      <c r="B88" s="103"/>
      <c r="C88" s="103"/>
      <c r="D88" s="103"/>
      <c r="F88" s="143"/>
      <c r="G88" s="143"/>
      <c r="H88" s="103"/>
      <c r="I88" s="143"/>
      <c r="J88" s="143"/>
      <c r="K88" s="143"/>
    </row>
    <row r="89" spans="2:11">
      <c r="B89" s="103"/>
      <c r="C89" s="103"/>
      <c r="D89" s="103"/>
      <c r="F89" s="143"/>
      <c r="G89" s="143"/>
      <c r="H89" s="103"/>
      <c r="I89" s="143"/>
      <c r="J89" s="143"/>
      <c r="K89" s="143"/>
    </row>
    <row r="90" spans="2:11">
      <c r="B90" s="103"/>
      <c r="C90" s="103"/>
      <c r="D90" s="103"/>
      <c r="F90" s="143"/>
      <c r="G90" s="143"/>
      <c r="H90" s="103"/>
      <c r="I90" s="143"/>
      <c r="J90" s="143"/>
      <c r="K90" s="143"/>
    </row>
    <row r="91" spans="2:11">
      <c r="B91" s="103"/>
      <c r="C91" s="103"/>
      <c r="D91" s="103"/>
      <c r="F91" s="143"/>
      <c r="G91" s="143"/>
      <c r="H91" s="103"/>
      <c r="I91" s="143"/>
      <c r="J91" s="143"/>
      <c r="K91" s="143"/>
    </row>
    <row r="92" spans="2:11">
      <c r="B92" s="103"/>
      <c r="C92" s="103"/>
      <c r="D92" s="103"/>
      <c r="F92" s="143"/>
      <c r="G92" s="143"/>
      <c r="H92" s="103"/>
      <c r="I92" s="143"/>
      <c r="J92" s="143"/>
      <c r="K92" s="143"/>
    </row>
    <row r="93" spans="2:11">
      <c r="B93" s="103"/>
      <c r="C93" s="103"/>
      <c r="D93" s="103"/>
      <c r="F93" s="143"/>
      <c r="G93" s="143"/>
      <c r="H93" s="103"/>
      <c r="I93" s="143"/>
      <c r="J93" s="143"/>
      <c r="K93" s="143"/>
    </row>
    <row r="94" spans="2:11">
      <c r="B94" s="103"/>
      <c r="C94" s="103"/>
      <c r="D94" s="103"/>
      <c r="F94" s="143"/>
      <c r="G94" s="143"/>
      <c r="H94" s="103"/>
      <c r="I94" s="143"/>
      <c r="J94" s="143"/>
      <c r="K94" s="143"/>
    </row>
    <row r="95" spans="2:11">
      <c r="B95" s="103"/>
      <c r="C95" s="103"/>
      <c r="D95" s="103"/>
      <c r="F95" s="143"/>
      <c r="G95" s="143"/>
      <c r="H95" s="103"/>
      <c r="I95" s="143"/>
      <c r="J95" s="143"/>
      <c r="K95" s="143"/>
    </row>
    <row r="96" spans="2:11">
      <c r="B96" s="103"/>
      <c r="C96" s="103"/>
      <c r="D96" s="103"/>
      <c r="F96" s="143"/>
      <c r="G96" s="143"/>
      <c r="H96" s="103"/>
      <c r="I96" s="143"/>
      <c r="J96" s="143"/>
      <c r="K96" s="143"/>
    </row>
    <row r="97" spans="2:11">
      <c r="B97" s="103"/>
      <c r="C97" s="103"/>
      <c r="D97" s="103"/>
      <c r="F97" s="143"/>
      <c r="G97" s="143"/>
      <c r="H97" s="143"/>
      <c r="I97" s="143"/>
      <c r="J97" s="143"/>
      <c r="K97" s="143"/>
    </row>
    <row r="98" spans="2:11">
      <c r="B98" s="103"/>
      <c r="C98" s="103"/>
      <c r="D98" s="103"/>
      <c r="F98" s="143"/>
      <c r="G98" s="143"/>
      <c r="H98" s="143"/>
      <c r="I98" s="143"/>
      <c r="J98" s="143"/>
      <c r="K98" s="143"/>
    </row>
    <row r="99" spans="2:11">
      <c r="B99" s="103"/>
      <c r="C99" s="103"/>
      <c r="D99" s="103"/>
      <c r="F99" s="143"/>
      <c r="G99" s="143"/>
      <c r="H99" s="143"/>
      <c r="I99" s="143"/>
      <c r="J99" s="143"/>
      <c r="K99" s="143"/>
    </row>
    <row r="100" spans="2:11">
      <c r="B100" s="103"/>
      <c r="C100" s="103"/>
      <c r="D100" s="103"/>
      <c r="F100" s="143"/>
      <c r="G100" s="143"/>
      <c r="H100" s="143"/>
      <c r="I100" s="143"/>
      <c r="J100" s="143"/>
      <c r="K100" s="143"/>
    </row>
    <row r="101" spans="2:11">
      <c r="B101" s="103"/>
      <c r="C101" s="103"/>
      <c r="D101" s="103"/>
      <c r="F101" s="143"/>
      <c r="G101" s="143"/>
      <c r="H101" s="143"/>
      <c r="I101" s="143"/>
      <c r="J101" s="143"/>
      <c r="K101" s="143"/>
    </row>
    <row r="102" spans="2:11">
      <c r="B102" s="103"/>
      <c r="C102" s="103"/>
      <c r="D102" s="103"/>
      <c r="F102" s="143"/>
      <c r="G102" s="143"/>
      <c r="H102" s="143"/>
      <c r="I102" s="143"/>
      <c r="J102" s="143"/>
      <c r="K102" s="143"/>
    </row>
    <row r="103" spans="2:11">
      <c r="B103" s="103"/>
      <c r="C103" s="103"/>
      <c r="D103" s="103"/>
      <c r="F103" s="143"/>
      <c r="G103" s="143"/>
      <c r="H103" s="143"/>
      <c r="I103" s="143"/>
      <c r="J103" s="143"/>
      <c r="K103" s="143"/>
    </row>
    <row r="104" spans="2:11">
      <c r="B104" s="103"/>
      <c r="C104" s="103"/>
      <c r="D104" s="103"/>
      <c r="F104" s="143"/>
      <c r="G104" s="143"/>
      <c r="H104" s="143"/>
      <c r="I104" s="143"/>
      <c r="J104" s="143"/>
      <c r="K104" s="143"/>
    </row>
    <row r="105" spans="2:11">
      <c r="B105" s="103"/>
      <c r="C105" s="103"/>
      <c r="D105" s="103"/>
      <c r="F105" s="143"/>
      <c r="G105" s="143"/>
      <c r="H105" s="143"/>
      <c r="I105" s="143"/>
      <c r="J105" s="143"/>
      <c r="K105" s="143"/>
    </row>
    <row r="106" spans="2:11">
      <c r="B106" s="103"/>
      <c r="C106" s="103"/>
      <c r="D106" s="103"/>
      <c r="F106" s="143"/>
      <c r="G106" s="143"/>
      <c r="H106" s="143"/>
      <c r="I106" s="143"/>
      <c r="J106" s="143"/>
      <c r="K106" s="143"/>
    </row>
    <row r="107" spans="2:11">
      <c r="B107" s="103"/>
      <c r="C107" s="103"/>
      <c r="D107" s="103"/>
      <c r="F107" s="143"/>
      <c r="G107" s="143"/>
      <c r="H107" s="143"/>
      <c r="I107" s="143"/>
      <c r="J107" s="143"/>
      <c r="K107" s="143"/>
    </row>
    <row r="108" spans="2:11">
      <c r="B108" s="103"/>
      <c r="C108" s="103"/>
      <c r="D108" s="103"/>
    </row>
    <row r="109" spans="2:11">
      <c r="B109" s="103"/>
      <c r="C109" s="103"/>
      <c r="D109" s="103"/>
    </row>
  </sheetData>
  <sheetProtection sheet="1" objects="1" scenarios="1"/>
  <sortState ref="B21:E63">
    <sortCondition ref="B21:B63"/>
  </sortState>
  <mergeCells count="1">
    <mergeCell ref="B6:D6"/>
  </mergeCells>
  <phoneticPr fontId="5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AG28:XFD29 B1:B9 C5:C9 B10:C11 M28:AE29 M30:XFD1048576 M1:XFD27 A1:A1048576 C12:C1048576 B14:B1048576 B12 D1:L10 D20:L1048576 D11:G19 L11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8802</v>
      </c>
    </row>
    <row r="6" spans="2:18" ht="26.25" customHeight="1">
      <c r="B6" s="175" t="s">
        <v>231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256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0.140625" style="1" bestFit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191</v>
      </c>
      <c r="C1" s="80" t="s" vm="1">
        <v>267</v>
      </c>
    </row>
    <row r="2" spans="2:13">
      <c r="B2" s="58" t="s">
        <v>190</v>
      </c>
      <c r="C2" s="80" t="s">
        <v>268</v>
      </c>
    </row>
    <row r="3" spans="2:13">
      <c r="B3" s="58" t="s">
        <v>192</v>
      </c>
      <c r="C3" s="80" t="s">
        <v>269</v>
      </c>
    </row>
    <row r="4" spans="2:13">
      <c r="B4" s="58" t="s">
        <v>193</v>
      </c>
      <c r="C4" s="80">
        <v>8802</v>
      </c>
    </row>
    <row r="6" spans="2:13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</row>
    <row r="7" spans="2:13" s="3" customFormat="1" ht="63">
      <c r="B7" s="13" t="s">
        <v>126</v>
      </c>
      <c r="C7" s="14" t="s">
        <v>49</v>
      </c>
      <c r="D7" s="14" t="s">
        <v>128</v>
      </c>
      <c r="E7" s="14" t="s">
        <v>15</v>
      </c>
      <c r="F7" s="14" t="s">
        <v>70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194</v>
      </c>
      <c r="L7" s="14" t="s">
        <v>195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1" t="s">
        <v>48</v>
      </c>
      <c r="C10" s="82"/>
      <c r="D10" s="82"/>
      <c r="E10" s="82"/>
      <c r="F10" s="82"/>
      <c r="G10" s="82"/>
      <c r="H10" s="82"/>
      <c r="I10" s="82"/>
      <c r="J10" s="90">
        <f>J11+J35</f>
        <v>106504.23066733056</v>
      </c>
      <c r="K10" s="91">
        <f>J10/$J$10</f>
        <v>1</v>
      </c>
      <c r="L10" s="91">
        <f>J10/'סכום נכסי הקרן'!$C$42</f>
        <v>0.10013324339318472</v>
      </c>
    </row>
    <row r="11" spans="2:13">
      <c r="B11" s="83" t="s">
        <v>245</v>
      </c>
      <c r="C11" s="84"/>
      <c r="D11" s="84"/>
      <c r="E11" s="84"/>
      <c r="F11" s="84"/>
      <c r="G11" s="84"/>
      <c r="H11" s="84"/>
      <c r="I11" s="84"/>
      <c r="J11" s="93">
        <f>J12+J19</f>
        <v>105005.10119733056</v>
      </c>
      <c r="K11" s="94">
        <f t="shared" ref="K11:K17" si="0">J11/$J$10</f>
        <v>0.98592422610250496</v>
      </c>
      <c r="L11" s="94">
        <f>J11/'סכום נכסי הקרן'!$C$42</f>
        <v>9.8723790499559413E-2</v>
      </c>
      <c r="M11" s="130"/>
    </row>
    <row r="12" spans="2:13">
      <c r="B12" s="104" t="s">
        <v>45</v>
      </c>
      <c r="C12" s="84"/>
      <c r="D12" s="84"/>
      <c r="E12" s="84"/>
      <c r="F12" s="84"/>
      <c r="G12" s="84"/>
      <c r="H12" s="84"/>
      <c r="I12" s="84"/>
      <c r="J12" s="93">
        <f>SUM(J13:J17)</f>
        <v>86107.544414705553</v>
      </c>
      <c r="K12" s="94">
        <f t="shared" si="0"/>
        <v>0.8084894269004701</v>
      </c>
      <c r="L12" s="94">
        <f>J12/'סכום נכסי הקרן'!$C$42</f>
        <v>8.095666856464119E-2</v>
      </c>
      <c r="M12" s="130"/>
    </row>
    <row r="13" spans="2:13">
      <c r="B13" s="89" t="s">
        <v>1866</v>
      </c>
      <c r="C13" s="86" t="s">
        <v>1867</v>
      </c>
      <c r="D13" s="86">
        <v>12</v>
      </c>
      <c r="E13" s="86" t="s">
        <v>360</v>
      </c>
      <c r="F13" s="86" t="s">
        <v>361</v>
      </c>
      <c r="G13" s="99" t="s">
        <v>176</v>
      </c>
      <c r="H13" s="100">
        <v>0</v>
      </c>
      <c r="I13" s="100">
        <v>0</v>
      </c>
      <c r="J13" s="96">
        <v>274.0489448350001</v>
      </c>
      <c r="K13" s="97">
        <f t="shared" si="0"/>
        <v>2.5731273125759757E-3</v>
      </c>
      <c r="L13" s="97">
        <f>J13/'סכום נכסי הקרן'!$C$42</f>
        <v>2.5765558347182145E-4</v>
      </c>
      <c r="M13" s="130"/>
    </row>
    <row r="14" spans="2:13">
      <c r="B14" s="89" t="s">
        <v>1868</v>
      </c>
      <c r="C14" s="86" t="s">
        <v>1869</v>
      </c>
      <c r="D14" s="86">
        <v>10</v>
      </c>
      <c r="E14" s="86" t="s">
        <v>360</v>
      </c>
      <c r="F14" s="86" t="s">
        <v>361</v>
      </c>
      <c r="G14" s="99" t="s">
        <v>176</v>
      </c>
      <c r="H14" s="100">
        <v>0</v>
      </c>
      <c r="I14" s="100">
        <v>0</v>
      </c>
      <c r="J14" s="96">
        <v>4163.1768874649997</v>
      </c>
      <c r="K14" s="97">
        <f t="shared" si="0"/>
        <v>3.9089309986838162E-2</v>
      </c>
      <c r="L14" s="97">
        <f>J14/'סכום נכסי הקרן'!$C$42</f>
        <v>3.9141393909837121E-3</v>
      </c>
      <c r="M14" s="130"/>
    </row>
    <row r="15" spans="2:13">
      <c r="B15" s="89" t="s">
        <v>1868</v>
      </c>
      <c r="C15" s="86" t="s">
        <v>1870</v>
      </c>
      <c r="D15" s="86">
        <v>10</v>
      </c>
      <c r="E15" s="86" t="s">
        <v>360</v>
      </c>
      <c r="F15" s="86" t="s">
        <v>361</v>
      </c>
      <c r="G15" s="99" t="s">
        <v>176</v>
      </c>
      <c r="H15" s="100">
        <v>0</v>
      </c>
      <c r="I15" s="100">
        <v>0</v>
      </c>
      <c r="J15" s="96">
        <f>84425.43609-4120.97123476644</f>
        <v>80304.464855233557</v>
      </c>
      <c r="K15" s="97">
        <f t="shared" si="0"/>
        <v>0.75400258141920362</v>
      </c>
      <c r="L15" s="97">
        <f>J15/'סכום נכסי הקרן'!$C$42</f>
        <v>7.5500724004338701E-2</v>
      </c>
      <c r="M15" s="130"/>
    </row>
    <row r="16" spans="2:13">
      <c r="B16" s="89" t="s">
        <v>1871</v>
      </c>
      <c r="C16" s="86" t="s">
        <v>1872</v>
      </c>
      <c r="D16" s="86">
        <v>20</v>
      </c>
      <c r="E16" s="86" t="s">
        <v>360</v>
      </c>
      <c r="F16" s="86" t="s">
        <v>361</v>
      </c>
      <c r="G16" s="99" t="s">
        <v>176</v>
      </c>
      <c r="H16" s="100">
        <v>0</v>
      </c>
      <c r="I16" s="100">
        <v>0</v>
      </c>
      <c r="J16" s="96">
        <v>879.94355883900005</v>
      </c>
      <c r="K16" s="97">
        <f t="shared" si="0"/>
        <v>8.2620526276325351E-3</v>
      </c>
      <c r="L16" s="97">
        <f>J16/'סכום נכסי הקרן'!$C$42</f>
        <v>8.2730612669002998E-4</v>
      </c>
      <c r="M16" s="130"/>
    </row>
    <row r="17" spans="2:15">
      <c r="B17" s="89" t="s">
        <v>1873</v>
      </c>
      <c r="C17" s="86" t="s">
        <v>1874</v>
      </c>
      <c r="D17" s="86">
        <v>11</v>
      </c>
      <c r="E17" s="86" t="s">
        <v>397</v>
      </c>
      <c r="F17" s="86" t="s">
        <v>361</v>
      </c>
      <c r="G17" s="99" t="s">
        <v>176</v>
      </c>
      <c r="H17" s="100">
        <v>0</v>
      </c>
      <c r="I17" s="100">
        <v>0</v>
      </c>
      <c r="J17" s="96">
        <v>485.91016833299994</v>
      </c>
      <c r="K17" s="97">
        <f t="shared" si="0"/>
        <v>4.5623555542197774E-3</v>
      </c>
      <c r="L17" s="97">
        <f>J17/'סכום נכסי הקרן'!$C$42</f>
        <v>4.5684345915693715E-4</v>
      </c>
      <c r="M17" s="130"/>
      <c r="O17" s="2"/>
    </row>
    <row r="18" spans="2:15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30"/>
    </row>
    <row r="19" spans="2:15">
      <c r="B19" s="104" t="s">
        <v>46</v>
      </c>
      <c r="C19" s="84"/>
      <c r="D19" s="84"/>
      <c r="E19" s="84"/>
      <c r="F19" s="84"/>
      <c r="G19" s="84"/>
      <c r="H19" s="84"/>
      <c r="I19" s="84"/>
      <c r="J19" s="93">
        <f>SUM(J20:J33)</f>
        <v>18897.556782625001</v>
      </c>
      <c r="K19" s="94">
        <f t="shared" ref="K19:K33" si="1">J19/$J$10</f>
        <v>0.17743479920203487</v>
      </c>
      <c r="L19" s="94">
        <f>J19/'סכום נכסי הקרן'!$C$42</f>
        <v>1.7767121934918213E-2</v>
      </c>
      <c r="M19" s="130"/>
    </row>
    <row r="20" spans="2:15">
      <c r="B20" s="89" t="s">
        <v>1866</v>
      </c>
      <c r="C20" s="86" t="s">
        <v>1875</v>
      </c>
      <c r="D20" s="86">
        <v>12</v>
      </c>
      <c r="E20" s="86" t="s">
        <v>360</v>
      </c>
      <c r="F20" s="86" t="s">
        <v>361</v>
      </c>
      <c r="G20" s="99" t="s">
        <v>175</v>
      </c>
      <c r="H20" s="100">
        <v>0</v>
      </c>
      <c r="I20" s="100">
        <v>0</v>
      </c>
      <c r="J20" s="96">
        <v>2.8736717619999999</v>
      </c>
      <c r="K20" s="97">
        <f t="shared" si="1"/>
        <v>2.6981761606973225E-5</v>
      </c>
      <c r="L20" s="97">
        <f>J20/'סכום נכסי הקרן'!$C$42</f>
        <v>2.7017713021679366E-6</v>
      </c>
      <c r="M20" s="130"/>
    </row>
    <row r="21" spans="2:15">
      <c r="B21" s="89" t="s">
        <v>1868</v>
      </c>
      <c r="C21" s="86" t="s">
        <v>1876</v>
      </c>
      <c r="D21" s="86">
        <v>10</v>
      </c>
      <c r="E21" s="86" t="s">
        <v>360</v>
      </c>
      <c r="F21" s="86" t="s">
        <v>361</v>
      </c>
      <c r="G21" s="99" t="s">
        <v>182</v>
      </c>
      <c r="H21" s="100">
        <v>0</v>
      </c>
      <c r="I21" s="100">
        <v>0</v>
      </c>
      <c r="J21" s="96">
        <v>0.36581999999999998</v>
      </c>
      <c r="K21" s="97">
        <f t="shared" si="1"/>
        <v>3.4347931317644149E-6</v>
      </c>
      <c r="L21" s="97">
        <f>J21/'סכום נכסי הקרן'!$C$42</f>
        <v>3.4393697666820532E-7</v>
      </c>
      <c r="M21" s="130"/>
    </row>
    <row r="22" spans="2:15">
      <c r="B22" s="89" t="s">
        <v>1868</v>
      </c>
      <c r="C22" s="86" t="s">
        <v>1877</v>
      </c>
      <c r="D22" s="86">
        <v>10</v>
      </c>
      <c r="E22" s="86" t="s">
        <v>360</v>
      </c>
      <c r="F22" s="86" t="s">
        <v>361</v>
      </c>
      <c r="G22" s="99" t="s">
        <v>175</v>
      </c>
      <c r="H22" s="100">
        <v>0</v>
      </c>
      <c r="I22" s="100">
        <v>0</v>
      </c>
      <c r="J22" s="96">
        <v>580.30482873199992</v>
      </c>
      <c r="K22" s="97">
        <f t="shared" si="1"/>
        <v>5.4486551857700471E-3</v>
      </c>
      <c r="L22" s="97">
        <f>J22/'סכום נכסי הקרן'!$C$42</f>
        <v>5.4559151588225022E-4</v>
      </c>
      <c r="M22" s="130"/>
    </row>
    <row r="23" spans="2:15">
      <c r="B23" s="89" t="s">
        <v>1868</v>
      </c>
      <c r="C23" s="86" t="s">
        <v>1878</v>
      </c>
      <c r="D23" s="86">
        <v>10</v>
      </c>
      <c r="E23" s="86" t="s">
        <v>360</v>
      </c>
      <c r="F23" s="86" t="s">
        <v>361</v>
      </c>
      <c r="G23" s="99" t="s">
        <v>177</v>
      </c>
      <c r="H23" s="100">
        <v>0</v>
      </c>
      <c r="I23" s="100">
        <v>0</v>
      </c>
      <c r="J23" s="96">
        <v>7.0624599999999997</v>
      </c>
      <c r="K23" s="97">
        <f t="shared" si="1"/>
        <v>6.6311544205786753E-5</v>
      </c>
      <c r="L23" s="97">
        <f>J23/'סכום נכסי הקרן'!$C$42</f>
        <v>6.6399899957359727E-6</v>
      </c>
      <c r="M23" s="130"/>
    </row>
    <row r="24" spans="2:15">
      <c r="B24" s="89" t="s">
        <v>1868</v>
      </c>
      <c r="C24" s="86" t="s">
        <v>1879</v>
      </c>
      <c r="D24" s="86">
        <v>10</v>
      </c>
      <c r="E24" s="86" t="s">
        <v>360</v>
      </c>
      <c r="F24" s="86" t="s">
        <v>361</v>
      </c>
      <c r="G24" s="99" t="s">
        <v>180</v>
      </c>
      <c r="H24" s="100">
        <v>0</v>
      </c>
      <c r="I24" s="100">
        <v>0</v>
      </c>
      <c r="J24" s="96">
        <v>9.9499999999999988E-3</v>
      </c>
      <c r="K24" s="97">
        <f t="shared" si="1"/>
        <v>9.3423518837285903E-8</v>
      </c>
      <c r="L24" s="97">
        <f>J24/'סכום נכסי הקרן'!$C$42</f>
        <v>9.3547999503817256E-9</v>
      </c>
      <c r="M24" s="130"/>
    </row>
    <row r="25" spans="2:15">
      <c r="B25" s="89" t="s">
        <v>1868</v>
      </c>
      <c r="C25" s="86" t="s">
        <v>1880</v>
      </c>
      <c r="D25" s="86">
        <v>10</v>
      </c>
      <c r="E25" s="86" t="s">
        <v>360</v>
      </c>
      <c r="F25" s="86" t="s">
        <v>361</v>
      </c>
      <c r="G25" s="99" t="s">
        <v>1862</v>
      </c>
      <c r="H25" s="100">
        <v>0</v>
      </c>
      <c r="I25" s="100">
        <v>0</v>
      </c>
      <c r="J25" s="96">
        <v>3.1759599999999999</v>
      </c>
      <c r="K25" s="97">
        <f t="shared" si="1"/>
        <v>2.9820036068991614E-5</v>
      </c>
      <c r="L25" s="97">
        <f>J25/'סכום נכסי הקרן'!$C$42</f>
        <v>2.9859769296898841E-6</v>
      </c>
      <c r="M25" s="130"/>
    </row>
    <row r="26" spans="2:15">
      <c r="B26" s="89" t="s">
        <v>1868</v>
      </c>
      <c r="C26" s="86" t="s">
        <v>1881</v>
      </c>
      <c r="D26" s="86">
        <v>10</v>
      </c>
      <c r="E26" s="86" t="s">
        <v>360</v>
      </c>
      <c r="F26" s="86" t="s">
        <v>361</v>
      </c>
      <c r="G26" s="99" t="s">
        <v>178</v>
      </c>
      <c r="H26" s="100">
        <v>0</v>
      </c>
      <c r="I26" s="100">
        <v>0</v>
      </c>
      <c r="J26" s="96">
        <v>38.728999999999999</v>
      </c>
      <c r="K26" s="97">
        <f t="shared" si="1"/>
        <v>3.6363813678886892E-4</v>
      </c>
      <c r="L26" s="97">
        <f>J26/'סכום נכסי הקרן'!$C$42</f>
        <v>3.6412266058124008E-5</v>
      </c>
      <c r="M26" s="130"/>
    </row>
    <row r="27" spans="2:15">
      <c r="B27" s="89" t="s">
        <v>1868</v>
      </c>
      <c r="C27" s="86" t="s">
        <v>1882</v>
      </c>
      <c r="D27" s="86">
        <v>10</v>
      </c>
      <c r="E27" s="86" t="s">
        <v>360</v>
      </c>
      <c r="F27" s="86" t="s">
        <v>361</v>
      </c>
      <c r="G27" s="99" t="s">
        <v>175</v>
      </c>
      <c r="H27" s="100">
        <v>0</v>
      </c>
      <c r="I27" s="100">
        <v>0</v>
      </c>
      <c r="J27" s="96">
        <v>18159.741150000002</v>
      </c>
      <c r="K27" s="97">
        <f t="shared" si="1"/>
        <v>0.17050722808113178</v>
      </c>
      <c r="L27" s="97">
        <f>J27/'סכום נכסי הקרן'!$C$42</f>
        <v>1.7073441769745228E-2</v>
      </c>
      <c r="M27" s="130"/>
      <c r="N27" s="160"/>
    </row>
    <row r="28" spans="2:15">
      <c r="B28" s="89" t="s">
        <v>1868</v>
      </c>
      <c r="C28" s="86" t="s">
        <v>1883</v>
      </c>
      <c r="D28" s="86">
        <v>10</v>
      </c>
      <c r="E28" s="86" t="s">
        <v>360</v>
      </c>
      <c r="F28" s="86" t="s">
        <v>361</v>
      </c>
      <c r="G28" s="99" t="s">
        <v>185</v>
      </c>
      <c r="H28" s="100">
        <v>0</v>
      </c>
      <c r="I28" s="100">
        <v>0</v>
      </c>
      <c r="J28" s="96">
        <v>7.8276499999999993</v>
      </c>
      <c r="K28" s="97">
        <f t="shared" si="1"/>
        <v>7.3496141429817187E-5</v>
      </c>
      <c r="L28" s="97">
        <f>J28/'סכום נכסי הקרן'!$C$42</f>
        <v>7.3594070182518111E-6</v>
      </c>
      <c r="M28" s="130"/>
    </row>
    <row r="29" spans="2:15">
      <c r="B29" s="89" t="s">
        <v>1868</v>
      </c>
      <c r="C29" s="86" t="s">
        <v>1884</v>
      </c>
      <c r="D29" s="86">
        <v>10</v>
      </c>
      <c r="E29" s="86" t="s">
        <v>360</v>
      </c>
      <c r="F29" s="86" t="s">
        <v>361</v>
      </c>
      <c r="G29" s="99" t="s">
        <v>184</v>
      </c>
      <c r="H29" s="100">
        <v>0</v>
      </c>
      <c r="I29" s="100">
        <v>0</v>
      </c>
      <c r="J29" s="96">
        <v>2.3371</v>
      </c>
      <c r="K29" s="97">
        <f t="shared" si="1"/>
        <v>2.1943729233630241E-5</v>
      </c>
      <c r="L29" s="97">
        <f>J29/'סכום נכסי הקרן'!$C$42</f>
        <v>2.1972967803052396E-6</v>
      </c>
      <c r="M29" s="130"/>
    </row>
    <row r="30" spans="2:15">
      <c r="B30" s="89" t="s">
        <v>1868</v>
      </c>
      <c r="C30" s="86" t="s">
        <v>1885</v>
      </c>
      <c r="D30" s="86">
        <v>10</v>
      </c>
      <c r="E30" s="86" t="s">
        <v>360</v>
      </c>
      <c r="F30" s="86" t="s">
        <v>361</v>
      </c>
      <c r="G30" s="99" t="s">
        <v>179</v>
      </c>
      <c r="H30" s="100">
        <v>0</v>
      </c>
      <c r="I30" s="100">
        <v>0</v>
      </c>
      <c r="J30" s="96">
        <v>94.004320000000007</v>
      </c>
      <c r="K30" s="97">
        <f t="shared" si="1"/>
        <v>8.8263460907600532E-4</v>
      </c>
      <c r="L30" s="97">
        <f>J30/'סכום נכסי הקרן'!$C$42</f>
        <v>8.838106613785609E-5</v>
      </c>
      <c r="M30" s="130"/>
    </row>
    <row r="31" spans="2:15">
      <c r="B31" s="89" t="s">
        <v>1868</v>
      </c>
      <c r="C31" s="86" t="s">
        <v>1886</v>
      </c>
      <c r="D31" s="86">
        <v>10</v>
      </c>
      <c r="E31" s="86" t="s">
        <v>360</v>
      </c>
      <c r="F31" s="86" t="s">
        <v>361</v>
      </c>
      <c r="G31" s="99" t="s">
        <v>183</v>
      </c>
      <c r="H31" s="100">
        <v>0</v>
      </c>
      <c r="I31" s="100">
        <v>0</v>
      </c>
      <c r="J31" s="96">
        <v>0.17557</v>
      </c>
      <c r="K31" s="97">
        <f t="shared" si="1"/>
        <v>1.6484791158052551E-6</v>
      </c>
      <c r="L31" s="97">
        <f>J31/'סכום נכסי הקרן'!$C$42</f>
        <v>1.6506756053150955E-7</v>
      </c>
      <c r="M31" s="130"/>
    </row>
    <row r="32" spans="2:15">
      <c r="B32" s="89" t="s">
        <v>1871</v>
      </c>
      <c r="C32" s="86" t="s">
        <v>1887</v>
      </c>
      <c r="D32" s="86">
        <v>20</v>
      </c>
      <c r="E32" s="86" t="s">
        <v>360</v>
      </c>
      <c r="F32" s="86" t="s">
        <v>361</v>
      </c>
      <c r="G32" s="99" t="s">
        <v>175</v>
      </c>
      <c r="H32" s="100">
        <v>0</v>
      </c>
      <c r="I32" s="100">
        <v>0</v>
      </c>
      <c r="J32" s="96">
        <v>0.37442078900000003</v>
      </c>
      <c r="K32" s="97">
        <f t="shared" si="1"/>
        <v>3.5155485059510509E-6</v>
      </c>
      <c r="L32" s="97">
        <f>J32/'סכום נכסי הקרן'!$C$42</f>
        <v>3.5202327420694345E-7</v>
      </c>
      <c r="M32" s="130"/>
    </row>
    <row r="33" spans="2:13">
      <c r="B33" s="89" t="s">
        <v>1873</v>
      </c>
      <c r="C33" s="86" t="s">
        <v>1888</v>
      </c>
      <c r="D33" s="86">
        <v>11</v>
      </c>
      <c r="E33" s="86" t="s">
        <v>397</v>
      </c>
      <c r="F33" s="86" t="s">
        <v>361</v>
      </c>
      <c r="G33" s="99" t="s">
        <v>175</v>
      </c>
      <c r="H33" s="100">
        <v>0</v>
      </c>
      <c r="I33" s="100">
        <v>0</v>
      </c>
      <c r="J33" s="96">
        <v>0.57488134200000007</v>
      </c>
      <c r="K33" s="97">
        <f t="shared" si="1"/>
        <v>5.3977324506071572E-6</v>
      </c>
      <c r="L33" s="97">
        <f>J33/'סכום נכסי הקרן'!$C$42</f>
        <v>5.4049245724793778E-7</v>
      </c>
      <c r="M33" s="130"/>
    </row>
    <row r="34" spans="2:13">
      <c r="B34" s="85"/>
      <c r="C34" s="86"/>
      <c r="D34" s="86"/>
      <c r="E34" s="86"/>
      <c r="F34" s="86"/>
      <c r="G34" s="86"/>
      <c r="H34" s="86"/>
      <c r="I34" s="86"/>
      <c r="J34" s="86"/>
      <c r="K34" s="97"/>
      <c r="L34" s="86"/>
      <c r="M34" s="130"/>
    </row>
    <row r="35" spans="2:13">
      <c r="B35" s="83" t="s">
        <v>244</v>
      </c>
      <c r="C35" s="84"/>
      <c r="D35" s="84"/>
      <c r="E35" s="84"/>
      <c r="F35" s="84"/>
      <c r="G35" s="84"/>
      <c r="H35" s="84"/>
      <c r="I35" s="84"/>
      <c r="J35" s="93">
        <f>J36</f>
        <v>1499.1294700000001</v>
      </c>
      <c r="K35" s="94">
        <f t="shared" ref="K35:K37" si="2">J35/$J$10</f>
        <v>1.4075773897495021E-2</v>
      </c>
      <c r="L35" s="94">
        <f>J35/'סכום נכסי הקרן'!$C$42</f>
        <v>1.4094528936253051E-3</v>
      </c>
      <c r="M35" s="130"/>
    </row>
    <row r="36" spans="2:13" s="102" customFormat="1">
      <c r="B36" s="125" t="s">
        <v>47</v>
      </c>
      <c r="C36" s="126"/>
      <c r="D36" s="126"/>
      <c r="E36" s="126"/>
      <c r="F36" s="126"/>
      <c r="G36" s="126"/>
      <c r="H36" s="126"/>
      <c r="I36" s="126"/>
      <c r="J36" s="127">
        <f>J37</f>
        <v>1499.1294700000001</v>
      </c>
      <c r="K36" s="128">
        <f t="shared" si="2"/>
        <v>1.4075773897495021E-2</v>
      </c>
      <c r="L36" s="128">
        <f>J36/'סכום נכסי הקרן'!$C$42</f>
        <v>1.4094528936253051E-3</v>
      </c>
      <c r="M36" s="141"/>
    </row>
    <row r="37" spans="2:13">
      <c r="B37" s="89" t="s">
        <v>1889</v>
      </c>
      <c r="C37" s="86" t="s">
        <v>1890</v>
      </c>
      <c r="D37" s="86"/>
      <c r="E37" s="86" t="s">
        <v>272</v>
      </c>
      <c r="F37" s="86" t="s">
        <v>1891</v>
      </c>
      <c r="G37" s="99"/>
      <c r="H37" s="100">
        <v>0</v>
      </c>
      <c r="I37" s="100">
        <v>0</v>
      </c>
      <c r="J37" s="96">
        <v>1499.1294700000001</v>
      </c>
      <c r="K37" s="97">
        <f t="shared" si="2"/>
        <v>1.4075773897495021E-2</v>
      </c>
      <c r="L37" s="97">
        <f>J37/'סכום נכסי הקרן'!$C$42</f>
        <v>1.4094528936253051E-3</v>
      </c>
      <c r="M37" s="130"/>
    </row>
    <row r="38" spans="2:13">
      <c r="D38" s="1"/>
    </row>
    <row r="39" spans="2:13">
      <c r="D39" s="1"/>
    </row>
    <row r="40" spans="2:13">
      <c r="B40" s="101" t="s">
        <v>266</v>
      </c>
      <c r="D40" s="1"/>
    </row>
    <row r="41" spans="2:13">
      <c r="B41" s="118"/>
      <c r="D41" s="1"/>
    </row>
    <row r="42" spans="2:13">
      <c r="D42" s="1"/>
    </row>
    <row r="43" spans="2:13">
      <c r="D43" s="1"/>
    </row>
    <row r="44" spans="2:13">
      <c r="D44" s="1"/>
    </row>
    <row r="45" spans="2:13">
      <c r="D45" s="1"/>
    </row>
    <row r="46" spans="2:13">
      <c r="D46" s="1"/>
    </row>
    <row r="47" spans="2:13">
      <c r="D47" s="1"/>
    </row>
    <row r="48" spans="2:1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8802</v>
      </c>
    </row>
    <row r="6" spans="2:18" ht="26.25" customHeight="1">
      <c r="B6" s="175" t="s">
        <v>232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251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8802</v>
      </c>
    </row>
    <row r="6" spans="2:18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251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191</v>
      </c>
      <c r="C1" s="80" t="s" vm="1">
        <v>267</v>
      </c>
    </row>
    <row r="2" spans="2:53">
      <c r="B2" s="58" t="s">
        <v>190</v>
      </c>
      <c r="C2" s="80" t="s">
        <v>268</v>
      </c>
    </row>
    <row r="3" spans="2:53">
      <c r="B3" s="58" t="s">
        <v>192</v>
      </c>
      <c r="C3" s="80" t="s">
        <v>269</v>
      </c>
    </row>
    <row r="4" spans="2:53">
      <c r="B4" s="58" t="s">
        <v>193</v>
      </c>
      <c r="C4" s="80">
        <v>8802</v>
      </c>
    </row>
    <row r="6" spans="2:53" ht="21.75" customHeight="1">
      <c r="B6" s="166" t="s">
        <v>221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8"/>
    </row>
    <row r="7" spans="2:53" ht="27.75" customHeight="1">
      <c r="B7" s="169" t="s">
        <v>96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AU7" s="3"/>
      <c r="AV7" s="3"/>
    </row>
    <row r="8" spans="2:53" s="3" customFormat="1" ht="66" customHeight="1">
      <c r="B8" s="23" t="s">
        <v>126</v>
      </c>
      <c r="C8" s="31" t="s">
        <v>49</v>
      </c>
      <c r="D8" s="31" t="s">
        <v>131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265</v>
      </c>
      <c r="O8" s="31" t="s">
        <v>66</v>
      </c>
      <c r="P8" s="31" t="s">
        <v>253</v>
      </c>
      <c r="Q8" s="31" t="s">
        <v>194</v>
      </c>
      <c r="R8" s="74" t="s">
        <v>196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258</v>
      </c>
      <c r="M9" s="33"/>
      <c r="N9" s="17" t="s">
        <v>254</v>
      </c>
      <c r="O9" s="33" t="s">
        <v>259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1" t="s">
        <v>29</v>
      </c>
      <c r="C11" s="82"/>
      <c r="D11" s="82"/>
      <c r="E11" s="82"/>
      <c r="F11" s="82"/>
      <c r="G11" s="82"/>
      <c r="H11" s="90">
        <v>5.2469683530849922</v>
      </c>
      <c r="I11" s="82"/>
      <c r="J11" s="82"/>
      <c r="K11" s="91">
        <v>4.7654739754548455E-3</v>
      </c>
      <c r="L11" s="90"/>
      <c r="M11" s="92"/>
      <c r="N11" s="82"/>
      <c r="O11" s="90">
        <v>133028.220252409</v>
      </c>
      <c r="P11" s="82"/>
      <c r="Q11" s="91">
        <f>O11/$O$11</f>
        <v>1</v>
      </c>
      <c r="R11" s="91">
        <f>O11/'סכום נכסי הקרן'!$C$42</f>
        <v>0.12507059178056332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3" t="s">
        <v>245</v>
      </c>
      <c r="C12" s="84"/>
      <c r="D12" s="84"/>
      <c r="E12" s="84"/>
      <c r="F12" s="84"/>
      <c r="G12" s="84"/>
      <c r="H12" s="93">
        <v>5.246968353084994</v>
      </c>
      <c r="I12" s="84"/>
      <c r="J12" s="84"/>
      <c r="K12" s="94">
        <v>4.7654739754548455E-3</v>
      </c>
      <c r="L12" s="93"/>
      <c r="M12" s="95"/>
      <c r="N12" s="84"/>
      <c r="O12" s="93">
        <v>133028.22025240897</v>
      </c>
      <c r="P12" s="84"/>
      <c r="Q12" s="94">
        <f t="shared" ref="Q12:Q26" si="0">O12/$O$11</f>
        <v>0.99999999999999978</v>
      </c>
      <c r="R12" s="94">
        <f>O12/'סכום נכסי הקרן'!$C$42</f>
        <v>0.12507059178056329</v>
      </c>
      <c r="AW12" s="4"/>
    </row>
    <row r="13" spans="2:53" s="102" customFormat="1">
      <c r="B13" s="125" t="s">
        <v>27</v>
      </c>
      <c r="C13" s="126"/>
      <c r="D13" s="126"/>
      <c r="E13" s="126"/>
      <c r="F13" s="126"/>
      <c r="G13" s="126"/>
      <c r="H13" s="127">
        <v>5.7861130952196715</v>
      </c>
      <c r="I13" s="126"/>
      <c r="J13" s="126"/>
      <c r="K13" s="128">
        <v>-5.1186871813853254E-3</v>
      </c>
      <c r="L13" s="127"/>
      <c r="M13" s="129"/>
      <c r="N13" s="126"/>
      <c r="O13" s="127">
        <v>49149.462751048995</v>
      </c>
      <c r="P13" s="126"/>
      <c r="Q13" s="128">
        <f t="shared" si="0"/>
        <v>0.36946643845788768</v>
      </c>
      <c r="R13" s="128">
        <f>O13/'סכום נכסי הקרן'!$C$42</f>
        <v>4.6209386100985093E-2</v>
      </c>
    </row>
    <row r="14" spans="2:53">
      <c r="B14" s="87" t="s">
        <v>26</v>
      </c>
      <c r="C14" s="84"/>
      <c r="D14" s="84"/>
      <c r="E14" s="84"/>
      <c r="F14" s="84"/>
      <c r="G14" s="84"/>
      <c r="H14" s="93">
        <v>5.7861130952196715</v>
      </c>
      <c r="I14" s="84"/>
      <c r="J14" s="84"/>
      <c r="K14" s="94">
        <v>-5.1186871813853254E-3</v>
      </c>
      <c r="L14" s="93"/>
      <c r="M14" s="95"/>
      <c r="N14" s="84"/>
      <c r="O14" s="93">
        <v>49149.462751048995</v>
      </c>
      <c r="P14" s="84"/>
      <c r="Q14" s="94">
        <f t="shared" si="0"/>
        <v>0.36946643845788768</v>
      </c>
      <c r="R14" s="94">
        <f>O14/'סכום נכסי הקרן'!$C$42</f>
        <v>4.6209386100985093E-2</v>
      </c>
    </row>
    <row r="15" spans="2:53">
      <c r="B15" s="88" t="s">
        <v>270</v>
      </c>
      <c r="C15" s="86" t="s">
        <v>271</v>
      </c>
      <c r="D15" s="99" t="s">
        <v>132</v>
      </c>
      <c r="E15" s="86" t="s">
        <v>272</v>
      </c>
      <c r="F15" s="86"/>
      <c r="G15" s="86"/>
      <c r="H15" s="96">
        <v>2.229999999999805</v>
      </c>
      <c r="I15" s="99" t="s">
        <v>176</v>
      </c>
      <c r="J15" s="100">
        <v>0.04</v>
      </c>
      <c r="K15" s="97">
        <v>-1.1699999999998704E-2</v>
      </c>
      <c r="L15" s="96">
        <v>4107447.7102589998</v>
      </c>
      <c r="M15" s="98">
        <v>150.09</v>
      </c>
      <c r="N15" s="86"/>
      <c r="O15" s="96">
        <v>6164.8682072399997</v>
      </c>
      <c r="P15" s="97">
        <v>2.6418180456311296E-4</v>
      </c>
      <c r="Q15" s="97">
        <f t="shared" si="0"/>
        <v>4.6342559462516454E-2</v>
      </c>
      <c r="R15" s="97">
        <f>O15/'סכום נכסי הקרן'!$C$42</f>
        <v>5.7960913366028781E-3</v>
      </c>
    </row>
    <row r="16" spans="2:53" ht="20.25">
      <c r="B16" s="88" t="s">
        <v>273</v>
      </c>
      <c r="C16" s="86" t="s">
        <v>274</v>
      </c>
      <c r="D16" s="99" t="s">
        <v>132</v>
      </c>
      <c r="E16" s="86" t="s">
        <v>272</v>
      </c>
      <c r="F16" s="86"/>
      <c r="G16" s="86"/>
      <c r="H16" s="96">
        <v>4.8599999999999461</v>
      </c>
      <c r="I16" s="99" t="s">
        <v>176</v>
      </c>
      <c r="J16" s="100">
        <v>0.04</v>
      </c>
      <c r="K16" s="97">
        <v>-4.7000000000017817E-3</v>
      </c>
      <c r="L16" s="96">
        <v>1682470.3795429999</v>
      </c>
      <c r="M16" s="98">
        <v>156.80000000000001</v>
      </c>
      <c r="N16" s="86"/>
      <c r="O16" s="96">
        <v>2638.1136357989999</v>
      </c>
      <c r="P16" s="97">
        <v>1.4481715701167525E-4</v>
      </c>
      <c r="Q16" s="97">
        <f t="shared" si="0"/>
        <v>1.9831233033061845E-2</v>
      </c>
      <c r="R16" s="97">
        <f>O16/'סכום נכסי הקרן'!$C$42</f>
        <v>2.4803040511833007E-3</v>
      </c>
      <c r="AU16" s="4"/>
    </row>
    <row r="17" spans="2:48" ht="20.25">
      <c r="B17" s="88" t="s">
        <v>275</v>
      </c>
      <c r="C17" s="86" t="s">
        <v>276</v>
      </c>
      <c r="D17" s="99" t="s">
        <v>132</v>
      </c>
      <c r="E17" s="86" t="s">
        <v>272</v>
      </c>
      <c r="F17" s="86"/>
      <c r="G17" s="86"/>
      <c r="H17" s="96">
        <v>7.9199999999997681</v>
      </c>
      <c r="I17" s="99" t="s">
        <v>176</v>
      </c>
      <c r="J17" s="100">
        <v>7.4999999999999997E-3</v>
      </c>
      <c r="K17" s="97">
        <v>-3.9999999999984297E-4</v>
      </c>
      <c r="L17" s="96">
        <v>7058342.2018999998</v>
      </c>
      <c r="M17" s="98">
        <v>108.29</v>
      </c>
      <c r="N17" s="86"/>
      <c r="O17" s="96">
        <v>7643.4788952280014</v>
      </c>
      <c r="P17" s="97">
        <v>5.0639678650095474E-4</v>
      </c>
      <c r="Q17" s="97">
        <f t="shared" si="0"/>
        <v>5.7457574646380995E-2</v>
      </c>
      <c r="R17" s="97">
        <f>O17/'סכום נכסי הקרן'!$C$42</f>
        <v>7.1862528632987621E-3</v>
      </c>
      <c r="AV17" s="4"/>
    </row>
    <row r="18" spans="2:48">
      <c r="B18" s="88" t="s">
        <v>277</v>
      </c>
      <c r="C18" s="86" t="s">
        <v>278</v>
      </c>
      <c r="D18" s="99" t="s">
        <v>132</v>
      </c>
      <c r="E18" s="86" t="s">
        <v>272</v>
      </c>
      <c r="F18" s="86"/>
      <c r="G18" s="86"/>
      <c r="H18" s="96">
        <v>13.360000000000589</v>
      </c>
      <c r="I18" s="99" t="s">
        <v>176</v>
      </c>
      <c r="J18" s="100">
        <v>0.04</v>
      </c>
      <c r="K18" s="97">
        <v>8.6999999999998051E-3</v>
      </c>
      <c r="L18" s="96">
        <v>3385195.0383489998</v>
      </c>
      <c r="M18" s="98">
        <v>182.1</v>
      </c>
      <c r="N18" s="86"/>
      <c r="O18" s="96">
        <v>6164.4400014760013</v>
      </c>
      <c r="P18" s="97">
        <v>2.0868437221333797E-4</v>
      </c>
      <c r="Q18" s="97">
        <f t="shared" si="0"/>
        <v>4.6339340553301661E-2</v>
      </c>
      <c r="R18" s="97">
        <f>O18/'סכום נכסי הקרן'!$C$42</f>
        <v>5.7956887457224953E-3</v>
      </c>
      <c r="AU18" s="3"/>
    </row>
    <row r="19" spans="2:48">
      <c r="B19" s="88" t="s">
        <v>279</v>
      </c>
      <c r="C19" s="86" t="s">
        <v>280</v>
      </c>
      <c r="D19" s="99" t="s">
        <v>132</v>
      </c>
      <c r="E19" s="86" t="s">
        <v>272</v>
      </c>
      <c r="F19" s="86"/>
      <c r="G19" s="86"/>
      <c r="H19" s="96">
        <v>17.589999999992848</v>
      </c>
      <c r="I19" s="99" t="s">
        <v>176</v>
      </c>
      <c r="J19" s="100">
        <v>2.75E-2</v>
      </c>
      <c r="K19" s="97">
        <v>1.1999999999991214E-2</v>
      </c>
      <c r="L19" s="96">
        <v>644707.64416000003</v>
      </c>
      <c r="M19" s="98">
        <v>141.22999999999999</v>
      </c>
      <c r="N19" s="86"/>
      <c r="O19" s="96">
        <v>910.52065698900003</v>
      </c>
      <c r="P19" s="97">
        <v>3.6475541742500895E-5</v>
      </c>
      <c r="Q19" s="97">
        <f t="shared" si="0"/>
        <v>6.8445676809128888E-3</v>
      </c>
      <c r="R19" s="97">
        <f>O19/'סכום נכסי הקרן'!$C$42</f>
        <v>8.5605413033389296E-4</v>
      </c>
      <c r="AV19" s="3"/>
    </row>
    <row r="20" spans="2:48">
      <c r="B20" s="88" t="s">
        <v>281</v>
      </c>
      <c r="C20" s="86" t="s">
        <v>282</v>
      </c>
      <c r="D20" s="99" t="s">
        <v>132</v>
      </c>
      <c r="E20" s="86" t="s">
        <v>272</v>
      </c>
      <c r="F20" s="86"/>
      <c r="G20" s="86"/>
      <c r="H20" s="96">
        <v>4.3399999999993017</v>
      </c>
      <c r="I20" s="99" t="s">
        <v>176</v>
      </c>
      <c r="J20" s="100">
        <v>1.7500000000000002E-2</v>
      </c>
      <c r="K20" s="97">
        <v>-6.2999999999978776E-3</v>
      </c>
      <c r="L20" s="96">
        <v>2816229.8129679994</v>
      </c>
      <c r="M20" s="98">
        <v>113.75</v>
      </c>
      <c r="N20" s="86"/>
      <c r="O20" s="96">
        <v>3203.4614478359995</v>
      </c>
      <c r="P20" s="97">
        <v>1.9664926199476572E-4</v>
      </c>
      <c r="Q20" s="97">
        <f t="shared" si="0"/>
        <v>2.4081066722216698E-2</v>
      </c>
      <c r="R20" s="97">
        <f>O20/'סכום נכסי הקרן'!$C$42</f>
        <v>3.0118332656548729E-3</v>
      </c>
    </row>
    <row r="21" spans="2:48">
      <c r="B21" s="88" t="s">
        <v>283</v>
      </c>
      <c r="C21" s="86" t="s">
        <v>284</v>
      </c>
      <c r="D21" s="99" t="s">
        <v>132</v>
      </c>
      <c r="E21" s="86" t="s">
        <v>272</v>
      </c>
      <c r="F21" s="86"/>
      <c r="G21" s="86"/>
      <c r="H21" s="96">
        <v>0.57999999999961693</v>
      </c>
      <c r="I21" s="99" t="s">
        <v>176</v>
      </c>
      <c r="J21" s="100">
        <v>0.03</v>
      </c>
      <c r="K21" s="97">
        <v>-2.0599999999991139E-2</v>
      </c>
      <c r="L21" s="96">
        <v>1454137.8151060001</v>
      </c>
      <c r="M21" s="98">
        <v>114.9</v>
      </c>
      <c r="N21" s="86"/>
      <c r="O21" s="96">
        <v>1670.804253608</v>
      </c>
      <c r="P21" s="97">
        <v>9.4854093143892742E-5</v>
      </c>
      <c r="Q21" s="97">
        <f t="shared" si="0"/>
        <v>1.2559773034907934E-2</v>
      </c>
      <c r="R21" s="97">
        <f>O21/'סכום נכסי הקרן'!$C$42</f>
        <v>1.5708582461054972E-3</v>
      </c>
    </row>
    <row r="22" spans="2:48">
      <c r="B22" s="88" t="s">
        <v>285</v>
      </c>
      <c r="C22" s="86" t="s">
        <v>286</v>
      </c>
      <c r="D22" s="99" t="s">
        <v>132</v>
      </c>
      <c r="E22" s="86" t="s">
        <v>272</v>
      </c>
      <c r="F22" s="86"/>
      <c r="G22" s="86"/>
      <c r="H22" s="96">
        <v>1.5799999999999952</v>
      </c>
      <c r="I22" s="99" t="s">
        <v>176</v>
      </c>
      <c r="J22" s="100">
        <v>1E-3</v>
      </c>
      <c r="K22" s="97">
        <v>-1.3499999999999625E-2</v>
      </c>
      <c r="L22" s="96">
        <v>7751455.9248869987</v>
      </c>
      <c r="M22" s="98">
        <v>103.3</v>
      </c>
      <c r="N22" s="86"/>
      <c r="O22" s="96">
        <v>8007.253935838</v>
      </c>
      <c r="P22" s="97">
        <v>5.114636352590643E-4</v>
      </c>
      <c r="Q22" s="97">
        <f t="shared" si="0"/>
        <v>6.019214510007697E-2</v>
      </c>
      <c r="R22" s="97">
        <f>O22/'סכום נכסי הקרן'!$C$42</f>
        <v>7.5282672082081616E-3</v>
      </c>
    </row>
    <row r="23" spans="2:48">
      <c r="B23" s="88" t="s">
        <v>287</v>
      </c>
      <c r="C23" s="86" t="s">
        <v>288</v>
      </c>
      <c r="D23" s="99" t="s">
        <v>132</v>
      </c>
      <c r="E23" s="86" t="s">
        <v>272</v>
      </c>
      <c r="F23" s="86"/>
      <c r="G23" s="86"/>
      <c r="H23" s="96">
        <v>6.4399999999999817</v>
      </c>
      <c r="I23" s="99" t="s">
        <v>176</v>
      </c>
      <c r="J23" s="100">
        <v>7.4999999999999997E-3</v>
      </c>
      <c r="K23" s="97">
        <v>-2.6999999999996762E-3</v>
      </c>
      <c r="L23" s="96">
        <v>2011218.463008</v>
      </c>
      <c r="M23" s="98">
        <v>107.6</v>
      </c>
      <c r="N23" s="86"/>
      <c r="O23" s="96">
        <v>2164.071193841</v>
      </c>
      <c r="P23" s="97">
        <v>1.4529384831016764E-4</v>
      </c>
      <c r="Q23" s="97">
        <f t="shared" si="0"/>
        <v>1.626776025218462E-2</v>
      </c>
      <c r="R23" s="97">
        <f>O23/'סכום נכסי הקרן'!$C$42</f>
        <v>2.0346184016850565E-3</v>
      </c>
    </row>
    <row r="24" spans="2:48">
      <c r="B24" s="88" t="s">
        <v>289</v>
      </c>
      <c r="C24" s="86" t="s">
        <v>290</v>
      </c>
      <c r="D24" s="99" t="s">
        <v>132</v>
      </c>
      <c r="E24" s="86" t="s">
        <v>272</v>
      </c>
      <c r="F24" s="86"/>
      <c r="G24" s="86"/>
      <c r="H24" s="96">
        <v>9.9400000000032058</v>
      </c>
      <c r="I24" s="99" t="s">
        <v>176</v>
      </c>
      <c r="J24" s="100">
        <v>5.0000000000000001E-3</v>
      </c>
      <c r="K24" s="97">
        <v>2.6000000000035621E-3</v>
      </c>
      <c r="L24" s="96">
        <v>1368839.2149980001</v>
      </c>
      <c r="M24" s="98">
        <v>102.54</v>
      </c>
      <c r="N24" s="86"/>
      <c r="O24" s="96">
        <v>1403.6076214249999</v>
      </c>
      <c r="P24" s="97">
        <v>6.5677780022109478E-4</v>
      </c>
      <c r="Q24" s="97">
        <f t="shared" si="0"/>
        <v>1.0551201983772929E-2</v>
      </c>
      <c r="R24" s="97">
        <f>O24/'סכום נכסי הקרן'!$C$42</f>
        <v>1.3196450761067339E-3</v>
      </c>
    </row>
    <row r="25" spans="2:48">
      <c r="B25" s="88" t="s">
        <v>291</v>
      </c>
      <c r="C25" s="86" t="s">
        <v>292</v>
      </c>
      <c r="D25" s="99" t="s">
        <v>132</v>
      </c>
      <c r="E25" s="86" t="s">
        <v>272</v>
      </c>
      <c r="F25" s="86"/>
      <c r="G25" s="86"/>
      <c r="H25" s="96">
        <v>22.740000000016053</v>
      </c>
      <c r="I25" s="99" t="s">
        <v>176</v>
      </c>
      <c r="J25" s="100">
        <v>0.01</v>
      </c>
      <c r="K25" s="97">
        <v>1.4800000000014706E-2</v>
      </c>
      <c r="L25" s="96">
        <v>714722.98656800005</v>
      </c>
      <c r="M25" s="98">
        <v>91.35</v>
      </c>
      <c r="N25" s="86"/>
      <c r="O25" s="96">
        <v>652.89944704799996</v>
      </c>
      <c r="P25" s="97">
        <v>6.002964569269019E-5</v>
      </c>
      <c r="Q25" s="97">
        <f t="shared" si="0"/>
        <v>4.9079770127660313E-3</v>
      </c>
      <c r="R25" s="97">
        <f>O25/'סכום נכסי הקרן'!$C$42</f>
        <v>6.1384358943204894E-4</v>
      </c>
    </row>
    <row r="26" spans="2:48">
      <c r="B26" s="88" t="s">
        <v>293</v>
      </c>
      <c r="C26" s="86" t="s">
        <v>294</v>
      </c>
      <c r="D26" s="99" t="s">
        <v>132</v>
      </c>
      <c r="E26" s="86" t="s">
        <v>272</v>
      </c>
      <c r="F26" s="86"/>
      <c r="G26" s="86"/>
      <c r="H26" s="96">
        <v>3.3600000000000514</v>
      </c>
      <c r="I26" s="99" t="s">
        <v>176</v>
      </c>
      <c r="J26" s="100">
        <v>2.75E-2</v>
      </c>
      <c r="K26" s="97">
        <v>-8.5999999999999289E-3</v>
      </c>
      <c r="L26" s="96">
        <v>7196103.5379250003</v>
      </c>
      <c r="M26" s="98">
        <v>118.48</v>
      </c>
      <c r="N26" s="86"/>
      <c r="O26" s="96">
        <v>8525.9434547210003</v>
      </c>
      <c r="P26" s="97">
        <v>4.3399067487865804E-4</v>
      </c>
      <c r="Q26" s="97">
        <f t="shared" si="0"/>
        <v>6.4091238975788709E-2</v>
      </c>
      <c r="R26" s="97">
        <f>O26/'סכום נכסי הקרן'!$C$42</f>
        <v>8.015929186651399E-3</v>
      </c>
    </row>
    <row r="27" spans="2:48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02" customFormat="1">
      <c r="B28" s="125" t="s">
        <v>50</v>
      </c>
      <c r="C28" s="126"/>
      <c r="D28" s="126"/>
      <c r="E28" s="126"/>
      <c r="F28" s="126"/>
      <c r="G28" s="126"/>
      <c r="H28" s="127">
        <v>4.9310519612554806</v>
      </c>
      <c r="I28" s="126"/>
      <c r="J28" s="126"/>
      <c r="K28" s="128">
        <v>1.0557181257189487E-2</v>
      </c>
      <c r="L28" s="127"/>
      <c r="M28" s="129"/>
      <c r="N28" s="126"/>
      <c r="O28" s="127">
        <v>83878.757501359985</v>
      </c>
      <c r="P28" s="126"/>
      <c r="Q28" s="128">
        <f t="shared" ref="Q28:Q41" si="1">O28/$O$11</f>
        <v>0.63053356154211226</v>
      </c>
      <c r="R28" s="128">
        <f>O28/'סכום נכסי הקרן'!$C$42</f>
        <v>7.8861205679578217E-2</v>
      </c>
    </row>
    <row r="29" spans="2:48">
      <c r="B29" s="87" t="s">
        <v>23</v>
      </c>
      <c r="C29" s="84"/>
      <c r="D29" s="84"/>
      <c r="E29" s="84"/>
      <c r="F29" s="84"/>
      <c r="G29" s="84"/>
      <c r="H29" s="93">
        <v>0.61322269818813602</v>
      </c>
      <c r="I29" s="84"/>
      <c r="J29" s="84"/>
      <c r="K29" s="94">
        <v>2.9819387718240946E-3</v>
      </c>
      <c r="L29" s="93"/>
      <c r="M29" s="95"/>
      <c r="N29" s="84"/>
      <c r="O29" s="93">
        <v>14989.343597363002</v>
      </c>
      <c r="P29" s="84"/>
      <c r="Q29" s="94">
        <f t="shared" si="1"/>
        <v>0.11267792329268242</v>
      </c>
      <c r="R29" s="94">
        <f>O29/'סכום נכסי הקרן'!$C$42</f>
        <v>1.4092694546820711E-2</v>
      </c>
    </row>
    <row r="30" spans="2:48">
      <c r="B30" s="88" t="s">
        <v>295</v>
      </c>
      <c r="C30" s="86" t="s">
        <v>296</v>
      </c>
      <c r="D30" s="99" t="s">
        <v>132</v>
      </c>
      <c r="E30" s="86" t="s">
        <v>272</v>
      </c>
      <c r="F30" s="86"/>
      <c r="G30" s="86"/>
      <c r="H30" s="96">
        <v>0.50999999999982071</v>
      </c>
      <c r="I30" s="99" t="s">
        <v>176</v>
      </c>
      <c r="J30" s="100">
        <v>0</v>
      </c>
      <c r="K30" s="97">
        <v>2.800000000000467E-3</v>
      </c>
      <c r="L30" s="96">
        <v>2569996.089251</v>
      </c>
      <c r="M30" s="98">
        <v>99.86</v>
      </c>
      <c r="N30" s="86"/>
      <c r="O30" s="96">
        <v>2566.398094746</v>
      </c>
      <c r="P30" s="97">
        <v>2.8555512102788888E-4</v>
      </c>
      <c r="Q30" s="97">
        <f t="shared" si="1"/>
        <v>1.9292132826226587E-2</v>
      </c>
      <c r="R30" s="97">
        <f>O30/'סכום נכסי הקרן'!$C$42</f>
        <v>2.4128784692853907E-3</v>
      </c>
    </row>
    <row r="31" spans="2:48">
      <c r="B31" s="88" t="s">
        <v>297</v>
      </c>
      <c r="C31" s="86" t="s">
        <v>298</v>
      </c>
      <c r="D31" s="99" t="s">
        <v>132</v>
      </c>
      <c r="E31" s="86" t="s">
        <v>272</v>
      </c>
      <c r="F31" s="86"/>
      <c r="G31" s="86"/>
      <c r="H31" s="96">
        <v>0.59999999999383524</v>
      </c>
      <c r="I31" s="99" t="s">
        <v>176</v>
      </c>
      <c r="J31" s="100">
        <v>0</v>
      </c>
      <c r="K31" s="97">
        <v>2.6999999999876702E-3</v>
      </c>
      <c r="L31" s="96">
        <v>32494.342799999999</v>
      </c>
      <c r="M31" s="98">
        <v>99.84</v>
      </c>
      <c r="N31" s="86"/>
      <c r="O31" s="96">
        <v>32.442351852000002</v>
      </c>
      <c r="P31" s="97">
        <v>3.6104825333333334E-6</v>
      </c>
      <c r="Q31" s="97">
        <f t="shared" si="1"/>
        <v>2.4387571141253772E-4</v>
      </c>
      <c r="R31" s="97">
        <f>O31/'סכום נכסי הקרן'!$C$42</f>
        <v>3.0501679547271974E-5</v>
      </c>
    </row>
    <row r="32" spans="2:48">
      <c r="B32" s="88" t="s">
        <v>299</v>
      </c>
      <c r="C32" s="86" t="s">
        <v>300</v>
      </c>
      <c r="D32" s="99" t="s">
        <v>132</v>
      </c>
      <c r="E32" s="86" t="s">
        <v>272</v>
      </c>
      <c r="F32" s="86"/>
      <c r="G32" s="86"/>
      <c r="H32" s="96">
        <v>0.7699999999966326</v>
      </c>
      <c r="I32" s="99" t="s">
        <v>176</v>
      </c>
      <c r="J32" s="100">
        <v>0</v>
      </c>
      <c r="K32" s="97">
        <v>2.699999999966327E-3</v>
      </c>
      <c r="L32" s="96">
        <v>154752.13366799999</v>
      </c>
      <c r="M32" s="98">
        <v>99.79</v>
      </c>
      <c r="N32" s="86"/>
      <c r="O32" s="96">
        <v>154.42715417600002</v>
      </c>
      <c r="P32" s="97">
        <v>1.7194681518666667E-5</v>
      </c>
      <c r="Q32" s="97">
        <f t="shared" si="1"/>
        <v>1.1608601083513595E-3</v>
      </c>
      <c r="R32" s="97">
        <f>O32/'סכום נכסי הקרן'!$C$42</f>
        <v>1.451894607259534E-4</v>
      </c>
    </row>
    <row r="33" spans="2:18">
      <c r="B33" s="88" t="s">
        <v>301</v>
      </c>
      <c r="C33" s="86" t="s">
        <v>302</v>
      </c>
      <c r="D33" s="99" t="s">
        <v>132</v>
      </c>
      <c r="E33" s="86" t="s">
        <v>272</v>
      </c>
      <c r="F33" s="86"/>
      <c r="G33" s="86"/>
      <c r="H33" s="96">
        <v>0.68000000000220806</v>
      </c>
      <c r="I33" s="99" t="s">
        <v>176</v>
      </c>
      <c r="J33" s="100">
        <v>0</v>
      </c>
      <c r="K33" s="97">
        <v>2.700000000022506E-3</v>
      </c>
      <c r="L33" s="96">
        <v>235913.17587599999</v>
      </c>
      <c r="M33" s="98">
        <v>99.82</v>
      </c>
      <c r="N33" s="86"/>
      <c r="O33" s="96">
        <v>235.48853216100002</v>
      </c>
      <c r="P33" s="97">
        <v>2.6212575097333334E-5</v>
      </c>
      <c r="Q33" s="97">
        <f t="shared" si="1"/>
        <v>1.770214859029023E-3</v>
      </c>
      <c r="R33" s="97">
        <f>O33/'סכום נכסי הקרן'!$C$42</f>
        <v>2.214018199975064E-4</v>
      </c>
    </row>
    <row r="34" spans="2:18">
      <c r="B34" s="88" t="s">
        <v>303</v>
      </c>
      <c r="C34" s="86" t="s">
        <v>304</v>
      </c>
      <c r="D34" s="99" t="s">
        <v>132</v>
      </c>
      <c r="E34" s="86" t="s">
        <v>272</v>
      </c>
      <c r="F34" s="86"/>
      <c r="G34" s="86"/>
      <c r="H34" s="96">
        <v>0.85000000000009723</v>
      </c>
      <c r="I34" s="99" t="s">
        <v>176</v>
      </c>
      <c r="J34" s="100">
        <v>0</v>
      </c>
      <c r="K34" s="97">
        <v>2.7000000000008428E-3</v>
      </c>
      <c r="L34" s="96">
        <v>3091539.2340000002</v>
      </c>
      <c r="M34" s="98">
        <v>99.77</v>
      </c>
      <c r="N34" s="86"/>
      <c r="O34" s="96">
        <v>3084.428693762</v>
      </c>
      <c r="P34" s="97">
        <v>3.4350435933333333E-4</v>
      </c>
      <c r="Q34" s="97">
        <f t="shared" si="1"/>
        <v>2.3186273468212806E-2</v>
      </c>
      <c r="R34" s="97">
        <f>O34/'סכום נכסי הקרן'!$C$42</f>
        <v>2.8999209438553501E-3</v>
      </c>
    </row>
    <row r="35" spans="2:18">
      <c r="B35" s="88" t="s">
        <v>305</v>
      </c>
      <c r="C35" s="86" t="s">
        <v>306</v>
      </c>
      <c r="D35" s="99" t="s">
        <v>132</v>
      </c>
      <c r="E35" s="86" t="s">
        <v>272</v>
      </c>
      <c r="F35" s="86"/>
      <c r="G35" s="86"/>
      <c r="H35" s="96">
        <v>0.92999999999987482</v>
      </c>
      <c r="I35" s="99" t="s">
        <v>176</v>
      </c>
      <c r="J35" s="100">
        <v>0</v>
      </c>
      <c r="K35" s="97">
        <v>2.8999999999993749E-3</v>
      </c>
      <c r="L35" s="96">
        <v>3203667.6</v>
      </c>
      <c r="M35" s="98">
        <v>99.73</v>
      </c>
      <c r="N35" s="86"/>
      <c r="O35" s="96">
        <v>3195.0176974800002</v>
      </c>
      <c r="P35" s="97">
        <v>3.559630666666667E-4</v>
      </c>
      <c r="Q35" s="97">
        <f t="shared" si="1"/>
        <v>2.4017593345364942E-2</v>
      </c>
      <c r="R35" s="97">
        <f>O35/'סכום נכסי הקרן'!$C$42</f>
        <v>3.0038946128497133E-3</v>
      </c>
    </row>
    <row r="36" spans="2:18">
      <c r="B36" s="88" t="s">
        <v>307</v>
      </c>
      <c r="C36" s="86" t="s">
        <v>308</v>
      </c>
      <c r="D36" s="99" t="s">
        <v>132</v>
      </c>
      <c r="E36" s="86" t="s">
        <v>272</v>
      </c>
      <c r="F36" s="86"/>
      <c r="G36" s="86"/>
      <c r="H36" s="96">
        <v>1.0000000000398284E-2</v>
      </c>
      <c r="I36" s="99" t="s">
        <v>176</v>
      </c>
      <c r="J36" s="100">
        <v>0</v>
      </c>
      <c r="K36" s="97">
        <v>1.8399999999986063E-2</v>
      </c>
      <c r="L36" s="96">
        <v>200882.31552400001</v>
      </c>
      <c r="M36" s="98">
        <v>99.99</v>
      </c>
      <c r="N36" s="86"/>
      <c r="O36" s="96">
        <v>200.86222729199997</v>
      </c>
      <c r="P36" s="97">
        <v>1.8262028684000002E-5</v>
      </c>
      <c r="Q36" s="97">
        <f t="shared" si="1"/>
        <v>1.5099219316839847E-3</v>
      </c>
      <c r="R36" s="97">
        <f>O36/'סכום נכסי הקרן'!$C$42</f>
        <v>1.888468295381673E-4</v>
      </c>
    </row>
    <row r="37" spans="2:18">
      <c r="B37" s="88" t="s">
        <v>309</v>
      </c>
      <c r="C37" s="86" t="s">
        <v>310</v>
      </c>
      <c r="D37" s="99" t="s">
        <v>132</v>
      </c>
      <c r="E37" s="86" t="s">
        <v>272</v>
      </c>
      <c r="F37" s="86"/>
      <c r="G37" s="86"/>
      <c r="H37" s="96">
        <v>9.9999999997578998E-2</v>
      </c>
      <c r="I37" s="99" t="s">
        <v>176</v>
      </c>
      <c r="J37" s="100">
        <v>0</v>
      </c>
      <c r="K37" s="97">
        <v>2.9999999999757898E-3</v>
      </c>
      <c r="L37" s="96">
        <v>206588.10243900001</v>
      </c>
      <c r="M37" s="98">
        <v>99.97</v>
      </c>
      <c r="N37" s="86"/>
      <c r="O37" s="96">
        <v>206.526126025</v>
      </c>
      <c r="P37" s="97">
        <v>1.8780736585363636E-5</v>
      </c>
      <c r="Q37" s="97">
        <f t="shared" si="1"/>
        <v>1.5524986024253755E-3</v>
      </c>
      <c r="R37" s="97">
        <f>O37/'סכום נכסי הקרן'!$C$42</f>
        <v>1.9417191894383922E-4</v>
      </c>
    </row>
    <row r="38" spans="2:18">
      <c r="B38" s="88" t="s">
        <v>311</v>
      </c>
      <c r="C38" s="86" t="s">
        <v>312</v>
      </c>
      <c r="D38" s="99" t="s">
        <v>132</v>
      </c>
      <c r="E38" s="86" t="s">
        <v>272</v>
      </c>
      <c r="F38" s="86"/>
      <c r="G38" s="86"/>
      <c r="H38" s="96">
        <v>0.18000000000480437</v>
      </c>
      <c r="I38" s="99" t="s">
        <v>176</v>
      </c>
      <c r="J38" s="100">
        <v>0</v>
      </c>
      <c r="K38" s="97">
        <v>2.1999999999519561E-3</v>
      </c>
      <c r="L38" s="96">
        <v>83290.780931999994</v>
      </c>
      <c r="M38" s="98">
        <v>99.96</v>
      </c>
      <c r="N38" s="86"/>
      <c r="O38" s="96">
        <v>83.257464619999993</v>
      </c>
      <c r="P38" s="97">
        <v>7.5718891756363628E-6</v>
      </c>
      <c r="Q38" s="97">
        <f t="shared" si="1"/>
        <v>6.2586317746735618E-4</v>
      </c>
      <c r="R38" s="97">
        <f>O38/'סכום נכסי הקרן'!$C$42</f>
        <v>7.8277077979505959E-5</v>
      </c>
    </row>
    <row r="39" spans="2:18">
      <c r="B39" s="88" t="s">
        <v>313</v>
      </c>
      <c r="C39" s="86" t="s">
        <v>314</v>
      </c>
      <c r="D39" s="99" t="s">
        <v>132</v>
      </c>
      <c r="E39" s="86" t="s">
        <v>272</v>
      </c>
      <c r="F39" s="86"/>
      <c r="G39" s="86"/>
      <c r="H39" s="96">
        <v>0.24999999999949621</v>
      </c>
      <c r="I39" s="99" t="s">
        <v>176</v>
      </c>
      <c r="J39" s="100">
        <v>0</v>
      </c>
      <c r="K39" s="97">
        <v>3.100000000005038E-3</v>
      </c>
      <c r="L39" s="96">
        <v>496605.55816399999</v>
      </c>
      <c r="M39" s="98">
        <v>99.92</v>
      </c>
      <c r="N39" s="86"/>
      <c r="O39" s="96">
        <v>496.20827372499997</v>
      </c>
      <c r="P39" s="97">
        <v>5.5178395351555556E-5</v>
      </c>
      <c r="Q39" s="97">
        <f t="shared" si="1"/>
        <v>3.7300978152116126E-3</v>
      </c>
      <c r="R39" s="97">
        <f>O39/'סכום נכסי הקרן'!$C$42</f>
        <v>4.6652554114790272E-4</v>
      </c>
    </row>
    <row r="40" spans="2:18">
      <c r="B40" s="88" t="s">
        <v>315</v>
      </c>
      <c r="C40" s="86" t="s">
        <v>316</v>
      </c>
      <c r="D40" s="99" t="s">
        <v>132</v>
      </c>
      <c r="E40" s="86" t="s">
        <v>272</v>
      </c>
      <c r="F40" s="86"/>
      <c r="G40" s="86"/>
      <c r="H40" s="96">
        <v>0.34999999999986414</v>
      </c>
      <c r="I40" s="99" t="s">
        <v>176</v>
      </c>
      <c r="J40" s="100">
        <v>0</v>
      </c>
      <c r="K40" s="97">
        <v>2.599999999999767E-3</v>
      </c>
      <c r="L40" s="96">
        <v>2579042.6698929998</v>
      </c>
      <c r="M40" s="98">
        <v>99.91</v>
      </c>
      <c r="N40" s="86"/>
      <c r="O40" s="96">
        <v>2576.7215314810001</v>
      </c>
      <c r="P40" s="97">
        <v>2.8656029665477778E-4</v>
      </c>
      <c r="Q40" s="97">
        <f t="shared" si="1"/>
        <v>1.9369736185238774E-2</v>
      </c>
      <c r="R40" s="97">
        <f>O40/'סכום נכסי הקרן'!$C$42</f>
        <v>2.4225843673212049E-3</v>
      </c>
    </row>
    <row r="41" spans="2:18">
      <c r="B41" s="88" t="s">
        <v>317</v>
      </c>
      <c r="C41" s="86" t="s">
        <v>318</v>
      </c>
      <c r="D41" s="99" t="s">
        <v>132</v>
      </c>
      <c r="E41" s="86" t="s">
        <v>272</v>
      </c>
      <c r="F41" s="86"/>
      <c r="G41" s="86"/>
      <c r="H41" s="96">
        <v>0.42999999999977301</v>
      </c>
      <c r="I41" s="99" t="s">
        <v>176</v>
      </c>
      <c r="J41" s="100">
        <v>0</v>
      </c>
      <c r="K41" s="97">
        <v>2.7999999999998148E-3</v>
      </c>
      <c r="L41" s="96">
        <v>2160157.6391909998</v>
      </c>
      <c r="M41" s="98">
        <v>99.88</v>
      </c>
      <c r="N41" s="86"/>
      <c r="O41" s="96">
        <v>2157.5654500429996</v>
      </c>
      <c r="P41" s="97">
        <v>2.4001751546566665E-4</v>
      </c>
      <c r="Q41" s="97">
        <f t="shared" si="1"/>
        <v>1.6218855262058039E-2</v>
      </c>
      <c r="R41" s="97">
        <f>O41/'סכום נכסי הקרן'!$C$42</f>
        <v>2.0285018256289027E-3</v>
      </c>
    </row>
    <row r="42" spans="2:18">
      <c r="B42" s="89"/>
      <c r="C42" s="86"/>
      <c r="D42" s="86"/>
      <c r="E42" s="86"/>
      <c r="F42" s="86"/>
      <c r="G42" s="86"/>
      <c r="H42" s="86"/>
      <c r="I42" s="86"/>
      <c r="J42" s="86"/>
      <c r="K42" s="97"/>
      <c r="L42" s="96"/>
      <c r="M42" s="98"/>
      <c r="N42" s="86"/>
      <c r="O42" s="86"/>
      <c r="P42" s="86"/>
      <c r="Q42" s="97"/>
      <c r="R42" s="86"/>
    </row>
    <row r="43" spans="2:18">
      <c r="B43" s="87" t="s">
        <v>24</v>
      </c>
      <c r="C43" s="84"/>
      <c r="D43" s="84"/>
      <c r="E43" s="84"/>
      <c r="F43" s="84"/>
      <c r="G43" s="84"/>
      <c r="H43" s="93">
        <v>5.8823593976455282</v>
      </c>
      <c r="I43" s="84"/>
      <c r="J43" s="84"/>
      <c r="K43" s="94">
        <v>1.2228824554537308E-2</v>
      </c>
      <c r="L43" s="93"/>
      <c r="M43" s="95"/>
      <c r="N43" s="84"/>
      <c r="O43" s="93">
        <v>68716.764653822</v>
      </c>
      <c r="P43" s="84"/>
      <c r="Q43" s="94">
        <f t="shared" ref="Q43:Q60" si="2">O43/$O$11</f>
        <v>0.51655779896504794</v>
      </c>
      <c r="R43" s="94">
        <f>O43/'סכום נכסי הקרן'!$C$42</f>
        <v>6.4606189605423803E-2</v>
      </c>
    </row>
    <row r="44" spans="2:18">
      <c r="B44" s="88" t="s">
        <v>319</v>
      </c>
      <c r="C44" s="86" t="s">
        <v>320</v>
      </c>
      <c r="D44" s="99" t="s">
        <v>132</v>
      </c>
      <c r="E44" s="86" t="s">
        <v>272</v>
      </c>
      <c r="F44" s="86"/>
      <c r="G44" s="86"/>
      <c r="H44" s="96">
        <v>6.3499999999995556</v>
      </c>
      <c r="I44" s="99" t="s">
        <v>176</v>
      </c>
      <c r="J44" s="100">
        <v>6.25E-2</v>
      </c>
      <c r="K44" s="97">
        <v>1.5199999999997412E-2</v>
      </c>
      <c r="L44" s="96">
        <v>2156160.568918</v>
      </c>
      <c r="M44" s="98">
        <v>136.28</v>
      </c>
      <c r="N44" s="86"/>
      <c r="O44" s="96">
        <v>2938.4156174380005</v>
      </c>
      <c r="P44" s="97">
        <v>1.2711418921348619E-4</v>
      </c>
      <c r="Q44" s="97">
        <f t="shared" si="2"/>
        <v>2.2088663682507538E-2</v>
      </c>
      <c r="R44" s="97">
        <f>O44/'סכום נכסי הקרן'!$C$42</f>
        <v>2.762642238413055E-3</v>
      </c>
    </row>
    <row r="45" spans="2:18">
      <c r="B45" s="88" t="s">
        <v>321</v>
      </c>
      <c r="C45" s="86" t="s">
        <v>322</v>
      </c>
      <c r="D45" s="99" t="s">
        <v>132</v>
      </c>
      <c r="E45" s="86" t="s">
        <v>272</v>
      </c>
      <c r="F45" s="86"/>
      <c r="G45" s="86"/>
      <c r="H45" s="96">
        <v>4.6799999999994606</v>
      </c>
      <c r="I45" s="99" t="s">
        <v>176</v>
      </c>
      <c r="J45" s="100">
        <v>3.7499999999999999E-2</v>
      </c>
      <c r="K45" s="97">
        <v>1.1099999999999808E-2</v>
      </c>
      <c r="L45" s="96">
        <v>2298895.014068</v>
      </c>
      <c r="M45" s="98">
        <v>112.79</v>
      </c>
      <c r="N45" s="86"/>
      <c r="O45" s="96">
        <v>2592.923686355</v>
      </c>
      <c r="P45" s="97">
        <v>1.4167110355971219E-4</v>
      </c>
      <c r="Q45" s="97">
        <f t="shared" si="2"/>
        <v>1.9491531055855382E-2</v>
      </c>
      <c r="R45" s="97">
        <f>O45/'סכום נכסי הקרן'!$C$42</f>
        <v>2.4378173238650612E-3</v>
      </c>
    </row>
    <row r="46" spans="2:18">
      <c r="B46" s="88" t="s">
        <v>323</v>
      </c>
      <c r="C46" s="86" t="s">
        <v>324</v>
      </c>
      <c r="D46" s="99" t="s">
        <v>132</v>
      </c>
      <c r="E46" s="86" t="s">
        <v>272</v>
      </c>
      <c r="F46" s="86"/>
      <c r="G46" s="86"/>
      <c r="H46" s="96">
        <v>18.409999999999691</v>
      </c>
      <c r="I46" s="99" t="s">
        <v>176</v>
      </c>
      <c r="J46" s="100">
        <v>3.7499999999999999E-2</v>
      </c>
      <c r="K46" s="97">
        <v>3.0999999999999674E-2</v>
      </c>
      <c r="L46" s="96">
        <v>5459871.8049170002</v>
      </c>
      <c r="M46" s="98">
        <v>112.1</v>
      </c>
      <c r="N46" s="86"/>
      <c r="O46" s="96">
        <v>6120.516293312</v>
      </c>
      <c r="P46" s="97">
        <v>5.1727573887771832E-4</v>
      </c>
      <c r="Q46" s="97">
        <f t="shared" si="2"/>
        <v>4.6009157167545917E-2</v>
      </c>
      <c r="R46" s="97">
        <f>O46/'סכום נכסי הקרן'!$C$42</f>
        <v>5.7543925142699145E-3</v>
      </c>
    </row>
    <row r="47" spans="2:18">
      <c r="B47" s="88" t="s">
        <v>325</v>
      </c>
      <c r="C47" s="86" t="s">
        <v>326</v>
      </c>
      <c r="D47" s="99" t="s">
        <v>132</v>
      </c>
      <c r="E47" s="86" t="s">
        <v>272</v>
      </c>
      <c r="F47" s="86"/>
      <c r="G47" s="86"/>
      <c r="H47" s="96">
        <v>0.16000000000051021</v>
      </c>
      <c r="I47" s="99" t="s">
        <v>176</v>
      </c>
      <c r="J47" s="100">
        <v>2.2499999999999999E-2</v>
      </c>
      <c r="K47" s="97">
        <v>2.3999999999970239E-3</v>
      </c>
      <c r="L47" s="96">
        <v>920498.63406900002</v>
      </c>
      <c r="M47" s="98">
        <v>102.21</v>
      </c>
      <c r="N47" s="86"/>
      <c r="O47" s="96">
        <v>940.84167784699991</v>
      </c>
      <c r="P47" s="97">
        <v>6.1804353910823153E-5</v>
      </c>
      <c r="Q47" s="97">
        <f t="shared" si="2"/>
        <v>7.072496918787894E-3</v>
      </c>
      <c r="R47" s="97">
        <f>O47/'סכום נכסי הקרן'!$C$42</f>
        <v>8.845613749990126E-4</v>
      </c>
    </row>
    <row r="48" spans="2:18">
      <c r="B48" s="88" t="s">
        <v>327</v>
      </c>
      <c r="C48" s="86" t="s">
        <v>328</v>
      </c>
      <c r="D48" s="99" t="s">
        <v>132</v>
      </c>
      <c r="E48" s="86" t="s">
        <v>272</v>
      </c>
      <c r="F48" s="86"/>
      <c r="G48" s="86"/>
      <c r="H48" s="96">
        <v>0.65999999999991843</v>
      </c>
      <c r="I48" s="99" t="s">
        <v>176</v>
      </c>
      <c r="J48" s="100">
        <v>0</v>
      </c>
      <c r="K48" s="97">
        <v>3.1999999999983682E-3</v>
      </c>
      <c r="L48" s="96">
        <v>2456314.6170910001</v>
      </c>
      <c r="M48" s="98">
        <v>99.79</v>
      </c>
      <c r="N48" s="86"/>
      <c r="O48" s="96">
        <v>2451.1563564200001</v>
      </c>
      <c r="P48" s="97">
        <v>2.1408123909715656E-3</v>
      </c>
      <c r="Q48" s="97">
        <f t="shared" si="2"/>
        <v>1.8425837403290467E-2</v>
      </c>
      <c r="R48" s="97">
        <f>O48/'סכום נכסי הקרן'!$C$42</f>
        <v>2.3045303880819771E-3</v>
      </c>
    </row>
    <row r="49" spans="2:18">
      <c r="B49" s="88" t="s">
        <v>329</v>
      </c>
      <c r="C49" s="86" t="s">
        <v>330</v>
      </c>
      <c r="D49" s="99" t="s">
        <v>132</v>
      </c>
      <c r="E49" s="86" t="s">
        <v>272</v>
      </c>
      <c r="F49" s="86"/>
      <c r="G49" s="86"/>
      <c r="H49" s="96">
        <v>3.6000000000003367</v>
      </c>
      <c r="I49" s="99" t="s">
        <v>176</v>
      </c>
      <c r="J49" s="100">
        <v>1.2500000000000001E-2</v>
      </c>
      <c r="K49" s="97">
        <v>8.7000000000019371E-3</v>
      </c>
      <c r="L49" s="96">
        <v>2332892.5728870002</v>
      </c>
      <c r="M49" s="98">
        <v>101.77</v>
      </c>
      <c r="N49" s="86"/>
      <c r="O49" s="96">
        <v>2374.1848545420003</v>
      </c>
      <c r="P49" s="97">
        <v>2.0079600776905116E-4</v>
      </c>
      <c r="Q49" s="97">
        <f t="shared" si="2"/>
        <v>1.7847227077361479E-2</v>
      </c>
      <c r="R49" s="97">
        <f>O49/'סכום נכסי הקרן'!$C$42</f>
        <v>2.2321632522076936E-3</v>
      </c>
    </row>
    <row r="50" spans="2:18">
      <c r="B50" s="88" t="s">
        <v>331</v>
      </c>
      <c r="C50" s="86" t="s">
        <v>332</v>
      </c>
      <c r="D50" s="99" t="s">
        <v>132</v>
      </c>
      <c r="E50" s="86" t="s">
        <v>272</v>
      </c>
      <c r="F50" s="86"/>
      <c r="G50" s="86"/>
      <c r="H50" s="96">
        <v>4.5200000000020921</v>
      </c>
      <c r="I50" s="99" t="s">
        <v>176</v>
      </c>
      <c r="J50" s="100">
        <v>1.4999999999999999E-2</v>
      </c>
      <c r="K50" s="97">
        <v>1.0799999999992722E-2</v>
      </c>
      <c r="L50" s="96">
        <v>429413.02799500001</v>
      </c>
      <c r="M50" s="98">
        <v>102.39</v>
      </c>
      <c r="N50" s="86"/>
      <c r="O50" s="96">
        <v>439.676000579</v>
      </c>
      <c r="P50" s="97">
        <v>6.0090450315563249E-5</v>
      </c>
      <c r="Q50" s="97">
        <f t="shared" si="2"/>
        <v>3.3051332998724229E-3</v>
      </c>
      <c r="R50" s="97">
        <f>O50/'סכום נכסי הקרן'!$C$42</f>
        <v>4.1337497772868999E-4</v>
      </c>
    </row>
    <row r="51" spans="2:18">
      <c r="B51" s="88" t="s">
        <v>333</v>
      </c>
      <c r="C51" s="86" t="s">
        <v>334</v>
      </c>
      <c r="D51" s="99" t="s">
        <v>132</v>
      </c>
      <c r="E51" s="86" t="s">
        <v>272</v>
      </c>
      <c r="F51" s="86"/>
      <c r="G51" s="86"/>
      <c r="H51" s="96">
        <v>1.8300000000001306</v>
      </c>
      <c r="I51" s="99" t="s">
        <v>176</v>
      </c>
      <c r="J51" s="100">
        <v>5.0000000000000001E-3</v>
      </c>
      <c r="K51" s="97">
        <v>4.8000000000000004E-3</v>
      </c>
      <c r="L51" s="96">
        <v>5747247.877014</v>
      </c>
      <c r="M51" s="98">
        <v>100.12</v>
      </c>
      <c r="N51" s="86"/>
      <c r="O51" s="96">
        <v>5754.1446846749996</v>
      </c>
      <c r="P51" s="97">
        <v>4.1197294106202429E-4</v>
      </c>
      <c r="Q51" s="97">
        <f t="shared" si="2"/>
        <v>4.3255067787549374E-2</v>
      </c>
      <c r="R51" s="97">
        <f>O51/'סכום נכסי הקרן'!$C$42</f>
        <v>5.4099369256971827E-3</v>
      </c>
    </row>
    <row r="52" spans="2:18">
      <c r="B52" s="88" t="s">
        <v>335</v>
      </c>
      <c r="C52" s="86" t="s">
        <v>336</v>
      </c>
      <c r="D52" s="99" t="s">
        <v>132</v>
      </c>
      <c r="E52" s="86" t="s">
        <v>272</v>
      </c>
      <c r="F52" s="86"/>
      <c r="G52" s="86"/>
      <c r="H52" s="96">
        <v>2.6999999999998305</v>
      </c>
      <c r="I52" s="99" t="s">
        <v>176</v>
      </c>
      <c r="J52" s="100">
        <v>5.5E-2</v>
      </c>
      <c r="K52" s="97">
        <v>6.8000000000003379E-3</v>
      </c>
      <c r="L52" s="96">
        <v>5164302.6609509997</v>
      </c>
      <c r="M52" s="98">
        <v>114.42</v>
      </c>
      <c r="N52" s="86"/>
      <c r="O52" s="96">
        <v>5908.9951613100002</v>
      </c>
      <c r="P52" s="97">
        <v>2.875878618103579E-4</v>
      </c>
      <c r="Q52" s="97">
        <f t="shared" si="2"/>
        <v>4.4419110096325556E-2</v>
      </c>
      <c r="R52" s="97">
        <f>O52/'סכום נכסי הקרן'!$C$42</f>
        <v>5.5555243861134329E-3</v>
      </c>
    </row>
    <row r="53" spans="2:18">
      <c r="B53" s="88" t="s">
        <v>337</v>
      </c>
      <c r="C53" s="86" t="s">
        <v>338</v>
      </c>
      <c r="D53" s="99" t="s">
        <v>132</v>
      </c>
      <c r="E53" s="86" t="s">
        <v>272</v>
      </c>
      <c r="F53" s="86"/>
      <c r="G53" s="86"/>
      <c r="H53" s="96">
        <v>15.100000000000744</v>
      </c>
      <c r="I53" s="99" t="s">
        <v>176</v>
      </c>
      <c r="J53" s="100">
        <v>5.5E-2</v>
      </c>
      <c r="K53" s="97">
        <v>2.7700000000001408E-2</v>
      </c>
      <c r="L53" s="96">
        <v>4321554.0985770002</v>
      </c>
      <c r="M53" s="98">
        <v>146.6</v>
      </c>
      <c r="N53" s="86"/>
      <c r="O53" s="96">
        <v>6335.3982907429991</v>
      </c>
      <c r="P53" s="97">
        <v>2.3636198304302441E-4</v>
      </c>
      <c r="Q53" s="97">
        <f t="shared" si="2"/>
        <v>4.7624468543006553E-2</v>
      </c>
      <c r="R53" s="97">
        <f>O53/'סכום נכסי הקרן'!$C$42</f>
        <v>5.9564204639086515E-3</v>
      </c>
    </row>
    <row r="54" spans="2:18">
      <c r="B54" s="88" t="s">
        <v>339</v>
      </c>
      <c r="C54" s="86" t="s">
        <v>340</v>
      </c>
      <c r="D54" s="99" t="s">
        <v>132</v>
      </c>
      <c r="E54" s="86" t="s">
        <v>272</v>
      </c>
      <c r="F54" s="86"/>
      <c r="G54" s="86"/>
      <c r="H54" s="96">
        <v>3.7799999999993728</v>
      </c>
      <c r="I54" s="99" t="s">
        <v>176</v>
      </c>
      <c r="J54" s="100">
        <v>4.2500000000000003E-2</v>
      </c>
      <c r="K54" s="97">
        <v>9.3999999999965431E-3</v>
      </c>
      <c r="L54" s="96">
        <v>1382965.6518359997</v>
      </c>
      <c r="M54" s="98">
        <v>112.96</v>
      </c>
      <c r="N54" s="86"/>
      <c r="O54" s="96">
        <v>1562.1980003410001</v>
      </c>
      <c r="P54" s="97">
        <v>7.7191523128552887E-5</v>
      </c>
      <c r="Q54" s="97">
        <f t="shared" si="2"/>
        <v>1.1743357893361806E-2</v>
      </c>
      <c r="R54" s="97">
        <f>O54/'סכום נכסי הקרן'!$C$42</f>
        <v>1.4687487212137107E-3</v>
      </c>
    </row>
    <row r="55" spans="2:18">
      <c r="B55" s="88" t="s">
        <v>341</v>
      </c>
      <c r="C55" s="86" t="s">
        <v>342</v>
      </c>
      <c r="D55" s="99" t="s">
        <v>132</v>
      </c>
      <c r="E55" s="86" t="s">
        <v>272</v>
      </c>
      <c r="F55" s="86"/>
      <c r="G55" s="86"/>
      <c r="H55" s="96">
        <v>7.4799999999994666</v>
      </c>
      <c r="I55" s="99" t="s">
        <v>176</v>
      </c>
      <c r="J55" s="100">
        <v>0.02</v>
      </c>
      <c r="K55" s="97">
        <v>1.6199999999998244E-2</v>
      </c>
      <c r="L55" s="96">
        <v>5760339.9032309996</v>
      </c>
      <c r="M55" s="98">
        <v>102.81</v>
      </c>
      <c r="N55" s="86"/>
      <c r="O55" s="96">
        <v>5922.2054544920002</v>
      </c>
      <c r="P55" s="97">
        <v>4.0382995580081146E-4</v>
      </c>
      <c r="Q55" s="97">
        <f t="shared" si="2"/>
        <v>4.4518414538322407E-2</v>
      </c>
      <c r="R55" s="97">
        <f>O55/'סכום נכסי הקרן'!$C$42</f>
        <v>5.5679444514404181E-3</v>
      </c>
    </row>
    <row r="56" spans="2:18">
      <c r="B56" s="88" t="s">
        <v>343</v>
      </c>
      <c r="C56" s="86" t="s">
        <v>344</v>
      </c>
      <c r="D56" s="99" t="s">
        <v>132</v>
      </c>
      <c r="E56" s="86" t="s">
        <v>272</v>
      </c>
      <c r="F56" s="86"/>
      <c r="G56" s="86"/>
      <c r="H56" s="96">
        <v>2.0500000000002387</v>
      </c>
      <c r="I56" s="99" t="s">
        <v>176</v>
      </c>
      <c r="J56" s="100">
        <v>0.01</v>
      </c>
      <c r="K56" s="97">
        <v>5.1000000000011583E-3</v>
      </c>
      <c r="L56" s="96">
        <v>4323031.862067</v>
      </c>
      <c r="M56" s="98">
        <v>101.93</v>
      </c>
      <c r="N56" s="86"/>
      <c r="O56" s="96">
        <v>4406.4665690989996</v>
      </c>
      <c r="P56" s="97">
        <v>2.9683807379719151E-4</v>
      </c>
      <c r="Q56" s="97">
        <f t="shared" si="2"/>
        <v>3.3124299195600213E-2</v>
      </c>
      <c r="R56" s="97">
        <f>O56/'סכום נכסי הקרן'!$C$42</f>
        <v>4.1428757027101564E-3</v>
      </c>
    </row>
    <row r="57" spans="2:18">
      <c r="B57" s="88" t="s">
        <v>345</v>
      </c>
      <c r="C57" s="86" t="s">
        <v>346</v>
      </c>
      <c r="D57" s="99" t="s">
        <v>132</v>
      </c>
      <c r="E57" s="86" t="s">
        <v>272</v>
      </c>
      <c r="F57" s="86"/>
      <c r="G57" s="86"/>
      <c r="H57" s="96">
        <v>0.4099999999999494</v>
      </c>
      <c r="I57" s="99" t="s">
        <v>176</v>
      </c>
      <c r="J57" s="100">
        <v>0</v>
      </c>
      <c r="K57" s="97">
        <v>2.9000000000005055E-3</v>
      </c>
      <c r="L57" s="96">
        <v>3959953.9</v>
      </c>
      <c r="M57" s="98">
        <v>99.88</v>
      </c>
      <c r="N57" s="86"/>
      <c r="O57" s="96">
        <v>3955.2019553200003</v>
      </c>
      <c r="P57" s="97">
        <v>1.8117446801112498E-3</v>
      </c>
      <c r="Q57" s="97">
        <f t="shared" si="2"/>
        <v>2.9732051949694305E-2</v>
      </c>
      <c r="R57" s="97">
        <f>O57/'סכום נכסי הקרן'!$C$42</f>
        <v>3.7186053321987184E-3</v>
      </c>
    </row>
    <row r="58" spans="2:18">
      <c r="B58" s="88" t="s">
        <v>347</v>
      </c>
      <c r="C58" s="86" t="s">
        <v>348</v>
      </c>
      <c r="D58" s="99" t="s">
        <v>132</v>
      </c>
      <c r="E58" s="86" t="s">
        <v>272</v>
      </c>
      <c r="F58" s="86"/>
      <c r="G58" s="86"/>
      <c r="H58" s="96">
        <v>6.0799999999997372</v>
      </c>
      <c r="I58" s="99" t="s">
        <v>176</v>
      </c>
      <c r="J58" s="100">
        <v>1.7500000000000002E-2</v>
      </c>
      <c r="K58" s="97">
        <v>1.3999999999999022E-2</v>
      </c>
      <c r="L58" s="96">
        <v>3965314.7989230002</v>
      </c>
      <c r="M58" s="98">
        <v>103.15</v>
      </c>
      <c r="N58" s="86"/>
      <c r="O58" s="96">
        <v>4090.2223291509999</v>
      </c>
      <c r="P58" s="97">
        <v>2.1567894633251432E-4</v>
      </c>
      <c r="Q58" s="97">
        <f t="shared" si="2"/>
        <v>3.0747027370509609E-2</v>
      </c>
      <c r="R58" s="97">
        <f>O58/'סכום נכסי הקרן'!$C$42</f>
        <v>3.8455489087228147E-3</v>
      </c>
    </row>
    <row r="59" spans="2:18">
      <c r="B59" s="88" t="s">
        <v>349</v>
      </c>
      <c r="C59" s="86" t="s">
        <v>350</v>
      </c>
      <c r="D59" s="99" t="s">
        <v>132</v>
      </c>
      <c r="E59" s="86" t="s">
        <v>272</v>
      </c>
      <c r="F59" s="86"/>
      <c r="G59" s="86"/>
      <c r="H59" s="96">
        <v>8.590000000001071</v>
      </c>
      <c r="I59" s="99" t="s">
        <v>176</v>
      </c>
      <c r="J59" s="100">
        <v>2.2499999999999999E-2</v>
      </c>
      <c r="K59" s="97">
        <v>1.8300000000001825E-2</v>
      </c>
      <c r="L59" s="96">
        <v>3659314.1999119995</v>
      </c>
      <c r="M59" s="98">
        <v>104.76</v>
      </c>
      <c r="N59" s="86"/>
      <c r="O59" s="96">
        <v>3833.49747561</v>
      </c>
      <c r="P59" s="97">
        <v>3.9507060294559815E-4</v>
      </c>
      <c r="Q59" s="97">
        <f t="shared" si="2"/>
        <v>2.8817174794463055E-2</v>
      </c>
      <c r="R59" s="97">
        <f>O59/'סכום נכסי הקרן'!$C$42</f>
        <v>3.6041811049874277E-3</v>
      </c>
    </row>
    <row r="60" spans="2:18">
      <c r="B60" s="88" t="s">
        <v>351</v>
      </c>
      <c r="C60" s="86" t="s">
        <v>352</v>
      </c>
      <c r="D60" s="99" t="s">
        <v>132</v>
      </c>
      <c r="E60" s="86" t="s">
        <v>272</v>
      </c>
      <c r="F60" s="86"/>
      <c r="G60" s="86"/>
      <c r="H60" s="96">
        <v>0.84000000000000885</v>
      </c>
      <c r="I60" s="99" t="s">
        <v>176</v>
      </c>
      <c r="J60" s="100">
        <v>0.05</v>
      </c>
      <c r="K60" s="97">
        <v>2.8999999999994282E-3</v>
      </c>
      <c r="L60" s="96">
        <v>8678491.9502799995</v>
      </c>
      <c r="M60" s="98">
        <v>104.75</v>
      </c>
      <c r="N60" s="86"/>
      <c r="O60" s="96">
        <v>9090.720246588</v>
      </c>
      <c r="P60" s="97">
        <v>4.6887526292534995E-4</v>
      </c>
      <c r="Q60" s="97">
        <f t="shared" si="2"/>
        <v>6.8336780190993929E-2</v>
      </c>
      <c r="R60" s="97">
        <f>O60/'סכום נכסי הקרן'!$C$42</f>
        <v>8.5469215388658884E-3</v>
      </c>
    </row>
    <row r="61" spans="2:18">
      <c r="B61" s="89"/>
      <c r="C61" s="86"/>
      <c r="D61" s="86"/>
      <c r="E61" s="86"/>
      <c r="F61" s="86"/>
      <c r="G61" s="86"/>
      <c r="H61" s="86"/>
      <c r="I61" s="86"/>
      <c r="J61" s="86"/>
      <c r="K61" s="97"/>
      <c r="L61" s="96"/>
      <c r="M61" s="98"/>
      <c r="N61" s="86"/>
      <c r="O61" s="86"/>
      <c r="P61" s="86"/>
      <c r="Q61" s="97"/>
      <c r="R61" s="86"/>
    </row>
    <row r="62" spans="2:18">
      <c r="B62" s="87" t="s">
        <v>25</v>
      </c>
      <c r="C62" s="84"/>
      <c r="D62" s="84"/>
      <c r="E62" s="84"/>
      <c r="F62" s="84"/>
      <c r="G62" s="84"/>
      <c r="H62" s="93">
        <v>1.1699999999956563</v>
      </c>
      <c r="I62" s="84"/>
      <c r="J62" s="84"/>
      <c r="K62" s="94">
        <v>2.90000000001448E-3</v>
      </c>
      <c r="L62" s="93"/>
      <c r="M62" s="95"/>
      <c r="N62" s="84"/>
      <c r="O62" s="93">
        <v>172.64925017499999</v>
      </c>
      <c r="P62" s="84"/>
      <c r="Q62" s="94">
        <f t="shared" ref="Q62:Q63" si="3">O62/$O$11</f>
        <v>1.2978392843820182E-3</v>
      </c>
      <c r="R62" s="94">
        <f>O62/'סכום נכסי הקרן'!$C$42</f>
        <v>1.6232152733372185E-4</v>
      </c>
    </row>
    <row r="63" spans="2:18">
      <c r="B63" s="88" t="s">
        <v>353</v>
      </c>
      <c r="C63" s="86" t="s">
        <v>354</v>
      </c>
      <c r="D63" s="99" t="s">
        <v>132</v>
      </c>
      <c r="E63" s="86" t="s">
        <v>272</v>
      </c>
      <c r="F63" s="86"/>
      <c r="G63" s="86"/>
      <c r="H63" s="96">
        <v>1.1699999999956563</v>
      </c>
      <c r="I63" s="99" t="s">
        <v>176</v>
      </c>
      <c r="J63" s="100">
        <v>2.8999999999999998E-3</v>
      </c>
      <c r="K63" s="97">
        <v>2.90000000001448E-3</v>
      </c>
      <c r="L63" s="96">
        <v>172614.72699500003</v>
      </c>
      <c r="M63" s="98">
        <v>100.02</v>
      </c>
      <c r="N63" s="86"/>
      <c r="O63" s="96">
        <v>172.64925017499999</v>
      </c>
      <c r="P63" s="97">
        <v>9.3691291282253053E-6</v>
      </c>
      <c r="Q63" s="97">
        <f t="shared" si="3"/>
        <v>1.2978392843820182E-3</v>
      </c>
      <c r="R63" s="97">
        <f>O63/'סכום נכסי הקרן'!$C$42</f>
        <v>1.6232152733372185E-4</v>
      </c>
    </row>
    <row r="64" spans="2:18">
      <c r="C64" s="1"/>
      <c r="D64" s="1"/>
    </row>
    <row r="65" spans="2:4">
      <c r="C65" s="1"/>
      <c r="D65" s="1"/>
    </row>
    <row r="66" spans="2:4">
      <c r="C66" s="1"/>
      <c r="D66" s="1"/>
    </row>
    <row r="67" spans="2:4">
      <c r="B67" s="101" t="s">
        <v>123</v>
      </c>
      <c r="C67" s="102"/>
      <c r="D67" s="102"/>
    </row>
    <row r="68" spans="2:4">
      <c r="B68" s="101" t="s">
        <v>249</v>
      </c>
      <c r="C68" s="102"/>
      <c r="D68" s="102"/>
    </row>
    <row r="69" spans="2:4">
      <c r="B69" s="172" t="s">
        <v>257</v>
      </c>
      <c r="C69" s="172"/>
      <c r="D69" s="172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5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191</v>
      </c>
      <c r="C1" s="80" t="s" vm="1">
        <v>267</v>
      </c>
    </row>
    <row r="2" spans="2:67">
      <c r="B2" s="58" t="s">
        <v>190</v>
      </c>
      <c r="C2" s="80" t="s">
        <v>268</v>
      </c>
    </row>
    <row r="3" spans="2:67">
      <c r="B3" s="58" t="s">
        <v>192</v>
      </c>
      <c r="C3" s="80" t="s">
        <v>269</v>
      </c>
    </row>
    <row r="4" spans="2:67">
      <c r="B4" s="58" t="s">
        <v>193</v>
      </c>
      <c r="C4" s="80">
        <v>8802</v>
      </c>
    </row>
    <row r="6" spans="2:67" ht="26.25" customHeight="1">
      <c r="B6" s="169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4"/>
      <c r="BO6" s="3"/>
    </row>
    <row r="7" spans="2:67" ht="26.25" customHeight="1">
      <c r="B7" s="169" t="s">
        <v>97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4"/>
      <c r="AZ7" s="45"/>
      <c r="BJ7" s="3"/>
      <c r="BO7" s="3"/>
    </row>
    <row r="8" spans="2:67" s="3" customFormat="1" ht="78.75">
      <c r="B8" s="39" t="s">
        <v>126</v>
      </c>
      <c r="C8" s="14" t="s">
        <v>49</v>
      </c>
      <c r="D8" s="14" t="s">
        <v>131</v>
      </c>
      <c r="E8" s="14" t="s">
        <v>237</v>
      </c>
      <c r="F8" s="14" t="s">
        <v>128</v>
      </c>
      <c r="G8" s="14" t="s">
        <v>69</v>
      </c>
      <c r="H8" s="14" t="s">
        <v>15</v>
      </c>
      <c r="I8" s="14" t="s">
        <v>70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251</v>
      </c>
      <c r="P8" s="14" t="s">
        <v>250</v>
      </c>
      <c r="Q8" s="14" t="s">
        <v>66</v>
      </c>
      <c r="R8" s="14" t="s">
        <v>63</v>
      </c>
      <c r="S8" s="14" t="s">
        <v>194</v>
      </c>
      <c r="T8" s="40" t="s">
        <v>196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258</v>
      </c>
      <c r="P9" s="17"/>
      <c r="Q9" s="17" t="s">
        <v>254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7" t="s">
        <v>197</v>
      </c>
      <c r="T10" s="75" t="s">
        <v>238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U830"/>
  <sheetViews>
    <sheetView rightToLeft="1" workbookViewId="0">
      <selection activeCell="J263" sqref="J263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33" width="5.7109375" style="1" customWidth="1"/>
    <col min="34" max="16384" width="9.140625" style="1"/>
  </cols>
  <sheetData>
    <row r="1" spans="2:47">
      <c r="B1" s="58" t="s">
        <v>191</v>
      </c>
      <c r="C1" s="80" t="s" vm="1">
        <v>267</v>
      </c>
    </row>
    <row r="2" spans="2:47">
      <c r="B2" s="58" t="s">
        <v>190</v>
      </c>
      <c r="C2" s="80" t="s">
        <v>268</v>
      </c>
    </row>
    <row r="3" spans="2:47">
      <c r="B3" s="58" t="s">
        <v>192</v>
      </c>
      <c r="C3" s="80" t="s">
        <v>269</v>
      </c>
    </row>
    <row r="4" spans="2:47">
      <c r="B4" s="58" t="s">
        <v>193</v>
      </c>
      <c r="C4" s="80">
        <v>8802</v>
      </c>
    </row>
    <row r="6" spans="2:47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7"/>
    </row>
    <row r="7" spans="2:47" ht="26.25" customHeight="1">
      <c r="B7" s="175" t="s">
        <v>98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7"/>
      <c r="AU7" s="3"/>
    </row>
    <row r="8" spans="2:47" s="3" customFormat="1" ht="78.75">
      <c r="B8" s="23" t="s">
        <v>126</v>
      </c>
      <c r="C8" s="31" t="s">
        <v>49</v>
      </c>
      <c r="D8" s="31" t="s">
        <v>131</v>
      </c>
      <c r="E8" s="31" t="s">
        <v>237</v>
      </c>
      <c r="F8" s="31" t="s">
        <v>128</v>
      </c>
      <c r="G8" s="31" t="s">
        <v>69</v>
      </c>
      <c r="H8" s="31" t="s">
        <v>15</v>
      </c>
      <c r="I8" s="31" t="s">
        <v>70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251</v>
      </c>
      <c r="P8" s="31" t="s">
        <v>250</v>
      </c>
      <c r="Q8" s="31" t="s">
        <v>265</v>
      </c>
      <c r="R8" s="31" t="s">
        <v>66</v>
      </c>
      <c r="S8" s="14" t="s">
        <v>63</v>
      </c>
      <c r="T8" s="31" t="s">
        <v>194</v>
      </c>
      <c r="U8" s="15" t="s">
        <v>196</v>
      </c>
      <c r="AQ8" s="1"/>
      <c r="AR8" s="1"/>
    </row>
    <row r="9" spans="2:4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258</v>
      </c>
      <c r="P9" s="33"/>
      <c r="Q9" s="17" t="s">
        <v>254</v>
      </c>
      <c r="R9" s="33" t="s">
        <v>254</v>
      </c>
      <c r="S9" s="17" t="s">
        <v>20</v>
      </c>
      <c r="T9" s="33" t="s">
        <v>254</v>
      </c>
      <c r="U9" s="18" t="s">
        <v>20</v>
      </c>
      <c r="AP9" s="1"/>
      <c r="AQ9" s="1"/>
      <c r="AR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124</v>
      </c>
      <c r="R10" s="20" t="s">
        <v>125</v>
      </c>
      <c r="S10" s="20" t="s">
        <v>197</v>
      </c>
      <c r="T10" s="21" t="s">
        <v>238</v>
      </c>
      <c r="U10" s="21" t="s">
        <v>260</v>
      </c>
      <c r="AP10" s="1"/>
      <c r="AQ10" s="3"/>
      <c r="AR10" s="1"/>
    </row>
    <row r="11" spans="2:47" s="142" customFormat="1" ht="18" customHeight="1">
      <c r="B11" s="81" t="s">
        <v>36</v>
      </c>
      <c r="C11" s="82"/>
      <c r="D11" s="82"/>
      <c r="E11" s="82"/>
      <c r="F11" s="82"/>
      <c r="G11" s="82"/>
      <c r="H11" s="82"/>
      <c r="I11" s="82"/>
      <c r="J11" s="82"/>
      <c r="K11" s="90">
        <v>4.0650825374438444</v>
      </c>
      <c r="L11" s="82"/>
      <c r="M11" s="82"/>
      <c r="N11" s="105">
        <v>1.0822590559559525E-2</v>
      </c>
      <c r="O11" s="90"/>
      <c r="P11" s="92"/>
      <c r="Q11" s="90">
        <v>338.00704991000003</v>
      </c>
      <c r="R11" s="90">
        <v>168963.10535075699</v>
      </c>
      <c r="S11" s="82"/>
      <c r="T11" s="91">
        <f>R11/$R$11</f>
        <v>1</v>
      </c>
      <c r="U11" s="91">
        <f>R11/'סכום נכסי הקרן'!$C$42</f>
        <v>0.15885588437704562</v>
      </c>
      <c r="AP11" s="130"/>
      <c r="AQ11" s="143"/>
      <c r="AR11" s="130"/>
      <c r="AU11" s="130"/>
    </row>
    <row r="12" spans="2:47" s="130" customFormat="1">
      <c r="B12" s="83" t="s">
        <v>245</v>
      </c>
      <c r="C12" s="84"/>
      <c r="D12" s="84"/>
      <c r="E12" s="84"/>
      <c r="F12" s="84"/>
      <c r="G12" s="84"/>
      <c r="H12" s="84"/>
      <c r="I12" s="84"/>
      <c r="J12" s="84"/>
      <c r="K12" s="93">
        <v>4.0650825374438453</v>
      </c>
      <c r="L12" s="84"/>
      <c r="M12" s="84"/>
      <c r="N12" s="106">
        <v>1.0822590559559524E-2</v>
      </c>
      <c r="O12" s="93"/>
      <c r="P12" s="95"/>
      <c r="Q12" s="93">
        <v>338.00704991000003</v>
      </c>
      <c r="R12" s="93">
        <v>168963.10535075705</v>
      </c>
      <c r="S12" s="84"/>
      <c r="T12" s="94">
        <f t="shared" ref="T12:T75" si="0">R12/$R$11</f>
        <v>1.0000000000000004</v>
      </c>
      <c r="U12" s="94">
        <f>R12/'סכום נכסי הקרן'!$C$42</f>
        <v>0.15885588437704568</v>
      </c>
      <c r="AQ12" s="143"/>
    </row>
    <row r="13" spans="2:47" s="130" customFormat="1" ht="20.25">
      <c r="B13" s="104" t="s">
        <v>35</v>
      </c>
      <c r="C13" s="84"/>
      <c r="D13" s="84"/>
      <c r="E13" s="84"/>
      <c r="F13" s="84"/>
      <c r="G13" s="84"/>
      <c r="H13" s="84"/>
      <c r="I13" s="84"/>
      <c r="J13" s="84"/>
      <c r="K13" s="93">
        <v>4.0835818766448568</v>
      </c>
      <c r="L13" s="84"/>
      <c r="M13" s="84"/>
      <c r="N13" s="106">
        <v>5.9433433882311757E-3</v>
      </c>
      <c r="O13" s="93"/>
      <c r="P13" s="95"/>
      <c r="Q13" s="93">
        <v>305.39141211899999</v>
      </c>
      <c r="R13" s="93">
        <v>131266.28872941202</v>
      </c>
      <c r="S13" s="84"/>
      <c r="T13" s="94">
        <f t="shared" si="0"/>
        <v>0.776893206696878</v>
      </c>
      <c r="U13" s="94">
        <f>R13/'סכום נכסי הקרן'!$C$42</f>
        <v>0.12341405741635146</v>
      </c>
      <c r="AQ13" s="142"/>
    </row>
    <row r="14" spans="2:47" s="130" customFormat="1">
      <c r="B14" s="89" t="s">
        <v>355</v>
      </c>
      <c r="C14" s="86" t="s">
        <v>356</v>
      </c>
      <c r="D14" s="99" t="s">
        <v>132</v>
      </c>
      <c r="E14" s="99" t="s">
        <v>357</v>
      </c>
      <c r="F14" s="86" t="s">
        <v>358</v>
      </c>
      <c r="G14" s="99" t="s">
        <v>359</v>
      </c>
      <c r="H14" s="86" t="s">
        <v>360</v>
      </c>
      <c r="I14" s="86" t="s">
        <v>361</v>
      </c>
      <c r="J14" s="86"/>
      <c r="K14" s="96">
        <v>3.5499999999999319</v>
      </c>
      <c r="L14" s="99" t="s">
        <v>176</v>
      </c>
      <c r="M14" s="100">
        <v>6.1999999999999998E-3</v>
      </c>
      <c r="N14" s="100">
        <v>-6.9999999999904622E-4</v>
      </c>
      <c r="O14" s="96">
        <v>2832280.5533569995</v>
      </c>
      <c r="P14" s="98">
        <v>103.66</v>
      </c>
      <c r="Q14" s="86"/>
      <c r="R14" s="96">
        <v>2935.9418741040004</v>
      </c>
      <c r="S14" s="97">
        <v>6.0085251366888913E-4</v>
      </c>
      <c r="T14" s="97">
        <f t="shared" si="0"/>
        <v>1.7376230556423344E-2</v>
      </c>
      <c r="U14" s="97">
        <f>R14/'סכום נכסי הקרן'!$C$42</f>
        <v>2.7603164721800742E-3</v>
      </c>
    </row>
    <row r="15" spans="2:47" s="130" customFormat="1">
      <c r="B15" s="89" t="s">
        <v>362</v>
      </c>
      <c r="C15" s="86" t="s">
        <v>363</v>
      </c>
      <c r="D15" s="99" t="s">
        <v>132</v>
      </c>
      <c r="E15" s="99" t="s">
        <v>357</v>
      </c>
      <c r="F15" s="86" t="s">
        <v>364</v>
      </c>
      <c r="G15" s="99" t="s">
        <v>365</v>
      </c>
      <c r="H15" s="86" t="s">
        <v>360</v>
      </c>
      <c r="I15" s="86" t="s">
        <v>172</v>
      </c>
      <c r="J15" s="86"/>
      <c r="K15" s="96">
        <v>1.2400000000001381</v>
      </c>
      <c r="L15" s="99" t="s">
        <v>176</v>
      </c>
      <c r="M15" s="100">
        <v>5.8999999999999999E-3</v>
      </c>
      <c r="N15" s="100">
        <v>-9.8999999999999436E-3</v>
      </c>
      <c r="O15" s="96">
        <v>3395025.1429949999</v>
      </c>
      <c r="P15" s="98">
        <v>102.33</v>
      </c>
      <c r="Q15" s="86"/>
      <c r="R15" s="96">
        <v>3474.129182698</v>
      </c>
      <c r="S15" s="97">
        <v>6.3599271414296822E-4</v>
      </c>
      <c r="T15" s="97">
        <f t="shared" si="0"/>
        <v>2.05614662176451E-2</v>
      </c>
      <c r="U15" s="97">
        <f>R15/'סכום נכסי הקרן'!$C$42</f>
        <v>3.2663099000927597E-3</v>
      </c>
    </row>
    <row r="16" spans="2:47" s="130" customFormat="1">
      <c r="B16" s="89" t="s">
        <v>366</v>
      </c>
      <c r="C16" s="86" t="s">
        <v>367</v>
      </c>
      <c r="D16" s="99" t="s">
        <v>132</v>
      </c>
      <c r="E16" s="99" t="s">
        <v>357</v>
      </c>
      <c r="F16" s="86" t="s">
        <v>364</v>
      </c>
      <c r="G16" s="99" t="s">
        <v>365</v>
      </c>
      <c r="H16" s="86" t="s">
        <v>360</v>
      </c>
      <c r="I16" s="86" t="s">
        <v>172</v>
      </c>
      <c r="J16" s="86"/>
      <c r="K16" s="96">
        <v>6.0799999999987087</v>
      </c>
      <c r="L16" s="99" t="s">
        <v>176</v>
      </c>
      <c r="M16" s="100">
        <v>8.3000000000000001E-3</v>
      </c>
      <c r="N16" s="100">
        <v>4.3000000000028024E-3</v>
      </c>
      <c r="O16" s="96">
        <v>1141941.540674</v>
      </c>
      <c r="P16" s="98">
        <v>103.11</v>
      </c>
      <c r="Q16" s="86"/>
      <c r="R16" s="96">
        <v>1177.455914269</v>
      </c>
      <c r="S16" s="97">
        <v>8.8800014049627912E-4</v>
      </c>
      <c r="T16" s="97">
        <f t="shared" si="0"/>
        <v>6.9687161100920473E-3</v>
      </c>
      <c r="U16" s="97">
        <f>R16/'סכום נכסי הקרן'!$C$42</f>
        <v>1.1070215606412373E-3</v>
      </c>
    </row>
    <row r="17" spans="2:42" s="130" customFormat="1" ht="20.25">
      <c r="B17" s="89" t="s">
        <v>368</v>
      </c>
      <c r="C17" s="86" t="s">
        <v>369</v>
      </c>
      <c r="D17" s="99" t="s">
        <v>132</v>
      </c>
      <c r="E17" s="99" t="s">
        <v>357</v>
      </c>
      <c r="F17" s="86" t="s">
        <v>370</v>
      </c>
      <c r="G17" s="99" t="s">
        <v>365</v>
      </c>
      <c r="H17" s="86" t="s">
        <v>360</v>
      </c>
      <c r="I17" s="86" t="s">
        <v>172</v>
      </c>
      <c r="J17" s="86"/>
      <c r="K17" s="96">
        <v>2.2300000000003242</v>
      </c>
      <c r="L17" s="99" t="s">
        <v>176</v>
      </c>
      <c r="M17" s="100">
        <v>0.04</v>
      </c>
      <c r="N17" s="100">
        <v>-4.6999999999997964E-3</v>
      </c>
      <c r="O17" s="96">
        <v>1718002.9035179999</v>
      </c>
      <c r="P17" s="98">
        <v>114.9</v>
      </c>
      <c r="Q17" s="86"/>
      <c r="R17" s="96">
        <v>1973.9853137320001</v>
      </c>
      <c r="S17" s="97">
        <v>8.292736499553988E-4</v>
      </c>
      <c r="T17" s="97">
        <f t="shared" si="0"/>
        <v>1.1682936991683057E-2</v>
      </c>
      <c r="U17" s="97">
        <f>R17/'סכום נכסי הקרן'!$C$42</f>
        <v>1.8559032879351129E-3</v>
      </c>
      <c r="AP17" s="142"/>
    </row>
    <row r="18" spans="2:42" s="130" customFormat="1">
      <c r="B18" s="89" t="s">
        <v>371</v>
      </c>
      <c r="C18" s="86" t="s">
        <v>372</v>
      </c>
      <c r="D18" s="99" t="s">
        <v>132</v>
      </c>
      <c r="E18" s="99" t="s">
        <v>357</v>
      </c>
      <c r="F18" s="86" t="s">
        <v>370</v>
      </c>
      <c r="G18" s="99" t="s">
        <v>365</v>
      </c>
      <c r="H18" s="86" t="s">
        <v>360</v>
      </c>
      <c r="I18" s="86" t="s">
        <v>172</v>
      </c>
      <c r="J18" s="86"/>
      <c r="K18" s="96">
        <v>3.4299999999998487</v>
      </c>
      <c r="L18" s="99" t="s">
        <v>176</v>
      </c>
      <c r="M18" s="100">
        <v>9.8999999999999991E-3</v>
      </c>
      <c r="N18" s="100">
        <v>-2.19999999999815E-3</v>
      </c>
      <c r="O18" s="96">
        <v>2250134.7808909998</v>
      </c>
      <c r="P18" s="98">
        <v>105.7</v>
      </c>
      <c r="Q18" s="86"/>
      <c r="R18" s="96">
        <v>2378.3925252519998</v>
      </c>
      <c r="S18" s="97">
        <v>7.4659218696302495E-4</v>
      </c>
      <c r="T18" s="97">
        <f t="shared" si="0"/>
        <v>1.4076401592611615E-2</v>
      </c>
      <c r="U18" s="97">
        <f>R18/'סכום נכסי הקרן'!$C$42</f>
        <v>2.2361192238407718E-3</v>
      </c>
    </row>
    <row r="19" spans="2:42" s="130" customFormat="1">
      <c r="B19" s="89" t="s">
        <v>373</v>
      </c>
      <c r="C19" s="86" t="s">
        <v>374</v>
      </c>
      <c r="D19" s="99" t="s">
        <v>132</v>
      </c>
      <c r="E19" s="99" t="s">
        <v>357</v>
      </c>
      <c r="F19" s="86" t="s">
        <v>370</v>
      </c>
      <c r="G19" s="99" t="s">
        <v>365</v>
      </c>
      <c r="H19" s="86" t="s">
        <v>360</v>
      </c>
      <c r="I19" s="86" t="s">
        <v>172</v>
      </c>
      <c r="J19" s="86"/>
      <c r="K19" s="96">
        <v>5.3799999999996553</v>
      </c>
      <c r="L19" s="99" t="s">
        <v>176</v>
      </c>
      <c r="M19" s="100">
        <v>8.6E-3</v>
      </c>
      <c r="N19" s="100">
        <v>3.6999999999983769E-3</v>
      </c>
      <c r="O19" s="96">
        <v>1892735.593236</v>
      </c>
      <c r="P19" s="98">
        <v>104.15</v>
      </c>
      <c r="Q19" s="86"/>
      <c r="R19" s="96">
        <v>1971.2840423359999</v>
      </c>
      <c r="S19" s="97">
        <v>7.5668532454501586E-4</v>
      </c>
      <c r="T19" s="97">
        <f t="shared" si="0"/>
        <v>1.1666949647047122E-2</v>
      </c>
      <c r="U19" s="97">
        <f>R19/'סכום נכסי הקרן'!$C$42</f>
        <v>1.8533636041641308E-3</v>
      </c>
      <c r="AP19" s="143"/>
    </row>
    <row r="20" spans="2:42" s="130" customFormat="1">
      <c r="B20" s="89" t="s">
        <v>375</v>
      </c>
      <c r="C20" s="86" t="s">
        <v>376</v>
      </c>
      <c r="D20" s="99" t="s">
        <v>132</v>
      </c>
      <c r="E20" s="99" t="s">
        <v>357</v>
      </c>
      <c r="F20" s="86" t="s">
        <v>370</v>
      </c>
      <c r="G20" s="99" t="s">
        <v>365</v>
      </c>
      <c r="H20" s="86" t="s">
        <v>360</v>
      </c>
      <c r="I20" s="86" t="s">
        <v>172</v>
      </c>
      <c r="J20" s="86"/>
      <c r="K20" s="96">
        <v>8.0799999999876899</v>
      </c>
      <c r="L20" s="99" t="s">
        <v>176</v>
      </c>
      <c r="M20" s="100">
        <v>1.2199999999999999E-2</v>
      </c>
      <c r="N20" s="100">
        <v>8.9000000000187315E-3</v>
      </c>
      <c r="O20" s="96">
        <v>71643.240000000005</v>
      </c>
      <c r="P20" s="98">
        <v>104.32</v>
      </c>
      <c r="Q20" s="86"/>
      <c r="R20" s="96">
        <v>74.738225174000007</v>
      </c>
      <c r="S20" s="97">
        <v>8.9374407441043512E-5</v>
      </c>
      <c r="T20" s="97">
        <f t="shared" si="0"/>
        <v>4.4233458552296405E-4</v>
      </c>
      <c r="U20" s="97">
        <f>R20/'סכום נכסי הקרן'!$C$42</f>
        <v>7.0267451773804384E-5</v>
      </c>
    </row>
    <row r="21" spans="2:42" s="130" customFormat="1">
      <c r="B21" s="89" t="s">
        <v>377</v>
      </c>
      <c r="C21" s="86" t="s">
        <v>378</v>
      </c>
      <c r="D21" s="99" t="s">
        <v>132</v>
      </c>
      <c r="E21" s="99" t="s">
        <v>357</v>
      </c>
      <c r="F21" s="86" t="s">
        <v>370</v>
      </c>
      <c r="G21" s="99" t="s">
        <v>365</v>
      </c>
      <c r="H21" s="86" t="s">
        <v>360</v>
      </c>
      <c r="I21" s="86" t="s">
        <v>172</v>
      </c>
      <c r="J21" s="86"/>
      <c r="K21" s="96">
        <v>10.849999999997822</v>
      </c>
      <c r="L21" s="99" t="s">
        <v>176</v>
      </c>
      <c r="M21" s="100">
        <v>5.6000000000000008E-3</v>
      </c>
      <c r="N21" s="100">
        <v>4.4999999999990534E-3</v>
      </c>
      <c r="O21" s="96">
        <v>1033988.138256</v>
      </c>
      <c r="P21" s="98">
        <v>102.17</v>
      </c>
      <c r="Q21" s="86"/>
      <c r="R21" s="96">
        <v>1056.425662398</v>
      </c>
      <c r="S21" s="97">
        <v>1.473070758434994E-3</v>
      </c>
      <c r="T21" s="97">
        <f t="shared" si="0"/>
        <v>6.252404394467807E-3</v>
      </c>
      <c r="U21" s="97">
        <f>R21/'סכום נכסי הקרן'!$C$42</f>
        <v>9.9323122956610985E-4</v>
      </c>
    </row>
    <row r="22" spans="2:42" s="130" customFormat="1">
      <c r="B22" s="89" t="s">
        <v>379</v>
      </c>
      <c r="C22" s="86" t="s">
        <v>380</v>
      </c>
      <c r="D22" s="99" t="s">
        <v>132</v>
      </c>
      <c r="E22" s="99" t="s">
        <v>357</v>
      </c>
      <c r="F22" s="86" t="s">
        <v>370</v>
      </c>
      <c r="G22" s="99" t="s">
        <v>365</v>
      </c>
      <c r="H22" s="86" t="s">
        <v>360</v>
      </c>
      <c r="I22" s="86" t="s">
        <v>172</v>
      </c>
      <c r="J22" s="86"/>
      <c r="K22" s="96">
        <v>1.4499999999985893</v>
      </c>
      <c r="L22" s="99" t="s">
        <v>176</v>
      </c>
      <c r="M22" s="100">
        <v>4.0999999999999995E-3</v>
      </c>
      <c r="N22" s="100">
        <v>-8.9000000000084654E-3</v>
      </c>
      <c r="O22" s="96">
        <v>348059.16334199993</v>
      </c>
      <c r="P22" s="98">
        <v>101.83</v>
      </c>
      <c r="Q22" s="86"/>
      <c r="R22" s="96">
        <v>354.42866032999996</v>
      </c>
      <c r="S22" s="97">
        <v>2.8232373905423254E-4</v>
      </c>
      <c r="T22" s="97">
        <f t="shared" si="0"/>
        <v>2.0976689531967815E-3</v>
      </c>
      <c r="U22" s="97">
        <f>R22/'סכום נכסי הקרן'!$C$42</f>
        <v>3.3322705669034628E-4</v>
      </c>
    </row>
    <row r="23" spans="2:42" s="130" customFormat="1">
      <c r="B23" s="89" t="s">
        <v>381</v>
      </c>
      <c r="C23" s="86" t="s">
        <v>382</v>
      </c>
      <c r="D23" s="99" t="s">
        <v>132</v>
      </c>
      <c r="E23" s="99" t="s">
        <v>357</v>
      </c>
      <c r="F23" s="86" t="s">
        <v>370</v>
      </c>
      <c r="G23" s="99" t="s">
        <v>365</v>
      </c>
      <c r="H23" s="86" t="s">
        <v>360</v>
      </c>
      <c r="I23" s="86" t="s">
        <v>172</v>
      </c>
      <c r="J23" s="86"/>
      <c r="K23" s="96">
        <v>0.84000000000004915</v>
      </c>
      <c r="L23" s="99" t="s">
        <v>176</v>
      </c>
      <c r="M23" s="100">
        <v>6.4000000000000003E-3</v>
      </c>
      <c r="N23" s="100">
        <v>-1.1399999999998038E-2</v>
      </c>
      <c r="O23" s="96">
        <v>2407989.605823</v>
      </c>
      <c r="P23" s="98">
        <v>101.61</v>
      </c>
      <c r="Q23" s="86"/>
      <c r="R23" s="96">
        <v>2446.7581641819997</v>
      </c>
      <c r="S23" s="97">
        <v>7.6441809082678457E-4</v>
      </c>
      <c r="T23" s="97">
        <f t="shared" si="0"/>
        <v>1.4481020333419421E-2</v>
      </c>
      <c r="U23" s="97">
        <f>R23/'סכום נכסי הקרן'!$C$42</f>
        <v>2.3003952917473223E-3</v>
      </c>
    </row>
    <row r="24" spans="2:42" s="130" customFormat="1">
      <c r="B24" s="89" t="s">
        <v>383</v>
      </c>
      <c r="C24" s="86" t="s">
        <v>384</v>
      </c>
      <c r="D24" s="99" t="s">
        <v>132</v>
      </c>
      <c r="E24" s="99" t="s">
        <v>357</v>
      </c>
      <c r="F24" s="86" t="s">
        <v>385</v>
      </c>
      <c r="G24" s="99" t="s">
        <v>365</v>
      </c>
      <c r="H24" s="86" t="s">
        <v>360</v>
      </c>
      <c r="I24" s="86" t="s">
        <v>172</v>
      </c>
      <c r="J24" s="86"/>
      <c r="K24" s="96">
        <v>3.14999999999959</v>
      </c>
      <c r="L24" s="99" t="s">
        <v>176</v>
      </c>
      <c r="M24" s="100">
        <v>0.05</v>
      </c>
      <c r="N24" s="100">
        <v>-3.0999999999991807E-3</v>
      </c>
      <c r="O24" s="96">
        <v>2987624.0914389999</v>
      </c>
      <c r="P24" s="98">
        <v>122.55</v>
      </c>
      <c r="Q24" s="86"/>
      <c r="R24" s="96">
        <v>3661.3333730300001</v>
      </c>
      <c r="S24" s="97">
        <v>9.4796847812528653E-4</v>
      </c>
      <c r="T24" s="97">
        <f t="shared" si="0"/>
        <v>2.1669425200426435E-2</v>
      </c>
      <c r="U24" s="97">
        <f>R24/'סכום נכסי הקרן'!$C$42</f>
        <v>3.4423157041559805E-3</v>
      </c>
    </row>
    <row r="25" spans="2:42" s="130" customFormat="1">
      <c r="B25" s="89" t="s">
        <v>386</v>
      </c>
      <c r="C25" s="86" t="s">
        <v>387</v>
      </c>
      <c r="D25" s="99" t="s">
        <v>132</v>
      </c>
      <c r="E25" s="99" t="s">
        <v>357</v>
      </c>
      <c r="F25" s="86" t="s">
        <v>385</v>
      </c>
      <c r="G25" s="99" t="s">
        <v>365</v>
      </c>
      <c r="H25" s="86" t="s">
        <v>360</v>
      </c>
      <c r="I25" s="86" t="s">
        <v>172</v>
      </c>
      <c r="J25" s="86"/>
      <c r="K25" s="96">
        <v>0.95999999999739571</v>
      </c>
      <c r="L25" s="99" t="s">
        <v>176</v>
      </c>
      <c r="M25" s="100">
        <v>1.6E-2</v>
      </c>
      <c r="N25" s="100">
        <v>-1.0499999999988161E-2</v>
      </c>
      <c r="O25" s="96">
        <v>163822.421038</v>
      </c>
      <c r="P25" s="98">
        <v>103.13</v>
      </c>
      <c r="Q25" s="86"/>
      <c r="R25" s="96">
        <v>168.950064564</v>
      </c>
      <c r="S25" s="97">
        <v>7.8040037799669039E-5</v>
      </c>
      <c r="T25" s="97">
        <f t="shared" si="0"/>
        <v>9.9992281873175848E-4</v>
      </c>
      <c r="U25" s="97">
        <f>R25/'סכום נכסי הקרן'!$C$42</f>
        <v>1.588436236784218E-4</v>
      </c>
    </row>
    <row r="26" spans="2:42" s="130" customFormat="1">
      <c r="B26" s="89" t="s">
        <v>388</v>
      </c>
      <c r="C26" s="86" t="s">
        <v>389</v>
      </c>
      <c r="D26" s="99" t="s">
        <v>132</v>
      </c>
      <c r="E26" s="99" t="s">
        <v>357</v>
      </c>
      <c r="F26" s="86" t="s">
        <v>385</v>
      </c>
      <c r="G26" s="99" t="s">
        <v>365</v>
      </c>
      <c r="H26" s="86" t="s">
        <v>360</v>
      </c>
      <c r="I26" s="86" t="s">
        <v>172</v>
      </c>
      <c r="J26" s="86"/>
      <c r="K26" s="96">
        <v>2.4800000000004458</v>
      </c>
      <c r="L26" s="99" t="s">
        <v>176</v>
      </c>
      <c r="M26" s="100">
        <v>6.9999999999999993E-3</v>
      </c>
      <c r="N26" s="100">
        <v>-3.2999999999980901E-3</v>
      </c>
      <c r="O26" s="96">
        <v>1205465.5375399999</v>
      </c>
      <c r="P26" s="98">
        <v>104.24</v>
      </c>
      <c r="Q26" s="86"/>
      <c r="R26" s="96">
        <v>1256.5772651279999</v>
      </c>
      <c r="S26" s="97">
        <v>4.239545191280571E-4</v>
      </c>
      <c r="T26" s="97">
        <f t="shared" si="0"/>
        <v>7.436992013844815E-3</v>
      </c>
      <c r="U26" s="97">
        <f>R26/'סכום נכסי הקרן'!$C$42</f>
        <v>1.1814099434643438E-3</v>
      </c>
    </row>
    <row r="27" spans="2:42" s="130" customFormat="1">
      <c r="B27" s="89" t="s">
        <v>390</v>
      </c>
      <c r="C27" s="86" t="s">
        <v>391</v>
      </c>
      <c r="D27" s="99" t="s">
        <v>132</v>
      </c>
      <c r="E27" s="99" t="s">
        <v>357</v>
      </c>
      <c r="F27" s="86" t="s">
        <v>385</v>
      </c>
      <c r="G27" s="99" t="s">
        <v>365</v>
      </c>
      <c r="H27" s="86" t="s">
        <v>360</v>
      </c>
      <c r="I27" s="86" t="s">
        <v>172</v>
      </c>
      <c r="J27" s="86"/>
      <c r="K27" s="96">
        <v>4.5300000000030876</v>
      </c>
      <c r="L27" s="99" t="s">
        <v>176</v>
      </c>
      <c r="M27" s="100">
        <v>6.0000000000000001E-3</v>
      </c>
      <c r="N27" s="100">
        <v>1.4000000000154362E-3</v>
      </c>
      <c r="O27" s="96">
        <v>250393.1238</v>
      </c>
      <c r="P27" s="98">
        <v>103.49</v>
      </c>
      <c r="Q27" s="86"/>
      <c r="R27" s="96">
        <v>259.13185514000003</v>
      </c>
      <c r="S27" s="97">
        <v>1.1257949630082571E-4</v>
      </c>
      <c r="T27" s="97">
        <f t="shared" si="0"/>
        <v>1.5336594021639119E-3</v>
      </c>
      <c r="U27" s="97">
        <f>R27/'סכום נכסי הקרן'!$C$42</f>
        <v>2.436308206639193E-4</v>
      </c>
    </row>
    <row r="28" spans="2:42" s="130" customFormat="1">
      <c r="B28" s="89" t="s">
        <v>392</v>
      </c>
      <c r="C28" s="86" t="s">
        <v>393</v>
      </c>
      <c r="D28" s="99" t="s">
        <v>132</v>
      </c>
      <c r="E28" s="99" t="s">
        <v>357</v>
      </c>
      <c r="F28" s="86" t="s">
        <v>385</v>
      </c>
      <c r="G28" s="99" t="s">
        <v>365</v>
      </c>
      <c r="H28" s="86" t="s">
        <v>360</v>
      </c>
      <c r="I28" s="86" t="s">
        <v>172</v>
      </c>
      <c r="J28" s="86"/>
      <c r="K28" s="96">
        <v>5.9299999999996418</v>
      </c>
      <c r="L28" s="99" t="s">
        <v>176</v>
      </c>
      <c r="M28" s="100">
        <v>1.7500000000000002E-2</v>
      </c>
      <c r="N28" s="100">
        <v>4.9000000000003711E-3</v>
      </c>
      <c r="O28" s="96">
        <v>2256762.06</v>
      </c>
      <c r="P28" s="98">
        <v>107.52</v>
      </c>
      <c r="Q28" s="86"/>
      <c r="R28" s="96">
        <v>2426.4706731589999</v>
      </c>
      <c r="S28" s="97">
        <v>1.12739624937617E-3</v>
      </c>
      <c r="T28" s="97">
        <f t="shared" si="0"/>
        <v>1.4360949795056125E-2</v>
      </c>
      <c r="U28" s="97">
        <f>R28/'סכום נכסי הקרן'!$C$42</f>
        <v>2.2813213801879928E-3</v>
      </c>
    </row>
    <row r="29" spans="2:42" s="130" customFormat="1">
      <c r="B29" s="89" t="s">
        <v>394</v>
      </c>
      <c r="C29" s="86" t="s">
        <v>395</v>
      </c>
      <c r="D29" s="99" t="s">
        <v>132</v>
      </c>
      <c r="E29" s="99" t="s">
        <v>357</v>
      </c>
      <c r="F29" s="86" t="s">
        <v>396</v>
      </c>
      <c r="G29" s="99" t="s">
        <v>365</v>
      </c>
      <c r="H29" s="86" t="s">
        <v>397</v>
      </c>
      <c r="I29" s="86" t="s">
        <v>172</v>
      </c>
      <c r="J29" s="86"/>
      <c r="K29" s="96">
        <v>1.5</v>
      </c>
      <c r="L29" s="99" t="s">
        <v>176</v>
      </c>
      <c r="M29" s="100">
        <v>8.0000000000000002E-3</v>
      </c>
      <c r="N29" s="100">
        <v>-5.3999999999977044E-3</v>
      </c>
      <c r="O29" s="96">
        <v>672185.55668399995</v>
      </c>
      <c r="P29" s="98">
        <v>103.67</v>
      </c>
      <c r="Q29" s="86"/>
      <c r="R29" s="96">
        <v>696.85475170400002</v>
      </c>
      <c r="S29" s="97">
        <v>1.5643370951522874E-3</v>
      </c>
      <c r="T29" s="97">
        <f t="shared" si="0"/>
        <v>4.1243012801958894E-3</v>
      </c>
      <c r="U29" s="97">
        <f>R29/'סכום נכסי הקרן'!$C$42</f>
        <v>6.5516952730289952E-4</v>
      </c>
    </row>
    <row r="30" spans="2:42" s="130" customFormat="1">
      <c r="B30" s="89" t="s">
        <v>398</v>
      </c>
      <c r="C30" s="86" t="s">
        <v>399</v>
      </c>
      <c r="D30" s="99" t="s">
        <v>132</v>
      </c>
      <c r="E30" s="99" t="s">
        <v>357</v>
      </c>
      <c r="F30" s="86" t="s">
        <v>364</v>
      </c>
      <c r="G30" s="99" t="s">
        <v>365</v>
      </c>
      <c r="H30" s="86" t="s">
        <v>397</v>
      </c>
      <c r="I30" s="86" t="s">
        <v>172</v>
      </c>
      <c r="J30" s="86"/>
      <c r="K30" s="96">
        <v>1.5800000000006735</v>
      </c>
      <c r="L30" s="99" t="s">
        <v>176</v>
      </c>
      <c r="M30" s="100">
        <v>3.4000000000000002E-2</v>
      </c>
      <c r="N30" s="100">
        <v>-6.3999999999992726E-3</v>
      </c>
      <c r="O30" s="96">
        <v>986475.69146100001</v>
      </c>
      <c r="P30" s="98">
        <v>111.42</v>
      </c>
      <c r="Q30" s="86"/>
      <c r="R30" s="96">
        <v>1099.131253647</v>
      </c>
      <c r="S30" s="97">
        <v>5.2731702688554557E-4</v>
      </c>
      <c r="T30" s="97">
        <f t="shared" si="0"/>
        <v>6.5051553791300844E-3</v>
      </c>
      <c r="U30" s="97">
        <f>R30/'סכום נכסי הקרן'!$C$42</f>
        <v>1.0333822107618052E-3</v>
      </c>
    </row>
    <row r="31" spans="2:42" s="130" customFormat="1">
      <c r="B31" s="89" t="s">
        <v>400</v>
      </c>
      <c r="C31" s="86" t="s">
        <v>401</v>
      </c>
      <c r="D31" s="99" t="s">
        <v>132</v>
      </c>
      <c r="E31" s="99" t="s">
        <v>357</v>
      </c>
      <c r="F31" s="86" t="s">
        <v>370</v>
      </c>
      <c r="G31" s="99" t="s">
        <v>365</v>
      </c>
      <c r="H31" s="86" t="s">
        <v>397</v>
      </c>
      <c r="I31" s="86" t="s">
        <v>172</v>
      </c>
      <c r="J31" s="86"/>
      <c r="K31" s="96">
        <v>0.46999999999961667</v>
      </c>
      <c r="L31" s="99" t="s">
        <v>176</v>
      </c>
      <c r="M31" s="100">
        <v>0.03</v>
      </c>
      <c r="N31" s="100">
        <v>-1.9499999999995674E-2</v>
      </c>
      <c r="O31" s="96">
        <v>729845.96515800001</v>
      </c>
      <c r="P31" s="98">
        <v>110.81</v>
      </c>
      <c r="Q31" s="86"/>
      <c r="R31" s="96">
        <v>808.74227987300003</v>
      </c>
      <c r="S31" s="97">
        <v>1.5205124274125E-3</v>
      </c>
      <c r="T31" s="97">
        <f t="shared" si="0"/>
        <v>4.7865022259983969E-3</v>
      </c>
      <c r="U31" s="97">
        <f>R31/'סכום נכסי הקרן'!$C$42</f>
        <v>7.6036404418367291E-4</v>
      </c>
    </row>
    <row r="32" spans="2:42" s="130" customFormat="1">
      <c r="B32" s="89" t="s">
        <v>402</v>
      </c>
      <c r="C32" s="86" t="s">
        <v>403</v>
      </c>
      <c r="D32" s="99" t="s">
        <v>132</v>
      </c>
      <c r="E32" s="99" t="s">
        <v>357</v>
      </c>
      <c r="F32" s="86" t="s">
        <v>404</v>
      </c>
      <c r="G32" s="99" t="s">
        <v>405</v>
      </c>
      <c r="H32" s="86" t="s">
        <v>397</v>
      </c>
      <c r="I32" s="86" t="s">
        <v>172</v>
      </c>
      <c r="J32" s="86"/>
      <c r="K32" s="96">
        <v>6.2199999999993043</v>
      </c>
      <c r="L32" s="99" t="s">
        <v>176</v>
      </c>
      <c r="M32" s="100">
        <v>8.3000000000000001E-3</v>
      </c>
      <c r="N32" s="100">
        <v>4.7000000000009499E-3</v>
      </c>
      <c r="O32" s="96">
        <v>2137067.2068500002</v>
      </c>
      <c r="P32" s="98">
        <v>103.4</v>
      </c>
      <c r="Q32" s="86"/>
      <c r="R32" s="96">
        <v>2209.7274171569998</v>
      </c>
      <c r="S32" s="97">
        <v>1.3954789776103517E-3</v>
      </c>
      <c r="T32" s="97">
        <f t="shared" si="0"/>
        <v>1.307816527501517E-2</v>
      </c>
      <c r="U32" s="97">
        <f>R32/'סכום נכסי הקרן'!$C$42</f>
        <v>2.077543510791703E-3</v>
      </c>
    </row>
    <row r="33" spans="2:21" s="130" customFormat="1">
      <c r="B33" s="89" t="s">
        <v>406</v>
      </c>
      <c r="C33" s="86" t="s">
        <v>407</v>
      </c>
      <c r="D33" s="99" t="s">
        <v>132</v>
      </c>
      <c r="E33" s="99" t="s">
        <v>357</v>
      </c>
      <c r="F33" s="86" t="s">
        <v>404</v>
      </c>
      <c r="G33" s="99" t="s">
        <v>405</v>
      </c>
      <c r="H33" s="86" t="s">
        <v>397</v>
      </c>
      <c r="I33" s="86" t="s">
        <v>172</v>
      </c>
      <c r="J33" s="86"/>
      <c r="K33" s="96">
        <v>9.869999999985005</v>
      </c>
      <c r="L33" s="99" t="s">
        <v>176</v>
      </c>
      <c r="M33" s="100">
        <v>1.6500000000000001E-2</v>
      </c>
      <c r="N33" s="100">
        <v>1.3999999999982112E-2</v>
      </c>
      <c r="O33" s="96">
        <v>322921.87784999999</v>
      </c>
      <c r="P33" s="98">
        <v>103.87</v>
      </c>
      <c r="Q33" s="86"/>
      <c r="R33" s="96">
        <v>335.41895436900001</v>
      </c>
      <c r="S33" s="97">
        <v>7.6365241353623496E-4</v>
      </c>
      <c r="T33" s="97">
        <f t="shared" si="0"/>
        <v>1.9851609241715281E-3</v>
      </c>
      <c r="U33" s="97">
        <f>R33/'סכום נכסי הקרן'!$C$42</f>
        <v>3.1535449424002131E-4</v>
      </c>
    </row>
    <row r="34" spans="2:21" s="130" customFormat="1">
      <c r="B34" s="89" t="s">
        <v>408</v>
      </c>
      <c r="C34" s="86" t="s">
        <v>409</v>
      </c>
      <c r="D34" s="99" t="s">
        <v>132</v>
      </c>
      <c r="E34" s="99" t="s">
        <v>357</v>
      </c>
      <c r="F34" s="86" t="s">
        <v>410</v>
      </c>
      <c r="G34" s="99" t="s">
        <v>411</v>
      </c>
      <c r="H34" s="86" t="s">
        <v>397</v>
      </c>
      <c r="I34" s="86" t="s">
        <v>172</v>
      </c>
      <c r="J34" s="86"/>
      <c r="K34" s="96">
        <v>9.5400000000692291</v>
      </c>
      <c r="L34" s="99" t="s">
        <v>176</v>
      </c>
      <c r="M34" s="100">
        <v>2.6499999999999999E-2</v>
      </c>
      <c r="N34" s="100">
        <v>1.4100000000049451E-2</v>
      </c>
      <c r="O34" s="96">
        <v>44461.173176999997</v>
      </c>
      <c r="P34" s="98">
        <v>113.71</v>
      </c>
      <c r="Q34" s="86"/>
      <c r="R34" s="96">
        <v>50.556800375000002</v>
      </c>
      <c r="S34" s="97">
        <v>3.7854373637329586E-5</v>
      </c>
      <c r="T34" s="97">
        <f t="shared" si="0"/>
        <v>2.9921798767871367E-4</v>
      </c>
      <c r="U34" s="97">
        <f>R34/'סכום נכסי הקרן'!$C$42</f>
        <v>4.7532538054221998E-5</v>
      </c>
    </row>
    <row r="35" spans="2:21" s="130" customFormat="1">
      <c r="B35" s="89" t="s">
        <v>412</v>
      </c>
      <c r="C35" s="86" t="s">
        <v>413</v>
      </c>
      <c r="D35" s="99" t="s">
        <v>132</v>
      </c>
      <c r="E35" s="99" t="s">
        <v>357</v>
      </c>
      <c r="F35" s="86" t="s">
        <v>414</v>
      </c>
      <c r="G35" s="99" t="s">
        <v>415</v>
      </c>
      <c r="H35" s="86" t="s">
        <v>397</v>
      </c>
      <c r="I35" s="86" t="s">
        <v>361</v>
      </c>
      <c r="J35" s="86"/>
      <c r="K35" s="96">
        <v>3.4800000000005467</v>
      </c>
      <c r="L35" s="99" t="s">
        <v>176</v>
      </c>
      <c r="M35" s="100">
        <v>6.5000000000000006E-3</v>
      </c>
      <c r="N35" s="97">
        <v>-1E-4</v>
      </c>
      <c r="O35" s="96">
        <v>733966.51906800002</v>
      </c>
      <c r="P35" s="98">
        <v>102.25</v>
      </c>
      <c r="Q35" s="96">
        <v>125.110706689</v>
      </c>
      <c r="R35" s="96">
        <v>878.34384682400002</v>
      </c>
      <c r="S35" s="97">
        <v>9.4536473892666657E-4</v>
      </c>
      <c r="T35" s="97">
        <f t="shared" si="0"/>
        <v>5.1984357472633592E-3</v>
      </c>
      <c r="U35" s="97">
        <f>R35/'סכום נכסי הקרן'!$C$42</f>
        <v>8.2580210800876897E-4</v>
      </c>
    </row>
    <row r="36" spans="2:21" s="130" customFormat="1">
      <c r="B36" s="89" t="s">
        <v>416</v>
      </c>
      <c r="C36" s="86" t="s">
        <v>417</v>
      </c>
      <c r="D36" s="99" t="s">
        <v>132</v>
      </c>
      <c r="E36" s="99" t="s">
        <v>357</v>
      </c>
      <c r="F36" s="86" t="s">
        <v>414</v>
      </c>
      <c r="G36" s="99" t="s">
        <v>415</v>
      </c>
      <c r="H36" s="86" t="s">
        <v>397</v>
      </c>
      <c r="I36" s="86" t="s">
        <v>361</v>
      </c>
      <c r="J36" s="86"/>
      <c r="K36" s="96">
        <v>4.1499999999993031</v>
      </c>
      <c r="L36" s="99" t="s">
        <v>176</v>
      </c>
      <c r="M36" s="100">
        <v>1.6399999999999998E-2</v>
      </c>
      <c r="N36" s="100">
        <v>2.9999999999981825E-3</v>
      </c>
      <c r="O36" s="96">
        <v>1556674.909679</v>
      </c>
      <c r="P36" s="98">
        <v>106.03</v>
      </c>
      <c r="Q36" s="86"/>
      <c r="R36" s="96">
        <v>1650.542406821</v>
      </c>
      <c r="S36" s="97">
        <v>1.4606597552607166E-3</v>
      </c>
      <c r="T36" s="97">
        <f t="shared" si="0"/>
        <v>9.7686557275008402E-3</v>
      </c>
      <c r="U36" s="97">
        <f>R36/'סכום נכסי הקרן'!$C$42</f>
        <v>1.5518084447670379E-3</v>
      </c>
    </row>
    <row r="37" spans="2:21" s="130" customFormat="1">
      <c r="B37" s="89" t="s">
        <v>418</v>
      </c>
      <c r="C37" s="86" t="s">
        <v>419</v>
      </c>
      <c r="D37" s="99" t="s">
        <v>132</v>
      </c>
      <c r="E37" s="99" t="s">
        <v>357</v>
      </c>
      <c r="F37" s="86" t="s">
        <v>414</v>
      </c>
      <c r="G37" s="99" t="s">
        <v>415</v>
      </c>
      <c r="H37" s="86" t="s">
        <v>397</v>
      </c>
      <c r="I37" s="86" t="s">
        <v>172</v>
      </c>
      <c r="J37" s="86"/>
      <c r="K37" s="96">
        <v>5.5499999999996428</v>
      </c>
      <c r="L37" s="99" t="s">
        <v>176</v>
      </c>
      <c r="M37" s="100">
        <v>1.34E-2</v>
      </c>
      <c r="N37" s="100">
        <v>7.6999999999986628E-3</v>
      </c>
      <c r="O37" s="96">
        <v>5200123.9551879996</v>
      </c>
      <c r="P37" s="98">
        <v>104.85</v>
      </c>
      <c r="Q37" s="86"/>
      <c r="R37" s="96">
        <v>5452.3298272490001</v>
      </c>
      <c r="S37" s="97">
        <v>1.2437056011751122E-3</v>
      </c>
      <c r="T37" s="97">
        <f t="shared" si="0"/>
        <v>3.2269351441726282E-2</v>
      </c>
      <c r="U37" s="97">
        <f>R37/'סכום נכסי הקרן'!$C$42</f>
        <v>5.126176361549121E-3</v>
      </c>
    </row>
    <row r="38" spans="2:21" s="130" customFormat="1">
      <c r="B38" s="89" t="s">
        <v>420</v>
      </c>
      <c r="C38" s="86" t="s">
        <v>421</v>
      </c>
      <c r="D38" s="99" t="s">
        <v>132</v>
      </c>
      <c r="E38" s="99" t="s">
        <v>357</v>
      </c>
      <c r="F38" s="86" t="s">
        <v>414</v>
      </c>
      <c r="G38" s="99" t="s">
        <v>415</v>
      </c>
      <c r="H38" s="86" t="s">
        <v>397</v>
      </c>
      <c r="I38" s="86" t="s">
        <v>172</v>
      </c>
      <c r="J38" s="86"/>
      <c r="K38" s="96">
        <v>6.879999999999475</v>
      </c>
      <c r="L38" s="99" t="s">
        <v>176</v>
      </c>
      <c r="M38" s="100">
        <v>1.77E-2</v>
      </c>
      <c r="N38" s="100">
        <v>1.1899999999999307E-2</v>
      </c>
      <c r="O38" s="96">
        <v>1243713.496448</v>
      </c>
      <c r="P38" s="98">
        <v>104.39</v>
      </c>
      <c r="Q38" s="86"/>
      <c r="R38" s="96">
        <v>1298.3125155110001</v>
      </c>
      <c r="S38" s="97">
        <v>1.0228251910204208E-3</v>
      </c>
      <c r="T38" s="97">
        <f t="shared" si="0"/>
        <v>7.6840000828333702E-3</v>
      </c>
      <c r="U38" s="97">
        <f>R38/'סכום נכסי הקרן'!$C$42</f>
        <v>1.2206486287117868E-3</v>
      </c>
    </row>
    <row r="39" spans="2:21" s="130" customFormat="1">
      <c r="B39" s="89" t="s">
        <v>422</v>
      </c>
      <c r="C39" s="86" t="s">
        <v>423</v>
      </c>
      <c r="D39" s="99" t="s">
        <v>132</v>
      </c>
      <c r="E39" s="99" t="s">
        <v>357</v>
      </c>
      <c r="F39" s="86" t="s">
        <v>414</v>
      </c>
      <c r="G39" s="99" t="s">
        <v>415</v>
      </c>
      <c r="H39" s="86" t="s">
        <v>397</v>
      </c>
      <c r="I39" s="86" t="s">
        <v>172</v>
      </c>
      <c r="J39" s="86"/>
      <c r="K39" s="96">
        <v>10.039999999964859</v>
      </c>
      <c r="L39" s="99" t="s">
        <v>176</v>
      </c>
      <c r="M39" s="100">
        <v>2.4799999999999999E-2</v>
      </c>
      <c r="N39" s="100">
        <v>1.8799999999956074E-2</v>
      </c>
      <c r="O39" s="96">
        <v>93889.323871000001</v>
      </c>
      <c r="P39" s="98">
        <v>106.69</v>
      </c>
      <c r="Q39" s="86"/>
      <c r="R39" s="96">
        <v>100.17051676300001</v>
      </c>
      <c r="S39" s="97">
        <v>3.5647450242042955E-4</v>
      </c>
      <c r="T39" s="97">
        <f t="shared" si="0"/>
        <v>5.9285437820908999E-4</v>
      </c>
      <c r="U39" s="97">
        <f>R39/'סכום נכסי הקרן'!$C$42</f>
        <v>9.4178406557208491E-5</v>
      </c>
    </row>
    <row r="40" spans="2:21" s="130" customFormat="1">
      <c r="B40" s="89" t="s">
        <v>424</v>
      </c>
      <c r="C40" s="86" t="s">
        <v>425</v>
      </c>
      <c r="D40" s="99" t="s">
        <v>132</v>
      </c>
      <c r="E40" s="99" t="s">
        <v>357</v>
      </c>
      <c r="F40" s="86" t="s">
        <v>385</v>
      </c>
      <c r="G40" s="99" t="s">
        <v>365</v>
      </c>
      <c r="H40" s="86" t="s">
        <v>397</v>
      </c>
      <c r="I40" s="86" t="s">
        <v>172</v>
      </c>
      <c r="J40" s="86"/>
      <c r="K40" s="96">
        <v>2.9600000000032702</v>
      </c>
      <c r="L40" s="99" t="s">
        <v>176</v>
      </c>
      <c r="M40" s="100">
        <v>4.2000000000000003E-2</v>
      </c>
      <c r="N40" s="100">
        <v>-3.1999999999938688E-3</v>
      </c>
      <c r="O40" s="96">
        <v>325489.89752699999</v>
      </c>
      <c r="P40" s="98">
        <v>120.26</v>
      </c>
      <c r="Q40" s="86"/>
      <c r="R40" s="96">
        <v>391.43413980700001</v>
      </c>
      <c r="S40" s="97">
        <v>3.2622913274179291E-4</v>
      </c>
      <c r="T40" s="97">
        <f t="shared" si="0"/>
        <v>2.3166841009130772E-3</v>
      </c>
      <c r="U40" s="97">
        <f>R40/'סכום נכסי הקרן'!$C$42</f>
        <v>3.6801890167278772E-4</v>
      </c>
    </row>
    <row r="41" spans="2:21" s="130" customFormat="1">
      <c r="B41" s="89" t="s">
        <v>426</v>
      </c>
      <c r="C41" s="86" t="s">
        <v>427</v>
      </c>
      <c r="D41" s="99" t="s">
        <v>132</v>
      </c>
      <c r="E41" s="99" t="s">
        <v>357</v>
      </c>
      <c r="F41" s="86" t="s">
        <v>385</v>
      </c>
      <c r="G41" s="99" t="s">
        <v>365</v>
      </c>
      <c r="H41" s="86" t="s">
        <v>397</v>
      </c>
      <c r="I41" s="86" t="s">
        <v>172</v>
      </c>
      <c r="J41" s="86"/>
      <c r="K41" s="96">
        <v>1.4900000000004248</v>
      </c>
      <c r="L41" s="99" t="s">
        <v>176</v>
      </c>
      <c r="M41" s="100">
        <v>4.0999999999999995E-2</v>
      </c>
      <c r="N41" s="100">
        <v>-4.4000000000002024E-3</v>
      </c>
      <c r="O41" s="96">
        <v>1525360.1393610002</v>
      </c>
      <c r="P41" s="98">
        <v>129.65</v>
      </c>
      <c r="Q41" s="86"/>
      <c r="R41" s="96">
        <v>1977.6293969840001</v>
      </c>
      <c r="S41" s="97">
        <v>9.7891016570993573E-4</v>
      </c>
      <c r="T41" s="97">
        <f t="shared" si="0"/>
        <v>1.1704504322873111E-2</v>
      </c>
      <c r="U41" s="97">
        <f>R41/'סכום נכסי הקרן'!$C$42</f>
        <v>1.8593293854049617E-3</v>
      </c>
    </row>
    <row r="42" spans="2:21" s="130" customFormat="1">
      <c r="B42" s="89" t="s">
        <v>428</v>
      </c>
      <c r="C42" s="86" t="s">
        <v>429</v>
      </c>
      <c r="D42" s="99" t="s">
        <v>132</v>
      </c>
      <c r="E42" s="99" t="s">
        <v>357</v>
      </c>
      <c r="F42" s="86" t="s">
        <v>385</v>
      </c>
      <c r="G42" s="99" t="s">
        <v>365</v>
      </c>
      <c r="H42" s="86" t="s">
        <v>397</v>
      </c>
      <c r="I42" s="86" t="s">
        <v>172</v>
      </c>
      <c r="J42" s="86"/>
      <c r="K42" s="96">
        <v>2.1200000000003469</v>
      </c>
      <c r="L42" s="99" t="s">
        <v>176</v>
      </c>
      <c r="M42" s="100">
        <v>0.04</v>
      </c>
      <c r="N42" s="100">
        <v>-4.6000000000029724E-3</v>
      </c>
      <c r="O42" s="96">
        <v>1370960.2788720001</v>
      </c>
      <c r="P42" s="98">
        <v>117.75</v>
      </c>
      <c r="Q42" s="86"/>
      <c r="R42" s="96">
        <v>1614.305743312</v>
      </c>
      <c r="S42" s="97">
        <v>4.7198567782239951E-4</v>
      </c>
      <c r="T42" s="97">
        <f t="shared" si="0"/>
        <v>9.5541907800569884E-3</v>
      </c>
      <c r="U42" s="97">
        <f>R42/'סכום נכסי הקרן'!$C$42</f>
        <v>1.5177394258729683E-3</v>
      </c>
    </row>
    <row r="43" spans="2:21" s="130" customFormat="1">
      <c r="B43" s="89" t="s">
        <v>430</v>
      </c>
      <c r="C43" s="86" t="s">
        <v>431</v>
      </c>
      <c r="D43" s="99" t="s">
        <v>132</v>
      </c>
      <c r="E43" s="99" t="s">
        <v>357</v>
      </c>
      <c r="F43" s="86" t="s">
        <v>432</v>
      </c>
      <c r="G43" s="99" t="s">
        <v>415</v>
      </c>
      <c r="H43" s="86" t="s">
        <v>433</v>
      </c>
      <c r="I43" s="86" t="s">
        <v>361</v>
      </c>
      <c r="J43" s="86"/>
      <c r="K43" s="96">
        <v>0.87999999999942102</v>
      </c>
      <c r="L43" s="99" t="s">
        <v>176</v>
      </c>
      <c r="M43" s="100">
        <v>1.6399999999999998E-2</v>
      </c>
      <c r="N43" s="100">
        <v>-6.6000000000173619E-3</v>
      </c>
      <c r="O43" s="96">
        <v>338836.200901</v>
      </c>
      <c r="P43" s="98">
        <v>101.98</v>
      </c>
      <c r="Q43" s="86"/>
      <c r="R43" s="96">
        <v>345.54516524000007</v>
      </c>
      <c r="S43" s="97">
        <v>6.8790297044782681E-4</v>
      </c>
      <c r="T43" s="97">
        <f t="shared" si="0"/>
        <v>2.0450924154280284E-3</v>
      </c>
      <c r="U43" s="97">
        <f>R43/'סכום נכסי הקרן'!$C$42</f>
        <v>3.2487496428560786E-4</v>
      </c>
    </row>
    <row r="44" spans="2:21" s="130" customFormat="1">
      <c r="B44" s="89" t="s">
        <v>434</v>
      </c>
      <c r="C44" s="86" t="s">
        <v>435</v>
      </c>
      <c r="D44" s="99" t="s">
        <v>132</v>
      </c>
      <c r="E44" s="99" t="s">
        <v>357</v>
      </c>
      <c r="F44" s="86" t="s">
        <v>432</v>
      </c>
      <c r="G44" s="99" t="s">
        <v>415</v>
      </c>
      <c r="H44" s="86" t="s">
        <v>433</v>
      </c>
      <c r="I44" s="86" t="s">
        <v>361</v>
      </c>
      <c r="J44" s="86"/>
      <c r="K44" s="96">
        <v>5.250000000000635</v>
      </c>
      <c r="L44" s="99" t="s">
        <v>176</v>
      </c>
      <c r="M44" s="100">
        <v>2.3399999999999997E-2</v>
      </c>
      <c r="N44" s="100">
        <v>8.1000000000002528E-3</v>
      </c>
      <c r="O44" s="96">
        <v>2547819.2369269999</v>
      </c>
      <c r="P44" s="98">
        <v>108.15</v>
      </c>
      <c r="Q44" s="86"/>
      <c r="R44" s="96">
        <v>2755.4665222530002</v>
      </c>
      <c r="S44" s="97">
        <v>1.0729417617820517E-3</v>
      </c>
      <c r="T44" s="97">
        <f t="shared" si="0"/>
        <v>1.6308095880061043E-2</v>
      </c>
      <c r="U44" s="97">
        <f>R44/'סכום נכסי הקרן'!$C$42</f>
        <v>2.5906369935327512E-3</v>
      </c>
    </row>
    <row r="45" spans="2:21" s="130" customFormat="1">
      <c r="B45" s="89" t="s">
        <v>436</v>
      </c>
      <c r="C45" s="86" t="s">
        <v>437</v>
      </c>
      <c r="D45" s="99" t="s">
        <v>132</v>
      </c>
      <c r="E45" s="99" t="s">
        <v>357</v>
      </c>
      <c r="F45" s="86" t="s">
        <v>432</v>
      </c>
      <c r="G45" s="99" t="s">
        <v>415</v>
      </c>
      <c r="H45" s="86" t="s">
        <v>433</v>
      </c>
      <c r="I45" s="86" t="s">
        <v>361</v>
      </c>
      <c r="J45" s="86"/>
      <c r="K45" s="96">
        <v>2.0799999999998677</v>
      </c>
      <c r="L45" s="99" t="s">
        <v>176</v>
      </c>
      <c r="M45" s="100">
        <v>0.03</v>
      </c>
      <c r="N45" s="100">
        <v>-4.2999999999997797E-3</v>
      </c>
      <c r="O45" s="96">
        <v>832051.04056300002</v>
      </c>
      <c r="P45" s="98">
        <v>109</v>
      </c>
      <c r="Q45" s="86"/>
      <c r="R45" s="96">
        <v>906.93562301400004</v>
      </c>
      <c r="S45" s="97">
        <v>1.7291430212128477E-3</v>
      </c>
      <c r="T45" s="97">
        <f t="shared" si="0"/>
        <v>5.367654797366902E-3</v>
      </c>
      <c r="U45" s="97">
        <f>R45/'סכום נכסי הקרן'!$C$42</f>
        <v>8.5268354986641089E-4</v>
      </c>
    </row>
    <row r="46" spans="2:21" s="130" customFormat="1">
      <c r="B46" s="89" t="s">
        <v>438</v>
      </c>
      <c r="C46" s="86" t="s">
        <v>439</v>
      </c>
      <c r="D46" s="99" t="s">
        <v>132</v>
      </c>
      <c r="E46" s="99" t="s">
        <v>357</v>
      </c>
      <c r="F46" s="86" t="s">
        <v>440</v>
      </c>
      <c r="G46" s="99" t="s">
        <v>415</v>
      </c>
      <c r="H46" s="86" t="s">
        <v>433</v>
      </c>
      <c r="I46" s="86" t="s">
        <v>172</v>
      </c>
      <c r="J46" s="86"/>
      <c r="K46" s="96">
        <v>0.26000000000904777</v>
      </c>
      <c r="L46" s="99" t="s">
        <v>176</v>
      </c>
      <c r="M46" s="100">
        <v>4.9500000000000002E-2</v>
      </c>
      <c r="N46" s="100">
        <v>-2.5799999999969844E-2</v>
      </c>
      <c r="O46" s="96">
        <v>26378.142938000001</v>
      </c>
      <c r="P46" s="98">
        <v>125.7</v>
      </c>
      <c r="Q46" s="86"/>
      <c r="R46" s="96">
        <v>33.157326394999998</v>
      </c>
      <c r="S46" s="97">
        <v>2.0450650678062777E-4</v>
      </c>
      <c r="T46" s="97">
        <f t="shared" si="0"/>
        <v>1.9624003906750786E-4</v>
      </c>
      <c r="U46" s="97">
        <f>R46/'סכום נכסי הקרן'!$C$42</f>
        <v>3.1173884956254945E-5</v>
      </c>
    </row>
    <row r="47" spans="2:21" s="130" customFormat="1">
      <c r="B47" s="89" t="s">
        <v>441</v>
      </c>
      <c r="C47" s="86" t="s">
        <v>442</v>
      </c>
      <c r="D47" s="99" t="s">
        <v>132</v>
      </c>
      <c r="E47" s="99" t="s">
        <v>357</v>
      </c>
      <c r="F47" s="86" t="s">
        <v>440</v>
      </c>
      <c r="G47" s="99" t="s">
        <v>415</v>
      </c>
      <c r="H47" s="86" t="s">
        <v>433</v>
      </c>
      <c r="I47" s="86" t="s">
        <v>172</v>
      </c>
      <c r="J47" s="86"/>
      <c r="K47" s="96">
        <v>1.9700000000001918</v>
      </c>
      <c r="L47" s="99" t="s">
        <v>176</v>
      </c>
      <c r="M47" s="100">
        <v>4.8000000000000001E-2</v>
      </c>
      <c r="N47" s="100">
        <v>-4.7000000000001737E-3</v>
      </c>
      <c r="O47" s="96">
        <v>2453966.6274669999</v>
      </c>
      <c r="P47" s="98">
        <v>116.78</v>
      </c>
      <c r="Q47" s="86"/>
      <c r="R47" s="96">
        <v>2865.7421991850001</v>
      </c>
      <c r="S47" s="97">
        <v>1.8049897741356305E-3</v>
      </c>
      <c r="T47" s="97">
        <f t="shared" si="0"/>
        <v>1.6960757161960868E-2</v>
      </c>
      <c r="U47" s="97">
        <f>R47/'סכום נכסי הקרן'!$C$42</f>
        <v>2.6943160786676041E-3</v>
      </c>
    </row>
    <row r="48" spans="2:21" s="130" customFormat="1">
      <c r="B48" s="89" t="s">
        <v>443</v>
      </c>
      <c r="C48" s="86" t="s">
        <v>444</v>
      </c>
      <c r="D48" s="99" t="s">
        <v>132</v>
      </c>
      <c r="E48" s="99" t="s">
        <v>357</v>
      </c>
      <c r="F48" s="86" t="s">
        <v>440</v>
      </c>
      <c r="G48" s="99" t="s">
        <v>415</v>
      </c>
      <c r="H48" s="86" t="s">
        <v>433</v>
      </c>
      <c r="I48" s="86" t="s">
        <v>172</v>
      </c>
      <c r="J48" s="86"/>
      <c r="K48" s="96">
        <v>5.9500000000009869</v>
      </c>
      <c r="L48" s="99" t="s">
        <v>176</v>
      </c>
      <c r="M48" s="100">
        <v>3.2000000000000001E-2</v>
      </c>
      <c r="N48" s="100">
        <v>1.0200000000002372E-2</v>
      </c>
      <c r="O48" s="96">
        <v>2183830.307182</v>
      </c>
      <c r="P48" s="98">
        <v>115.87</v>
      </c>
      <c r="Q48" s="86"/>
      <c r="R48" s="96">
        <v>2530.4042785699999</v>
      </c>
      <c r="S48" s="97">
        <v>1.3238416135524873E-3</v>
      </c>
      <c r="T48" s="97">
        <f t="shared" si="0"/>
        <v>1.497607583215896E-2</v>
      </c>
      <c r="U48" s="97">
        <f>R48/'סכום נכסי הקרן'!$C$42</f>
        <v>2.379037770815311E-3</v>
      </c>
    </row>
    <row r="49" spans="2:21" s="130" customFormat="1">
      <c r="B49" s="89" t="s">
        <v>445</v>
      </c>
      <c r="C49" s="86" t="s">
        <v>446</v>
      </c>
      <c r="D49" s="99" t="s">
        <v>132</v>
      </c>
      <c r="E49" s="99" t="s">
        <v>357</v>
      </c>
      <c r="F49" s="86" t="s">
        <v>440</v>
      </c>
      <c r="G49" s="99" t="s">
        <v>415</v>
      </c>
      <c r="H49" s="86" t="s">
        <v>433</v>
      </c>
      <c r="I49" s="86" t="s">
        <v>172</v>
      </c>
      <c r="J49" s="86"/>
      <c r="K49" s="96">
        <v>1.2399999999986853</v>
      </c>
      <c r="L49" s="99" t="s">
        <v>176</v>
      </c>
      <c r="M49" s="100">
        <v>4.9000000000000002E-2</v>
      </c>
      <c r="N49" s="100">
        <v>-1.0599999999989243E-2</v>
      </c>
      <c r="O49" s="96">
        <v>284059.611752</v>
      </c>
      <c r="P49" s="98">
        <v>117.82</v>
      </c>
      <c r="Q49" s="86"/>
      <c r="R49" s="96">
        <v>334.67902330599998</v>
      </c>
      <c r="S49" s="97">
        <v>1.4338932885524841E-3</v>
      </c>
      <c r="T49" s="97">
        <f t="shared" si="0"/>
        <v>1.9807816778179294E-3</v>
      </c>
      <c r="U49" s="97">
        <f>R49/'סכום נכסי הקרן'!$C$42</f>
        <v>3.1465882518761544E-4</v>
      </c>
    </row>
    <row r="50" spans="2:21" s="130" customFormat="1">
      <c r="B50" s="89" t="s">
        <v>447</v>
      </c>
      <c r="C50" s="86" t="s">
        <v>448</v>
      </c>
      <c r="D50" s="99" t="s">
        <v>132</v>
      </c>
      <c r="E50" s="99" t="s">
        <v>357</v>
      </c>
      <c r="F50" s="86" t="s">
        <v>449</v>
      </c>
      <c r="G50" s="99" t="s">
        <v>450</v>
      </c>
      <c r="H50" s="86" t="s">
        <v>433</v>
      </c>
      <c r="I50" s="86" t="s">
        <v>172</v>
      </c>
      <c r="J50" s="86"/>
      <c r="K50" s="96">
        <v>2.1100000000001264</v>
      </c>
      <c r="L50" s="99" t="s">
        <v>176</v>
      </c>
      <c r="M50" s="100">
        <v>3.7000000000000005E-2</v>
      </c>
      <c r="N50" s="100">
        <v>-3.9999999999978967E-3</v>
      </c>
      <c r="O50" s="96">
        <v>1665062.712393</v>
      </c>
      <c r="P50" s="98">
        <v>114.22</v>
      </c>
      <c r="Q50" s="86"/>
      <c r="R50" s="96">
        <v>1901.8346776159999</v>
      </c>
      <c r="S50" s="97">
        <v>6.9378038332657498E-4</v>
      </c>
      <c r="T50" s="97">
        <f t="shared" si="0"/>
        <v>1.1255916927354693E-2</v>
      </c>
      <c r="U50" s="97">
        <f>R50/'סכום נכסי הקרן'!$C$42</f>
        <v>1.7880686379694879E-3</v>
      </c>
    </row>
    <row r="51" spans="2:21" s="130" customFormat="1">
      <c r="B51" s="89" t="s">
        <v>451</v>
      </c>
      <c r="C51" s="86" t="s">
        <v>452</v>
      </c>
      <c r="D51" s="99" t="s">
        <v>132</v>
      </c>
      <c r="E51" s="99" t="s">
        <v>357</v>
      </c>
      <c r="F51" s="86" t="s">
        <v>449</v>
      </c>
      <c r="G51" s="99" t="s">
        <v>450</v>
      </c>
      <c r="H51" s="86" t="s">
        <v>433</v>
      </c>
      <c r="I51" s="86" t="s">
        <v>172</v>
      </c>
      <c r="J51" s="86"/>
      <c r="K51" s="96">
        <v>5.1600000000002897</v>
      </c>
      <c r="L51" s="99" t="s">
        <v>176</v>
      </c>
      <c r="M51" s="100">
        <v>2.2000000000000002E-2</v>
      </c>
      <c r="N51" s="100">
        <v>1.1100000000003224E-2</v>
      </c>
      <c r="O51" s="96">
        <v>1425567.2304070003</v>
      </c>
      <c r="P51" s="98">
        <v>106.68</v>
      </c>
      <c r="Q51" s="86"/>
      <c r="R51" s="96">
        <v>1520.7951144409999</v>
      </c>
      <c r="S51" s="97">
        <v>1.6168690152547299E-3</v>
      </c>
      <c r="T51" s="97">
        <f t="shared" si="0"/>
        <v>9.0007526275273121E-3</v>
      </c>
      <c r="U51" s="97">
        <f>R51/'סכום נכסי הקרן'!$C$42</f>
        <v>1.4298225187048682E-3</v>
      </c>
    </row>
    <row r="52" spans="2:21" s="130" customFormat="1">
      <c r="B52" s="89" t="s">
        <v>453</v>
      </c>
      <c r="C52" s="86" t="s">
        <v>454</v>
      </c>
      <c r="D52" s="99" t="s">
        <v>132</v>
      </c>
      <c r="E52" s="99" t="s">
        <v>357</v>
      </c>
      <c r="F52" s="86" t="s">
        <v>455</v>
      </c>
      <c r="G52" s="99" t="s">
        <v>415</v>
      </c>
      <c r="H52" s="86" t="s">
        <v>433</v>
      </c>
      <c r="I52" s="86" t="s">
        <v>361</v>
      </c>
      <c r="J52" s="86"/>
      <c r="K52" s="96">
        <v>6.5400000000031824</v>
      </c>
      <c r="L52" s="99" t="s">
        <v>176</v>
      </c>
      <c r="M52" s="100">
        <v>1.8200000000000001E-2</v>
      </c>
      <c r="N52" s="100">
        <v>1.3099999999999223E-2</v>
      </c>
      <c r="O52" s="96">
        <v>494811.09697499999</v>
      </c>
      <c r="P52" s="98">
        <v>104.11</v>
      </c>
      <c r="Q52" s="86"/>
      <c r="R52" s="96">
        <v>515.14782758399997</v>
      </c>
      <c r="S52" s="97">
        <v>1.8814110151140684E-3</v>
      </c>
      <c r="T52" s="97">
        <f t="shared" si="0"/>
        <v>3.048877602684828E-3</v>
      </c>
      <c r="U52" s="97">
        <f>R52/'סכום נכסי הקרן'!$C$42</f>
        <v>4.8433214793186508E-4</v>
      </c>
    </row>
    <row r="53" spans="2:21" s="130" customFormat="1">
      <c r="B53" s="89" t="s">
        <v>456</v>
      </c>
      <c r="C53" s="86" t="s">
        <v>457</v>
      </c>
      <c r="D53" s="99" t="s">
        <v>132</v>
      </c>
      <c r="E53" s="99" t="s">
        <v>357</v>
      </c>
      <c r="F53" s="86" t="s">
        <v>396</v>
      </c>
      <c r="G53" s="99" t="s">
        <v>365</v>
      </c>
      <c r="H53" s="86" t="s">
        <v>433</v>
      </c>
      <c r="I53" s="86" t="s">
        <v>172</v>
      </c>
      <c r="J53" s="86"/>
      <c r="K53" s="96">
        <v>1.3200000000001784</v>
      </c>
      <c r="L53" s="99" t="s">
        <v>176</v>
      </c>
      <c r="M53" s="100">
        <v>3.1E-2</v>
      </c>
      <c r="N53" s="100">
        <v>-9.3000000000037879E-3</v>
      </c>
      <c r="O53" s="96">
        <v>400003.52873800002</v>
      </c>
      <c r="P53" s="98">
        <v>112.2</v>
      </c>
      <c r="Q53" s="86"/>
      <c r="R53" s="96">
        <v>448.80393543100001</v>
      </c>
      <c r="S53" s="97">
        <v>1.16268333534282E-3</v>
      </c>
      <c r="T53" s="97">
        <f t="shared" si="0"/>
        <v>2.6562244727883683E-3</v>
      </c>
      <c r="U53" s="97">
        <f>R53/'סכום נכסי הקרן'!$C$42</f>
        <v>4.2195688772874801E-4</v>
      </c>
    </row>
    <row r="54" spans="2:21" s="130" customFormat="1">
      <c r="B54" s="89" t="s">
        <v>458</v>
      </c>
      <c r="C54" s="86" t="s">
        <v>459</v>
      </c>
      <c r="D54" s="99" t="s">
        <v>132</v>
      </c>
      <c r="E54" s="99" t="s">
        <v>357</v>
      </c>
      <c r="F54" s="86" t="s">
        <v>396</v>
      </c>
      <c r="G54" s="99" t="s">
        <v>365</v>
      </c>
      <c r="H54" s="86" t="s">
        <v>433</v>
      </c>
      <c r="I54" s="86" t="s">
        <v>172</v>
      </c>
      <c r="J54" s="86"/>
      <c r="K54" s="96">
        <v>0.26999999999983176</v>
      </c>
      <c r="L54" s="99" t="s">
        <v>176</v>
      </c>
      <c r="M54" s="100">
        <v>2.7999999999999997E-2</v>
      </c>
      <c r="N54" s="100">
        <v>-2.2999999999998133E-2</v>
      </c>
      <c r="O54" s="96">
        <v>1521060.18768</v>
      </c>
      <c r="P54" s="98">
        <v>105.52</v>
      </c>
      <c r="Q54" s="86"/>
      <c r="R54" s="96">
        <v>1605.0226268009999</v>
      </c>
      <c r="S54" s="97">
        <v>1.5465268452405766E-3</v>
      </c>
      <c r="T54" s="97">
        <f t="shared" si="0"/>
        <v>9.4992491021579639E-3</v>
      </c>
      <c r="U54" s="97">
        <f>R54/'סכום נכסי הקרן'!$C$42</f>
        <v>1.5090116170411601E-3</v>
      </c>
    </row>
    <row r="55" spans="2:21" s="130" customFormat="1">
      <c r="B55" s="89" t="s">
        <v>460</v>
      </c>
      <c r="C55" s="86" t="s">
        <v>461</v>
      </c>
      <c r="D55" s="99" t="s">
        <v>132</v>
      </c>
      <c r="E55" s="99" t="s">
        <v>357</v>
      </c>
      <c r="F55" s="86" t="s">
        <v>396</v>
      </c>
      <c r="G55" s="99" t="s">
        <v>365</v>
      </c>
      <c r="H55" s="86" t="s">
        <v>433</v>
      </c>
      <c r="I55" s="86" t="s">
        <v>172</v>
      </c>
      <c r="J55" s="86"/>
      <c r="K55" s="96">
        <v>1.450000000008332</v>
      </c>
      <c r="L55" s="99" t="s">
        <v>176</v>
      </c>
      <c r="M55" s="100">
        <v>4.2000000000000003E-2</v>
      </c>
      <c r="N55" s="100">
        <v>-2.1999999999000193E-3</v>
      </c>
      <c r="O55" s="96">
        <v>23188.491521</v>
      </c>
      <c r="P55" s="98">
        <v>129.4</v>
      </c>
      <c r="Q55" s="86"/>
      <c r="R55" s="96">
        <v>30.005906414999998</v>
      </c>
      <c r="S55" s="97">
        <v>4.4451350536748072E-4</v>
      </c>
      <c r="T55" s="97">
        <f t="shared" si="0"/>
        <v>1.7758851172100314E-4</v>
      </c>
      <c r="U55" s="97">
        <f>R55/'סכום נכסי הקרן'!$C$42</f>
        <v>2.8210980084643291E-5</v>
      </c>
    </row>
    <row r="56" spans="2:21" s="130" customFormat="1">
      <c r="B56" s="89" t="s">
        <v>462</v>
      </c>
      <c r="C56" s="86" t="s">
        <v>463</v>
      </c>
      <c r="D56" s="99" t="s">
        <v>132</v>
      </c>
      <c r="E56" s="99" t="s">
        <v>357</v>
      </c>
      <c r="F56" s="86" t="s">
        <v>364</v>
      </c>
      <c r="G56" s="99" t="s">
        <v>365</v>
      </c>
      <c r="H56" s="86" t="s">
        <v>433</v>
      </c>
      <c r="I56" s="86" t="s">
        <v>172</v>
      </c>
      <c r="J56" s="86"/>
      <c r="K56" s="96">
        <v>1.7799999999998413</v>
      </c>
      <c r="L56" s="99" t="s">
        <v>176</v>
      </c>
      <c r="M56" s="100">
        <v>0.04</v>
      </c>
      <c r="N56" s="100">
        <v>-3.2000000000007058E-3</v>
      </c>
      <c r="O56" s="96">
        <v>1928103.954039</v>
      </c>
      <c r="P56" s="98">
        <v>117.66</v>
      </c>
      <c r="Q56" s="86"/>
      <c r="R56" s="96">
        <v>2268.6070894119998</v>
      </c>
      <c r="S56" s="97">
        <v>1.4282272670322475E-3</v>
      </c>
      <c r="T56" s="97">
        <f t="shared" si="0"/>
        <v>1.3426641778999689E-2</v>
      </c>
      <c r="U56" s="97">
        <f>R56/'סכום נכסי הקרן'!$C$42</f>
        <v>2.1329010540167849E-3</v>
      </c>
    </row>
    <row r="57" spans="2:21" s="130" customFormat="1">
      <c r="B57" s="89" t="s">
        <v>464</v>
      </c>
      <c r="C57" s="86" t="s">
        <v>465</v>
      </c>
      <c r="D57" s="99" t="s">
        <v>132</v>
      </c>
      <c r="E57" s="99" t="s">
        <v>357</v>
      </c>
      <c r="F57" s="86" t="s">
        <v>466</v>
      </c>
      <c r="G57" s="99" t="s">
        <v>415</v>
      </c>
      <c r="H57" s="86" t="s">
        <v>433</v>
      </c>
      <c r="I57" s="86" t="s">
        <v>172</v>
      </c>
      <c r="J57" s="86"/>
      <c r="K57" s="96">
        <v>4.1900000000005155</v>
      </c>
      <c r="L57" s="99" t="s">
        <v>176</v>
      </c>
      <c r="M57" s="100">
        <v>4.7500000000000001E-2</v>
      </c>
      <c r="N57" s="100">
        <v>4.5000000000012955E-3</v>
      </c>
      <c r="O57" s="96">
        <v>2403865.556049</v>
      </c>
      <c r="P57" s="98">
        <v>144.5</v>
      </c>
      <c r="Q57" s="86"/>
      <c r="R57" s="96">
        <v>3473.5857385590007</v>
      </c>
      <c r="S57" s="97">
        <v>1.2737061177602925E-3</v>
      </c>
      <c r="T57" s="97">
        <f t="shared" si="0"/>
        <v>2.0558249869686348E-2</v>
      </c>
      <c r="U57" s="97">
        <f>R57/'סכום נכסי הקרן'!$C$42</f>
        <v>3.2657989642933078E-3</v>
      </c>
    </row>
    <row r="58" spans="2:21" s="130" customFormat="1">
      <c r="B58" s="89" t="s">
        <v>467</v>
      </c>
      <c r="C58" s="86" t="s">
        <v>468</v>
      </c>
      <c r="D58" s="99" t="s">
        <v>132</v>
      </c>
      <c r="E58" s="99" t="s">
        <v>357</v>
      </c>
      <c r="F58" s="86" t="s">
        <v>469</v>
      </c>
      <c r="G58" s="99" t="s">
        <v>365</v>
      </c>
      <c r="H58" s="86" t="s">
        <v>433</v>
      </c>
      <c r="I58" s="86" t="s">
        <v>172</v>
      </c>
      <c r="J58" s="86"/>
      <c r="K58" s="96">
        <v>1.6700000000004005</v>
      </c>
      <c r="L58" s="99" t="s">
        <v>176</v>
      </c>
      <c r="M58" s="100">
        <v>3.85E-2</v>
      </c>
      <c r="N58" s="100">
        <v>-8.4999999999914172E-3</v>
      </c>
      <c r="O58" s="96">
        <v>296494.25500599999</v>
      </c>
      <c r="P58" s="98">
        <v>117.89</v>
      </c>
      <c r="Q58" s="86"/>
      <c r="R58" s="96">
        <v>349.53709295800002</v>
      </c>
      <c r="S58" s="97">
        <v>6.9610538513334257E-4</v>
      </c>
      <c r="T58" s="97">
        <f t="shared" si="0"/>
        <v>2.0687184473343018E-3</v>
      </c>
      <c r="U58" s="97">
        <f>R58/'סכום נכסי הקרן'!$C$42</f>
        <v>3.2862809847839918E-4</v>
      </c>
    </row>
    <row r="59" spans="2:21" s="130" customFormat="1">
      <c r="B59" s="89" t="s">
        <v>470</v>
      </c>
      <c r="C59" s="86" t="s">
        <v>471</v>
      </c>
      <c r="D59" s="99" t="s">
        <v>132</v>
      </c>
      <c r="E59" s="99" t="s">
        <v>357</v>
      </c>
      <c r="F59" s="86" t="s">
        <v>469</v>
      </c>
      <c r="G59" s="99" t="s">
        <v>365</v>
      </c>
      <c r="H59" s="86" t="s">
        <v>433</v>
      </c>
      <c r="I59" s="86" t="s">
        <v>172</v>
      </c>
      <c r="J59" s="86"/>
      <c r="K59" s="96">
        <v>2.0400000000003047</v>
      </c>
      <c r="L59" s="99" t="s">
        <v>176</v>
      </c>
      <c r="M59" s="100">
        <v>4.7500000000000001E-2</v>
      </c>
      <c r="N59" s="100">
        <v>-7.5999999999817073E-3</v>
      </c>
      <c r="O59" s="96">
        <v>195523.01541200001</v>
      </c>
      <c r="P59" s="98">
        <v>134.19999999999999</v>
      </c>
      <c r="Q59" s="86"/>
      <c r="R59" s="96">
        <v>262.39188427300002</v>
      </c>
      <c r="S59" s="97">
        <v>6.7366256824380477E-4</v>
      </c>
      <c r="T59" s="97">
        <f t="shared" si="0"/>
        <v>1.5529537275507019E-3</v>
      </c>
      <c r="U59" s="97">
        <f>R59/'סכום נכסי הקרן'!$C$42</f>
        <v>2.4669583778669631E-4</v>
      </c>
    </row>
    <row r="60" spans="2:21" s="130" customFormat="1">
      <c r="B60" s="89" t="s">
        <v>472</v>
      </c>
      <c r="C60" s="86" t="s">
        <v>473</v>
      </c>
      <c r="D60" s="99" t="s">
        <v>132</v>
      </c>
      <c r="E60" s="99" t="s">
        <v>357</v>
      </c>
      <c r="F60" s="86" t="s">
        <v>474</v>
      </c>
      <c r="G60" s="99" t="s">
        <v>365</v>
      </c>
      <c r="H60" s="86" t="s">
        <v>433</v>
      </c>
      <c r="I60" s="86" t="s">
        <v>361</v>
      </c>
      <c r="J60" s="86"/>
      <c r="K60" s="96">
        <v>2.2799999999977349</v>
      </c>
      <c r="L60" s="99" t="s">
        <v>176</v>
      </c>
      <c r="M60" s="100">
        <v>3.5499999999999997E-2</v>
      </c>
      <c r="N60" s="100">
        <v>-4.7999999999915072E-3</v>
      </c>
      <c r="O60" s="96">
        <v>351150.92148999998</v>
      </c>
      <c r="P60" s="98">
        <v>120.71</v>
      </c>
      <c r="Q60" s="86"/>
      <c r="R60" s="96">
        <v>423.87426285700002</v>
      </c>
      <c r="S60" s="97">
        <v>9.8536352877915474E-4</v>
      </c>
      <c r="T60" s="97">
        <f t="shared" si="0"/>
        <v>2.5086794065311666E-3</v>
      </c>
      <c r="U60" s="97">
        <f>R60/'סכום נכסי הקרן'!$C$42</f>
        <v>3.9851848574299042E-4</v>
      </c>
    </row>
    <row r="61" spans="2:21" s="130" customFormat="1">
      <c r="B61" s="89" t="s">
        <v>475</v>
      </c>
      <c r="C61" s="86" t="s">
        <v>476</v>
      </c>
      <c r="D61" s="99" t="s">
        <v>132</v>
      </c>
      <c r="E61" s="99" t="s">
        <v>357</v>
      </c>
      <c r="F61" s="86" t="s">
        <v>474</v>
      </c>
      <c r="G61" s="99" t="s">
        <v>365</v>
      </c>
      <c r="H61" s="86" t="s">
        <v>433</v>
      </c>
      <c r="I61" s="86" t="s">
        <v>361</v>
      </c>
      <c r="J61" s="86"/>
      <c r="K61" s="96">
        <v>1.1800000000014377</v>
      </c>
      <c r="L61" s="99" t="s">
        <v>176</v>
      </c>
      <c r="M61" s="100">
        <v>4.6500000000000007E-2</v>
      </c>
      <c r="N61" s="100">
        <v>-1.0900000000007189E-2</v>
      </c>
      <c r="O61" s="96">
        <v>181330.408754</v>
      </c>
      <c r="P61" s="98">
        <v>130.41</v>
      </c>
      <c r="Q61" s="86"/>
      <c r="R61" s="96">
        <v>236.47297738699999</v>
      </c>
      <c r="S61" s="97">
        <v>8.2896456439797818E-4</v>
      </c>
      <c r="T61" s="97">
        <f t="shared" si="0"/>
        <v>1.3995539256697292E-3</v>
      </c>
      <c r="U61" s="97">
        <f>R61/'סכום נכסי הקרן'!$C$42</f>
        <v>2.2232737659563082E-4</v>
      </c>
    </row>
    <row r="62" spans="2:21" s="130" customFormat="1">
      <c r="B62" s="89" t="s">
        <v>477</v>
      </c>
      <c r="C62" s="86" t="s">
        <v>478</v>
      </c>
      <c r="D62" s="99" t="s">
        <v>132</v>
      </c>
      <c r="E62" s="99" t="s">
        <v>357</v>
      </c>
      <c r="F62" s="86" t="s">
        <v>474</v>
      </c>
      <c r="G62" s="99" t="s">
        <v>365</v>
      </c>
      <c r="H62" s="86" t="s">
        <v>433</v>
      </c>
      <c r="I62" s="86" t="s">
        <v>361</v>
      </c>
      <c r="J62" s="86"/>
      <c r="K62" s="96">
        <v>5.6599999999986563</v>
      </c>
      <c r="L62" s="99" t="s">
        <v>176</v>
      </c>
      <c r="M62" s="100">
        <v>1.4999999999999999E-2</v>
      </c>
      <c r="N62" s="100">
        <v>5.0000000000000001E-3</v>
      </c>
      <c r="O62" s="96">
        <v>842960.02201399999</v>
      </c>
      <c r="P62" s="98">
        <v>105.93</v>
      </c>
      <c r="Q62" s="86"/>
      <c r="R62" s="96">
        <v>892.94755132</v>
      </c>
      <c r="S62" s="97">
        <v>1.6490597718851311E-3</v>
      </c>
      <c r="T62" s="97">
        <f t="shared" si="0"/>
        <v>5.284867068856813E-3</v>
      </c>
      <c r="U62" s="97">
        <f>R62/'סכום נכסי הקרן'!$C$42</f>
        <v>8.3953223203837391E-4</v>
      </c>
    </row>
    <row r="63" spans="2:21" s="130" customFormat="1">
      <c r="B63" s="89" t="s">
        <v>479</v>
      </c>
      <c r="C63" s="86" t="s">
        <v>480</v>
      </c>
      <c r="D63" s="99" t="s">
        <v>132</v>
      </c>
      <c r="E63" s="99" t="s">
        <v>357</v>
      </c>
      <c r="F63" s="86" t="s">
        <v>481</v>
      </c>
      <c r="G63" s="99" t="s">
        <v>482</v>
      </c>
      <c r="H63" s="86" t="s">
        <v>433</v>
      </c>
      <c r="I63" s="86" t="s">
        <v>361</v>
      </c>
      <c r="J63" s="86"/>
      <c r="K63" s="96">
        <v>1.7299999998117976</v>
      </c>
      <c r="L63" s="99" t="s">
        <v>176</v>
      </c>
      <c r="M63" s="100">
        <v>4.6500000000000007E-2</v>
      </c>
      <c r="N63" s="100">
        <v>-6.0999999990374379E-3</v>
      </c>
      <c r="O63" s="96">
        <v>5226.0645919999997</v>
      </c>
      <c r="P63" s="98">
        <v>133.19</v>
      </c>
      <c r="Q63" s="86"/>
      <c r="R63" s="96">
        <v>6.9605953470000008</v>
      </c>
      <c r="S63" s="97">
        <v>6.8765641878279366E-5</v>
      </c>
      <c r="T63" s="97">
        <f t="shared" si="0"/>
        <v>4.1195948266636283E-5</v>
      </c>
      <c r="U63" s="97">
        <f>R63/'סכום נכסי הקרן'!$C$42</f>
        <v>6.5442187946475264E-6</v>
      </c>
    </row>
    <row r="64" spans="2:21" s="130" customFormat="1">
      <c r="B64" s="89" t="s">
        <v>483</v>
      </c>
      <c r="C64" s="86" t="s">
        <v>484</v>
      </c>
      <c r="D64" s="99" t="s">
        <v>132</v>
      </c>
      <c r="E64" s="99" t="s">
        <v>357</v>
      </c>
      <c r="F64" s="86" t="s">
        <v>485</v>
      </c>
      <c r="G64" s="99" t="s">
        <v>415</v>
      </c>
      <c r="H64" s="86" t="s">
        <v>433</v>
      </c>
      <c r="I64" s="86" t="s">
        <v>361</v>
      </c>
      <c r="J64" s="86"/>
      <c r="K64" s="96">
        <v>1.9000000000118331</v>
      </c>
      <c r="L64" s="99" t="s">
        <v>176</v>
      </c>
      <c r="M64" s="100">
        <v>3.6400000000000002E-2</v>
      </c>
      <c r="N64" s="100">
        <v>-2.5000000000422618E-3</v>
      </c>
      <c r="O64" s="96">
        <v>50327.402122</v>
      </c>
      <c r="P64" s="98">
        <v>117.54</v>
      </c>
      <c r="Q64" s="86"/>
      <c r="R64" s="96">
        <v>59.154825227000011</v>
      </c>
      <c r="S64" s="97">
        <v>6.8472655948299322E-4</v>
      </c>
      <c r="T64" s="97">
        <f t="shared" si="0"/>
        <v>3.5010498359507681E-4</v>
      </c>
      <c r="U64" s="97">
        <f>R64/'סכום נכסי הקרן'!$C$42</f>
        <v>5.5616236793806979E-5</v>
      </c>
    </row>
    <row r="65" spans="2:21" s="130" customFormat="1">
      <c r="B65" s="89" t="s">
        <v>486</v>
      </c>
      <c r="C65" s="86" t="s">
        <v>487</v>
      </c>
      <c r="D65" s="99" t="s">
        <v>132</v>
      </c>
      <c r="E65" s="99" t="s">
        <v>357</v>
      </c>
      <c r="F65" s="86" t="s">
        <v>488</v>
      </c>
      <c r="G65" s="99" t="s">
        <v>489</v>
      </c>
      <c r="H65" s="86" t="s">
        <v>433</v>
      </c>
      <c r="I65" s="86" t="s">
        <v>172</v>
      </c>
      <c r="J65" s="86"/>
      <c r="K65" s="96">
        <v>7.7399999999991991</v>
      </c>
      <c r="L65" s="99" t="s">
        <v>176</v>
      </c>
      <c r="M65" s="100">
        <v>3.85E-2</v>
      </c>
      <c r="N65" s="100">
        <v>1.1799999999998999E-2</v>
      </c>
      <c r="O65" s="96">
        <v>1583488.4287650001</v>
      </c>
      <c r="P65" s="98">
        <v>122.99</v>
      </c>
      <c r="Q65" s="96">
        <v>47.447564823</v>
      </c>
      <c r="R65" s="96">
        <v>1998.6199897400002</v>
      </c>
      <c r="S65" s="97">
        <v>5.8784615695017469E-4</v>
      </c>
      <c r="T65" s="97">
        <f t="shared" si="0"/>
        <v>1.1828736134974486E-2</v>
      </c>
      <c r="U65" s="97">
        <f>R65/'סכום נכסי הקרן'!$C$42</f>
        <v>1.8790643397840886E-3</v>
      </c>
    </row>
    <row r="66" spans="2:21" s="130" customFormat="1">
      <c r="B66" s="89" t="s">
        <v>490</v>
      </c>
      <c r="C66" s="86" t="s">
        <v>491</v>
      </c>
      <c r="D66" s="99" t="s">
        <v>132</v>
      </c>
      <c r="E66" s="99" t="s">
        <v>357</v>
      </c>
      <c r="F66" s="86" t="s">
        <v>488</v>
      </c>
      <c r="G66" s="99" t="s">
        <v>489</v>
      </c>
      <c r="H66" s="86" t="s">
        <v>433</v>
      </c>
      <c r="I66" s="86" t="s">
        <v>172</v>
      </c>
      <c r="J66" s="86"/>
      <c r="K66" s="96">
        <v>5.7200000000001223</v>
      </c>
      <c r="L66" s="99" t="s">
        <v>176</v>
      </c>
      <c r="M66" s="100">
        <v>4.4999999999999998E-2</v>
      </c>
      <c r="N66" s="100">
        <v>7.4999999999999997E-3</v>
      </c>
      <c r="O66" s="96">
        <v>4165254.4447539998</v>
      </c>
      <c r="P66" s="98">
        <v>125.6</v>
      </c>
      <c r="Q66" s="86"/>
      <c r="R66" s="96">
        <v>5231.5594012880001</v>
      </c>
      <c r="S66" s="97">
        <v>1.4160384502360033E-3</v>
      </c>
      <c r="T66" s="97">
        <f t="shared" si="0"/>
        <v>3.0962732310273331E-2</v>
      </c>
      <c r="U66" s="97">
        <f>R66/'סכום נכסי הקרן'!$C$42</f>
        <v>4.9186122238781948E-3</v>
      </c>
    </row>
    <row r="67" spans="2:21" s="130" customFormat="1">
      <c r="B67" s="89" t="s">
        <v>492</v>
      </c>
      <c r="C67" s="86" t="s">
        <v>493</v>
      </c>
      <c r="D67" s="99" t="s">
        <v>132</v>
      </c>
      <c r="E67" s="99" t="s">
        <v>357</v>
      </c>
      <c r="F67" s="86" t="s">
        <v>488</v>
      </c>
      <c r="G67" s="99" t="s">
        <v>489</v>
      </c>
      <c r="H67" s="86" t="s">
        <v>433</v>
      </c>
      <c r="I67" s="86" t="s">
        <v>172</v>
      </c>
      <c r="J67" s="86"/>
      <c r="K67" s="96">
        <v>10.330000000003071</v>
      </c>
      <c r="L67" s="99" t="s">
        <v>176</v>
      </c>
      <c r="M67" s="100">
        <v>2.3900000000000001E-2</v>
      </c>
      <c r="N67" s="100">
        <v>1.9600000000004066E-2</v>
      </c>
      <c r="O67" s="96">
        <v>1604350.8</v>
      </c>
      <c r="P67" s="98">
        <v>104.32</v>
      </c>
      <c r="Q67" s="86"/>
      <c r="R67" s="96">
        <v>1673.6587367420002</v>
      </c>
      <c r="S67" s="97">
        <v>1.2946780515320907E-3</v>
      </c>
      <c r="T67" s="97">
        <f t="shared" si="0"/>
        <v>9.9054686126156827E-3</v>
      </c>
      <c r="U67" s="97">
        <f>R67/'סכום נכסי הקרן'!$C$42</f>
        <v>1.5735419766261314E-3</v>
      </c>
    </row>
    <row r="68" spans="2:21" s="130" customFormat="1">
      <c r="B68" s="89" t="s">
        <v>494</v>
      </c>
      <c r="C68" s="86" t="s">
        <v>495</v>
      </c>
      <c r="D68" s="99" t="s">
        <v>132</v>
      </c>
      <c r="E68" s="99" t="s">
        <v>357</v>
      </c>
      <c r="F68" s="86" t="s">
        <v>496</v>
      </c>
      <c r="G68" s="99" t="s">
        <v>482</v>
      </c>
      <c r="H68" s="86" t="s">
        <v>433</v>
      </c>
      <c r="I68" s="86" t="s">
        <v>172</v>
      </c>
      <c r="J68" s="86"/>
      <c r="K68" s="96">
        <v>1.139999999985323</v>
      </c>
      <c r="L68" s="99" t="s">
        <v>176</v>
      </c>
      <c r="M68" s="100">
        <v>4.8899999999999999E-2</v>
      </c>
      <c r="N68" s="100">
        <v>-7.1999999995596862E-3</v>
      </c>
      <c r="O68" s="96">
        <v>10348.297605</v>
      </c>
      <c r="P68" s="98">
        <v>131.68</v>
      </c>
      <c r="Q68" s="86"/>
      <c r="R68" s="96">
        <v>13.62663798</v>
      </c>
      <c r="S68" s="97">
        <v>1.8540747872986056E-4</v>
      </c>
      <c r="T68" s="97">
        <f t="shared" si="0"/>
        <v>8.0648600484182267E-5</v>
      </c>
      <c r="U68" s="97">
        <f>R68/'סכום נכסי הקרן'!$C$42</f>
        <v>1.2811504753685805E-5</v>
      </c>
    </row>
    <row r="69" spans="2:21" s="130" customFormat="1">
      <c r="B69" s="89" t="s">
        <v>497</v>
      </c>
      <c r="C69" s="86" t="s">
        <v>498</v>
      </c>
      <c r="D69" s="99" t="s">
        <v>132</v>
      </c>
      <c r="E69" s="99" t="s">
        <v>357</v>
      </c>
      <c r="F69" s="86" t="s">
        <v>364</v>
      </c>
      <c r="G69" s="99" t="s">
        <v>365</v>
      </c>
      <c r="H69" s="86" t="s">
        <v>433</v>
      </c>
      <c r="I69" s="86" t="s">
        <v>361</v>
      </c>
      <c r="J69" s="86"/>
      <c r="K69" s="96">
        <v>4.180000000000887</v>
      </c>
      <c r="L69" s="99" t="s">
        <v>176</v>
      </c>
      <c r="M69" s="100">
        <v>1.6399999999999998E-2</v>
      </c>
      <c r="N69" s="100">
        <v>1.230000000000292E-2</v>
      </c>
      <c r="O69" s="96">
        <f>906286.986/50000</f>
        <v>18.125739720000002</v>
      </c>
      <c r="P69" s="98">
        <v>5100544</v>
      </c>
      <c r="Q69" s="86"/>
      <c r="R69" s="96">
        <v>924.51131785099994</v>
      </c>
      <c r="S69" s="97">
        <f>7382.59193548387%/50000</f>
        <v>1.4765183870967741E-3</v>
      </c>
      <c r="T69" s="97">
        <f t="shared" si="0"/>
        <v>5.4716757006316348E-3</v>
      </c>
      <c r="U69" s="97">
        <f>R69/'סכום נכסי הקרן'!$C$42</f>
        <v>8.6920788244822906E-4</v>
      </c>
    </row>
    <row r="70" spans="2:21" s="130" customFormat="1">
      <c r="B70" s="89" t="s">
        <v>499</v>
      </c>
      <c r="C70" s="86" t="s">
        <v>500</v>
      </c>
      <c r="D70" s="99" t="s">
        <v>132</v>
      </c>
      <c r="E70" s="99" t="s">
        <v>357</v>
      </c>
      <c r="F70" s="86" t="s">
        <v>364</v>
      </c>
      <c r="G70" s="99" t="s">
        <v>365</v>
      </c>
      <c r="H70" s="86" t="s">
        <v>433</v>
      </c>
      <c r="I70" s="86" t="s">
        <v>361</v>
      </c>
      <c r="J70" s="86"/>
      <c r="K70" s="96">
        <v>8.2300000000071378</v>
      </c>
      <c r="L70" s="99" t="s">
        <v>176</v>
      </c>
      <c r="M70" s="100">
        <v>2.7799999999999998E-2</v>
      </c>
      <c r="N70" s="100">
        <v>2.7200000000028549E-2</v>
      </c>
      <c r="O70" s="96">
        <f>346036.8492/50000</f>
        <v>6.9207369840000004</v>
      </c>
      <c r="P70" s="98">
        <v>5060000</v>
      </c>
      <c r="Q70" s="86"/>
      <c r="R70" s="96">
        <v>350.18930185000005</v>
      </c>
      <c r="S70" s="97">
        <f>8274.43446197991%/50000</f>
        <v>1.6548868923959821E-3</v>
      </c>
      <c r="T70" s="97">
        <f t="shared" si="0"/>
        <v>2.0725785142444481E-3</v>
      </c>
      <c r="U70" s="97">
        <f>R70/'סכום נכסי הקרן'!$C$42</f>
        <v>3.2924129282116502E-4</v>
      </c>
    </row>
    <row r="71" spans="2:21" s="130" customFormat="1">
      <c r="B71" s="89" t="s">
        <v>501</v>
      </c>
      <c r="C71" s="86" t="s">
        <v>502</v>
      </c>
      <c r="D71" s="99" t="s">
        <v>132</v>
      </c>
      <c r="E71" s="99" t="s">
        <v>357</v>
      </c>
      <c r="F71" s="86" t="s">
        <v>364</v>
      </c>
      <c r="G71" s="99" t="s">
        <v>365</v>
      </c>
      <c r="H71" s="86" t="s">
        <v>433</v>
      </c>
      <c r="I71" s="86" t="s">
        <v>361</v>
      </c>
      <c r="J71" s="86"/>
      <c r="K71" s="96">
        <v>5.5699999999938772</v>
      </c>
      <c r="L71" s="99" t="s">
        <v>176</v>
      </c>
      <c r="M71" s="100">
        <v>2.4199999999999999E-2</v>
      </c>
      <c r="N71" s="100">
        <v>1.9799999999962598E-2</v>
      </c>
      <c r="O71" s="96">
        <f>379709.172/50000</f>
        <v>7.5941834400000001</v>
      </c>
      <c r="P71" s="98">
        <v>5140250</v>
      </c>
      <c r="Q71" s="86"/>
      <c r="R71" s="96">
        <v>390.35999822700001</v>
      </c>
      <c r="S71" s="97">
        <f>1317.38254865906%/50000</f>
        <v>2.63476509731812E-4</v>
      </c>
      <c r="T71" s="97">
        <f t="shared" si="0"/>
        <v>2.3103268457136646E-3</v>
      </c>
      <c r="U71" s="97">
        <f>R71/'סכום נכסי הקרן'!$C$42</f>
        <v>3.6700901427587444E-4</v>
      </c>
    </row>
    <row r="72" spans="2:21" s="130" customFormat="1">
      <c r="B72" s="89" t="s">
        <v>503</v>
      </c>
      <c r="C72" s="86" t="s">
        <v>504</v>
      </c>
      <c r="D72" s="99" t="s">
        <v>132</v>
      </c>
      <c r="E72" s="99" t="s">
        <v>357</v>
      </c>
      <c r="F72" s="86" t="s">
        <v>364</v>
      </c>
      <c r="G72" s="99" t="s">
        <v>365</v>
      </c>
      <c r="H72" s="86" t="s">
        <v>433</v>
      </c>
      <c r="I72" s="86" t="s">
        <v>172</v>
      </c>
      <c r="J72" s="86"/>
      <c r="K72" s="96">
        <v>1.319999999999721</v>
      </c>
      <c r="L72" s="99" t="s">
        <v>176</v>
      </c>
      <c r="M72" s="100">
        <v>0.05</v>
      </c>
      <c r="N72" s="100">
        <v>-6.8999999999979052E-3</v>
      </c>
      <c r="O72" s="96">
        <v>1198504.0542510001</v>
      </c>
      <c r="P72" s="98">
        <v>119.55</v>
      </c>
      <c r="Q72" s="86"/>
      <c r="R72" s="96">
        <v>1432.8116395700001</v>
      </c>
      <c r="S72" s="97">
        <v>1.1985052527562529E-3</v>
      </c>
      <c r="T72" s="97">
        <f t="shared" si="0"/>
        <v>8.4800266697014799E-3</v>
      </c>
      <c r="U72" s="97">
        <f>R72/'סכום נכסי הקרן'!$C$42</f>
        <v>1.3471021361563616E-3</v>
      </c>
    </row>
    <row r="73" spans="2:21" s="130" customFormat="1">
      <c r="B73" s="89" t="s">
        <v>505</v>
      </c>
      <c r="C73" s="86" t="s">
        <v>506</v>
      </c>
      <c r="D73" s="99" t="s">
        <v>132</v>
      </c>
      <c r="E73" s="99" t="s">
        <v>357</v>
      </c>
      <c r="F73" s="86" t="s">
        <v>507</v>
      </c>
      <c r="G73" s="99" t="s">
        <v>415</v>
      </c>
      <c r="H73" s="86" t="s">
        <v>433</v>
      </c>
      <c r="I73" s="86" t="s">
        <v>361</v>
      </c>
      <c r="J73" s="86"/>
      <c r="K73" s="96">
        <v>1.2200000000014617</v>
      </c>
      <c r="L73" s="99" t="s">
        <v>176</v>
      </c>
      <c r="M73" s="100">
        <v>5.0999999999999997E-2</v>
      </c>
      <c r="N73" s="100">
        <v>-1.1500000000010861E-2</v>
      </c>
      <c r="O73" s="96">
        <v>417471.04621399997</v>
      </c>
      <c r="P73" s="98">
        <v>121.27</v>
      </c>
      <c r="Q73" s="86"/>
      <c r="R73" s="96">
        <v>506.26714458300006</v>
      </c>
      <c r="S73" s="97">
        <v>9.1652170999843862E-4</v>
      </c>
      <c r="T73" s="97">
        <f t="shared" si="0"/>
        <v>2.9963177081293616E-3</v>
      </c>
      <c r="U73" s="97">
        <f>R73/'סכום נכסי הקרן'!$C$42</f>
        <v>4.7598269939949222E-4</v>
      </c>
    </row>
    <row r="74" spans="2:21" s="130" customFormat="1">
      <c r="B74" s="89" t="s">
        <v>508</v>
      </c>
      <c r="C74" s="86" t="s">
        <v>509</v>
      </c>
      <c r="D74" s="99" t="s">
        <v>132</v>
      </c>
      <c r="E74" s="99" t="s">
        <v>357</v>
      </c>
      <c r="F74" s="86" t="s">
        <v>507</v>
      </c>
      <c r="G74" s="99" t="s">
        <v>415</v>
      </c>
      <c r="H74" s="86" t="s">
        <v>433</v>
      </c>
      <c r="I74" s="86" t="s">
        <v>361</v>
      </c>
      <c r="J74" s="86"/>
      <c r="K74" s="96">
        <v>2.5900000000004333</v>
      </c>
      <c r="L74" s="99" t="s">
        <v>176</v>
      </c>
      <c r="M74" s="100">
        <v>2.5499999999999998E-2</v>
      </c>
      <c r="N74" s="100">
        <v>-4.0000000000000001E-3</v>
      </c>
      <c r="O74" s="96">
        <v>1470793.8123539998</v>
      </c>
      <c r="P74" s="98">
        <v>109.84</v>
      </c>
      <c r="Q74" s="86"/>
      <c r="R74" s="96">
        <v>1615.5199529700001</v>
      </c>
      <c r="S74" s="97">
        <v>1.6959503636204136E-3</v>
      </c>
      <c r="T74" s="97">
        <f t="shared" si="0"/>
        <v>9.5613770214289101E-3</v>
      </c>
      <c r="U74" s="97">
        <f>R74/'סכום נכסי הקרן'!$C$42</f>
        <v>1.518881002601452E-3</v>
      </c>
    </row>
    <row r="75" spans="2:21" s="130" customFormat="1">
      <c r="B75" s="89" t="s">
        <v>510</v>
      </c>
      <c r="C75" s="86" t="s">
        <v>511</v>
      </c>
      <c r="D75" s="99" t="s">
        <v>132</v>
      </c>
      <c r="E75" s="99" t="s">
        <v>357</v>
      </c>
      <c r="F75" s="86" t="s">
        <v>507</v>
      </c>
      <c r="G75" s="99" t="s">
        <v>415</v>
      </c>
      <c r="H75" s="86" t="s">
        <v>433</v>
      </c>
      <c r="I75" s="86" t="s">
        <v>361</v>
      </c>
      <c r="J75" s="86"/>
      <c r="K75" s="96">
        <v>6.8299999999990115</v>
      </c>
      <c r="L75" s="99" t="s">
        <v>176</v>
      </c>
      <c r="M75" s="100">
        <v>2.35E-2</v>
      </c>
      <c r="N75" s="100">
        <v>1.3399999999996781E-2</v>
      </c>
      <c r="O75" s="96">
        <v>1179007.660647</v>
      </c>
      <c r="P75" s="98">
        <v>108.37</v>
      </c>
      <c r="Q75" s="96">
        <v>26.727229695000002</v>
      </c>
      <c r="R75" s="96">
        <v>1305.3074149629999</v>
      </c>
      <c r="S75" s="97">
        <v>1.4860441569891001E-3</v>
      </c>
      <c r="T75" s="97">
        <f t="shared" si="0"/>
        <v>7.7253990582930058E-3</v>
      </c>
      <c r="U75" s="97">
        <f>R75/'סכום נכסי הקרן'!$C$42</f>
        <v>1.227225099570731E-3</v>
      </c>
    </row>
    <row r="76" spans="2:21" s="130" customFormat="1">
      <c r="B76" s="89" t="s">
        <v>512</v>
      </c>
      <c r="C76" s="86" t="s">
        <v>513</v>
      </c>
      <c r="D76" s="99" t="s">
        <v>132</v>
      </c>
      <c r="E76" s="99" t="s">
        <v>357</v>
      </c>
      <c r="F76" s="86" t="s">
        <v>507</v>
      </c>
      <c r="G76" s="99" t="s">
        <v>415</v>
      </c>
      <c r="H76" s="86" t="s">
        <v>433</v>
      </c>
      <c r="I76" s="86" t="s">
        <v>361</v>
      </c>
      <c r="J76" s="86"/>
      <c r="K76" s="96">
        <v>5.5799999999988419</v>
      </c>
      <c r="L76" s="99" t="s">
        <v>176</v>
      </c>
      <c r="M76" s="100">
        <v>1.7600000000000001E-2</v>
      </c>
      <c r="N76" s="100">
        <v>1.0199999999999061E-2</v>
      </c>
      <c r="O76" s="96">
        <v>1803963.2144470001</v>
      </c>
      <c r="P76" s="98">
        <v>106.3</v>
      </c>
      <c r="Q76" s="86"/>
      <c r="R76" s="96">
        <v>1917.6128527590001</v>
      </c>
      <c r="S76" s="97">
        <v>1.3813142434173143E-3</v>
      </c>
      <c r="T76" s="97">
        <f t="shared" ref="T76:T139" si="1">R76/$R$11</f>
        <v>1.1349299296897711E-2</v>
      </c>
      <c r="U76" s="97">
        <f>R76/'סכום נכסי הקרן'!$C$42</f>
        <v>1.802902976868468E-3</v>
      </c>
    </row>
    <row r="77" spans="2:21" s="130" customFormat="1">
      <c r="B77" s="89" t="s">
        <v>514</v>
      </c>
      <c r="C77" s="86" t="s">
        <v>515</v>
      </c>
      <c r="D77" s="99" t="s">
        <v>132</v>
      </c>
      <c r="E77" s="99" t="s">
        <v>357</v>
      </c>
      <c r="F77" s="86" t="s">
        <v>507</v>
      </c>
      <c r="G77" s="99" t="s">
        <v>415</v>
      </c>
      <c r="H77" s="86" t="s">
        <v>433</v>
      </c>
      <c r="I77" s="86" t="s">
        <v>361</v>
      </c>
      <c r="J77" s="86"/>
      <c r="K77" s="96">
        <v>6.0899999999983665</v>
      </c>
      <c r="L77" s="99" t="s">
        <v>176</v>
      </c>
      <c r="M77" s="100">
        <v>2.1499999999999998E-2</v>
      </c>
      <c r="N77" s="100">
        <v>1.0799999999994087E-2</v>
      </c>
      <c r="O77" s="96">
        <v>1296927.514946</v>
      </c>
      <c r="P77" s="98">
        <v>109.58</v>
      </c>
      <c r="Q77" s="86"/>
      <c r="R77" s="96">
        <v>1421.1731507480004</v>
      </c>
      <c r="S77" s="97">
        <v>1.636743764003523E-3</v>
      </c>
      <c r="T77" s="97">
        <f t="shared" si="1"/>
        <v>8.4111448342390049E-3</v>
      </c>
      <c r="U77" s="97">
        <f>R77/'סכום נכסי הקרן'!$C$42</f>
        <v>1.3361598512664559E-3</v>
      </c>
    </row>
    <row r="78" spans="2:21" s="130" customFormat="1">
      <c r="B78" s="89" t="s">
        <v>516</v>
      </c>
      <c r="C78" s="86" t="s">
        <v>517</v>
      </c>
      <c r="D78" s="99" t="s">
        <v>132</v>
      </c>
      <c r="E78" s="99" t="s">
        <v>357</v>
      </c>
      <c r="F78" s="86" t="s">
        <v>518</v>
      </c>
      <c r="G78" s="99" t="s">
        <v>482</v>
      </c>
      <c r="H78" s="86" t="s">
        <v>433</v>
      </c>
      <c r="I78" s="86" t="s">
        <v>172</v>
      </c>
      <c r="J78" s="86"/>
      <c r="K78" s="96">
        <v>0.28000000000745362</v>
      </c>
      <c r="L78" s="99" t="s">
        <v>176</v>
      </c>
      <c r="M78" s="100">
        <v>4.2800000000000005E-2</v>
      </c>
      <c r="N78" s="100">
        <v>-8.199999999902171E-3</v>
      </c>
      <c r="O78" s="96">
        <v>34089.315371999997</v>
      </c>
      <c r="P78" s="98">
        <v>125.94</v>
      </c>
      <c r="Q78" s="86"/>
      <c r="R78" s="96">
        <v>42.932085481000001</v>
      </c>
      <c r="S78" s="97">
        <v>4.7658463409951709E-4</v>
      </c>
      <c r="T78" s="97">
        <f t="shared" si="1"/>
        <v>2.540914798640546E-4</v>
      </c>
      <c r="U78" s="97">
        <f>R78/'סכום נכסי הקרן'!$C$42</f>
        <v>4.0363926746476671E-5</v>
      </c>
    </row>
    <row r="79" spans="2:21" s="130" customFormat="1">
      <c r="B79" s="89" t="s">
        <v>519</v>
      </c>
      <c r="C79" s="86" t="s">
        <v>520</v>
      </c>
      <c r="D79" s="99" t="s">
        <v>132</v>
      </c>
      <c r="E79" s="99" t="s">
        <v>357</v>
      </c>
      <c r="F79" s="86" t="s">
        <v>469</v>
      </c>
      <c r="G79" s="99" t="s">
        <v>365</v>
      </c>
      <c r="H79" s="86" t="s">
        <v>433</v>
      </c>
      <c r="I79" s="86" t="s">
        <v>172</v>
      </c>
      <c r="J79" s="86"/>
      <c r="K79" s="96">
        <v>0.670000000003657</v>
      </c>
      <c r="L79" s="99" t="s">
        <v>176</v>
      </c>
      <c r="M79" s="100">
        <v>5.2499999999999998E-2</v>
      </c>
      <c r="N79" s="100">
        <v>-1.26E-2</v>
      </c>
      <c r="O79" s="96">
        <v>104238.09145599998</v>
      </c>
      <c r="P79" s="98">
        <v>131.16999999999999</v>
      </c>
      <c r="Q79" s="86"/>
      <c r="R79" s="96">
        <v>136.72911015</v>
      </c>
      <c r="S79" s="97">
        <v>8.6865076213333311E-4</v>
      </c>
      <c r="T79" s="97">
        <f t="shared" si="1"/>
        <v>8.0922465212839685E-4</v>
      </c>
      <c r="U79" s="97">
        <f>R79/'סכום נכסי הקרן'!$C$42</f>
        <v>1.2855009777356359E-4</v>
      </c>
    </row>
    <row r="80" spans="2:21" s="130" customFormat="1">
      <c r="B80" s="89" t="s">
        <v>521</v>
      </c>
      <c r="C80" s="86" t="s">
        <v>522</v>
      </c>
      <c r="D80" s="99" t="s">
        <v>132</v>
      </c>
      <c r="E80" s="99" t="s">
        <v>357</v>
      </c>
      <c r="F80" s="86" t="s">
        <v>385</v>
      </c>
      <c r="G80" s="99" t="s">
        <v>365</v>
      </c>
      <c r="H80" s="86" t="s">
        <v>433</v>
      </c>
      <c r="I80" s="86" t="s">
        <v>361</v>
      </c>
      <c r="J80" s="86"/>
      <c r="K80" s="96">
        <v>1.2100000000000535</v>
      </c>
      <c r="L80" s="99" t="s">
        <v>176</v>
      </c>
      <c r="M80" s="100">
        <v>6.5000000000000002E-2</v>
      </c>
      <c r="N80" s="100">
        <v>-8.4000000000021419E-3</v>
      </c>
      <c r="O80" s="96">
        <v>2423023.0785849998</v>
      </c>
      <c r="P80" s="98">
        <v>121.44</v>
      </c>
      <c r="Q80" s="96">
        <v>43.772740378000002</v>
      </c>
      <c r="R80" s="96">
        <v>2986.2921423040007</v>
      </c>
      <c r="S80" s="97">
        <v>1.5384273514825395E-3</v>
      </c>
      <c r="T80" s="97">
        <f t="shared" si="1"/>
        <v>1.7674226193373058E-2</v>
      </c>
      <c r="U80" s="97">
        <f>R80/'סכום נכסי הקרן'!$C$42</f>
        <v>2.8076548326282217E-3</v>
      </c>
    </row>
    <row r="81" spans="2:21" s="130" customFormat="1">
      <c r="B81" s="89" t="s">
        <v>523</v>
      </c>
      <c r="C81" s="86" t="s">
        <v>524</v>
      </c>
      <c r="D81" s="99" t="s">
        <v>132</v>
      </c>
      <c r="E81" s="99" t="s">
        <v>357</v>
      </c>
      <c r="F81" s="86" t="s">
        <v>525</v>
      </c>
      <c r="G81" s="99" t="s">
        <v>415</v>
      </c>
      <c r="H81" s="86" t="s">
        <v>433</v>
      </c>
      <c r="I81" s="86" t="s">
        <v>361</v>
      </c>
      <c r="J81" s="86"/>
      <c r="K81" s="96">
        <v>7.8300000000062502</v>
      </c>
      <c r="L81" s="99" t="s">
        <v>176</v>
      </c>
      <c r="M81" s="100">
        <v>3.5000000000000003E-2</v>
      </c>
      <c r="N81" s="100">
        <v>1.4800000000000001E-2</v>
      </c>
      <c r="O81" s="96">
        <v>235799.54259600001</v>
      </c>
      <c r="P81" s="98">
        <v>118.74</v>
      </c>
      <c r="Q81" s="86"/>
      <c r="R81" s="96">
        <v>279.988398975</v>
      </c>
      <c r="S81" s="97">
        <v>8.7056742644927795E-4</v>
      </c>
      <c r="T81" s="97">
        <f t="shared" si="1"/>
        <v>1.6570978521835364E-3</v>
      </c>
      <c r="U81" s="97">
        <f>R81/'סכום נכסי הקרן'!$C$42</f>
        <v>2.6323974480791848E-4</v>
      </c>
    </row>
    <row r="82" spans="2:21" s="130" customFormat="1">
      <c r="B82" s="89" t="s">
        <v>526</v>
      </c>
      <c r="C82" s="86" t="s">
        <v>527</v>
      </c>
      <c r="D82" s="99" t="s">
        <v>132</v>
      </c>
      <c r="E82" s="99" t="s">
        <v>357</v>
      </c>
      <c r="F82" s="86" t="s">
        <v>525</v>
      </c>
      <c r="G82" s="99" t="s">
        <v>415</v>
      </c>
      <c r="H82" s="86" t="s">
        <v>433</v>
      </c>
      <c r="I82" s="86" t="s">
        <v>361</v>
      </c>
      <c r="J82" s="86"/>
      <c r="K82" s="96">
        <v>3.6800000000021074</v>
      </c>
      <c r="L82" s="99" t="s">
        <v>176</v>
      </c>
      <c r="M82" s="100">
        <v>0.04</v>
      </c>
      <c r="N82" s="100">
        <v>1.4000000000017562E-3</v>
      </c>
      <c r="O82" s="96">
        <v>396789.28623600001</v>
      </c>
      <c r="P82" s="98">
        <v>114.8</v>
      </c>
      <c r="Q82" s="86"/>
      <c r="R82" s="96">
        <v>455.51410942799998</v>
      </c>
      <c r="S82" s="97">
        <v>5.8023932985274123E-4</v>
      </c>
      <c r="T82" s="97">
        <f t="shared" si="1"/>
        <v>2.6959383143579231E-3</v>
      </c>
      <c r="U82" s="97">
        <f>R82/'סכום נכסי הקרן'!$C$42</f>
        <v>4.2826566515328954E-4</v>
      </c>
    </row>
    <row r="83" spans="2:21" s="130" customFormat="1">
      <c r="B83" s="89" t="s">
        <v>528</v>
      </c>
      <c r="C83" s="86" t="s">
        <v>529</v>
      </c>
      <c r="D83" s="99" t="s">
        <v>132</v>
      </c>
      <c r="E83" s="99" t="s">
        <v>357</v>
      </c>
      <c r="F83" s="86" t="s">
        <v>525</v>
      </c>
      <c r="G83" s="99" t="s">
        <v>415</v>
      </c>
      <c r="H83" s="86" t="s">
        <v>433</v>
      </c>
      <c r="I83" s="86" t="s">
        <v>361</v>
      </c>
      <c r="J83" s="86"/>
      <c r="K83" s="96">
        <v>6.4300000000012743</v>
      </c>
      <c r="L83" s="99" t="s">
        <v>176</v>
      </c>
      <c r="M83" s="100">
        <v>0.04</v>
      </c>
      <c r="N83" s="100">
        <v>1.1000000000001921E-2</v>
      </c>
      <c r="O83" s="96">
        <v>1292333.3048650001</v>
      </c>
      <c r="P83" s="98">
        <v>120.78</v>
      </c>
      <c r="Q83" s="86"/>
      <c r="R83" s="96">
        <v>1560.880153007</v>
      </c>
      <c r="S83" s="97">
        <v>1.2843676847403296E-3</v>
      </c>
      <c r="T83" s="97">
        <f t="shared" si="1"/>
        <v>9.2379939973682955E-3</v>
      </c>
      <c r="U83" s="97">
        <f>R83/'סכום נכסי הקרן'!$C$42</f>
        <v>1.4675097063217796E-3</v>
      </c>
    </row>
    <row r="84" spans="2:21" s="130" customFormat="1">
      <c r="B84" s="89" t="s">
        <v>530</v>
      </c>
      <c r="C84" s="86" t="s">
        <v>531</v>
      </c>
      <c r="D84" s="99" t="s">
        <v>132</v>
      </c>
      <c r="E84" s="99" t="s">
        <v>357</v>
      </c>
      <c r="F84" s="86" t="s">
        <v>532</v>
      </c>
      <c r="G84" s="99" t="s">
        <v>533</v>
      </c>
      <c r="H84" s="86" t="s">
        <v>534</v>
      </c>
      <c r="I84" s="86" t="s">
        <v>361</v>
      </c>
      <c r="J84" s="86"/>
      <c r="K84" s="96">
        <v>7.9200000000007966</v>
      </c>
      <c r="L84" s="99" t="s">
        <v>176</v>
      </c>
      <c r="M84" s="100">
        <v>5.1500000000000004E-2</v>
      </c>
      <c r="N84" s="100">
        <v>2.2300000000001995E-2</v>
      </c>
      <c r="O84" s="96">
        <v>2929775.5848470004</v>
      </c>
      <c r="P84" s="98">
        <v>152.5</v>
      </c>
      <c r="Q84" s="86"/>
      <c r="R84" s="96">
        <v>4467.9076124570001</v>
      </c>
      <c r="S84" s="97">
        <v>8.2505137530744684E-4</v>
      </c>
      <c r="T84" s="97">
        <f t="shared" si="1"/>
        <v>2.6443095983480533E-2</v>
      </c>
      <c r="U84" s="97">
        <f>R84/'סכום נכסי הקרן'!$C$42</f>
        <v>4.2006413981229033E-3</v>
      </c>
    </row>
    <row r="85" spans="2:21" s="130" customFormat="1">
      <c r="B85" s="89" t="s">
        <v>535</v>
      </c>
      <c r="C85" s="86" t="s">
        <v>536</v>
      </c>
      <c r="D85" s="99" t="s">
        <v>132</v>
      </c>
      <c r="E85" s="99" t="s">
        <v>357</v>
      </c>
      <c r="F85" s="86" t="s">
        <v>455</v>
      </c>
      <c r="G85" s="99" t="s">
        <v>415</v>
      </c>
      <c r="H85" s="86" t="s">
        <v>534</v>
      </c>
      <c r="I85" s="86" t="s">
        <v>172</v>
      </c>
      <c r="J85" s="86"/>
      <c r="K85" s="96">
        <v>2.5200000000017417</v>
      </c>
      <c r="L85" s="99" t="s">
        <v>176</v>
      </c>
      <c r="M85" s="100">
        <v>2.8500000000000001E-2</v>
      </c>
      <c r="N85" s="100">
        <v>-4.9999999998911375E-4</v>
      </c>
      <c r="O85" s="96">
        <v>378954.09040099999</v>
      </c>
      <c r="P85" s="98">
        <v>109.08</v>
      </c>
      <c r="Q85" s="86"/>
      <c r="R85" s="96">
        <v>413.36311948899998</v>
      </c>
      <c r="S85" s="97">
        <v>8.2618249611863561E-4</v>
      </c>
      <c r="T85" s="97">
        <f t="shared" si="1"/>
        <v>2.4464697108335198E-3</v>
      </c>
      <c r="U85" s="97">
        <f>R85/'סכום נכסי הקרן'!$C$42</f>
        <v>3.8863610951611388E-4</v>
      </c>
    </row>
    <row r="86" spans="2:21" s="130" customFormat="1">
      <c r="B86" s="89" t="s">
        <v>537</v>
      </c>
      <c r="C86" s="86" t="s">
        <v>538</v>
      </c>
      <c r="D86" s="99" t="s">
        <v>132</v>
      </c>
      <c r="E86" s="99" t="s">
        <v>357</v>
      </c>
      <c r="F86" s="86" t="s">
        <v>455</v>
      </c>
      <c r="G86" s="99" t="s">
        <v>415</v>
      </c>
      <c r="H86" s="86" t="s">
        <v>534</v>
      </c>
      <c r="I86" s="86" t="s">
        <v>172</v>
      </c>
      <c r="J86" s="86"/>
      <c r="K86" s="96">
        <v>0.76999999999976498</v>
      </c>
      <c r="L86" s="99" t="s">
        <v>176</v>
      </c>
      <c r="M86" s="100">
        <v>3.7699999999999997E-2</v>
      </c>
      <c r="N86" s="100">
        <v>-1.5100000000019809E-2</v>
      </c>
      <c r="O86" s="96">
        <v>260162.16847100001</v>
      </c>
      <c r="P86" s="98">
        <v>114.49</v>
      </c>
      <c r="Q86" s="86"/>
      <c r="R86" s="96">
        <v>297.85967419100001</v>
      </c>
      <c r="S86" s="97">
        <v>7.6209419052115695E-4</v>
      </c>
      <c r="T86" s="97">
        <f t="shared" si="1"/>
        <v>1.7628681336831593E-3</v>
      </c>
      <c r="U86" s="97">
        <f>R86/'סכום נכסי הקרן'!$C$42</f>
        <v>2.800419764163502E-4</v>
      </c>
    </row>
    <row r="87" spans="2:21" s="130" customFormat="1">
      <c r="B87" s="89" t="s">
        <v>539</v>
      </c>
      <c r="C87" s="86" t="s">
        <v>540</v>
      </c>
      <c r="D87" s="99" t="s">
        <v>132</v>
      </c>
      <c r="E87" s="99" t="s">
        <v>357</v>
      </c>
      <c r="F87" s="86" t="s">
        <v>455</v>
      </c>
      <c r="G87" s="99" t="s">
        <v>415</v>
      </c>
      <c r="H87" s="86" t="s">
        <v>534</v>
      </c>
      <c r="I87" s="86" t="s">
        <v>172</v>
      </c>
      <c r="J87" s="86"/>
      <c r="K87" s="96">
        <v>4.3900000000024626</v>
      </c>
      <c r="L87" s="99" t="s">
        <v>176</v>
      </c>
      <c r="M87" s="100">
        <v>2.5000000000000001E-2</v>
      </c>
      <c r="N87" s="100">
        <v>9.7000000000130003E-3</v>
      </c>
      <c r="O87" s="96">
        <v>334310.94797799998</v>
      </c>
      <c r="P87" s="98">
        <v>108.13</v>
      </c>
      <c r="Q87" s="86"/>
      <c r="R87" s="96">
        <v>361.49041924900001</v>
      </c>
      <c r="S87" s="97">
        <v>7.1426691303930429E-4</v>
      </c>
      <c r="T87" s="97">
        <f t="shared" si="1"/>
        <v>2.1394636331912116E-3</v>
      </c>
      <c r="U87" s="97">
        <f>R87/'סכום נכסי הקרן'!$C$42</f>
        <v>3.3986638754311709E-4</v>
      </c>
    </row>
    <row r="88" spans="2:21" s="130" customFormat="1">
      <c r="B88" s="89" t="s">
        <v>541</v>
      </c>
      <c r="C88" s="86" t="s">
        <v>542</v>
      </c>
      <c r="D88" s="99" t="s">
        <v>132</v>
      </c>
      <c r="E88" s="99" t="s">
        <v>357</v>
      </c>
      <c r="F88" s="86" t="s">
        <v>455</v>
      </c>
      <c r="G88" s="99" t="s">
        <v>415</v>
      </c>
      <c r="H88" s="86" t="s">
        <v>534</v>
      </c>
      <c r="I88" s="86" t="s">
        <v>172</v>
      </c>
      <c r="J88" s="86"/>
      <c r="K88" s="96">
        <v>5.2600000000075386</v>
      </c>
      <c r="L88" s="99" t="s">
        <v>176</v>
      </c>
      <c r="M88" s="100">
        <v>1.34E-2</v>
      </c>
      <c r="N88" s="100">
        <v>8.8000000000231938E-3</v>
      </c>
      <c r="O88" s="96">
        <v>331319.924077</v>
      </c>
      <c r="P88" s="98">
        <v>104.1</v>
      </c>
      <c r="Q88" s="86"/>
      <c r="R88" s="96">
        <v>344.90401529000002</v>
      </c>
      <c r="S88" s="97">
        <v>9.6774030040205688E-4</v>
      </c>
      <c r="T88" s="97">
        <f t="shared" si="1"/>
        <v>2.0412978003333956E-3</v>
      </c>
      <c r="U88" s="97">
        <f>R88/'סכום נכסי הקרן'!$C$42</f>
        <v>3.2427216734887945E-4</v>
      </c>
    </row>
    <row r="89" spans="2:21" s="130" customFormat="1">
      <c r="B89" s="89" t="s">
        <v>543</v>
      </c>
      <c r="C89" s="86" t="s">
        <v>544</v>
      </c>
      <c r="D89" s="99" t="s">
        <v>132</v>
      </c>
      <c r="E89" s="99" t="s">
        <v>357</v>
      </c>
      <c r="F89" s="86" t="s">
        <v>455</v>
      </c>
      <c r="G89" s="99" t="s">
        <v>415</v>
      </c>
      <c r="H89" s="86" t="s">
        <v>534</v>
      </c>
      <c r="I89" s="86" t="s">
        <v>172</v>
      </c>
      <c r="J89" s="86"/>
      <c r="K89" s="96">
        <v>5.4599999999970636</v>
      </c>
      <c r="L89" s="99" t="s">
        <v>176</v>
      </c>
      <c r="M89" s="100">
        <v>1.95E-2</v>
      </c>
      <c r="N89" s="100">
        <v>1.4999999999991562E-2</v>
      </c>
      <c r="O89" s="96">
        <v>569897.392138</v>
      </c>
      <c r="P89" s="98">
        <v>103.97</v>
      </c>
      <c r="Q89" s="86"/>
      <c r="R89" s="96">
        <v>592.522339569</v>
      </c>
      <c r="S89" s="97">
        <v>8.3453380250484875E-4</v>
      </c>
      <c r="T89" s="97">
        <f t="shared" si="1"/>
        <v>3.5068149247077353E-3</v>
      </c>
      <c r="U89" s="97">
        <f>R89/'סכום נכסי הקרן'!$C$42</f>
        <v>5.5707818621106991E-4</v>
      </c>
    </row>
    <row r="90" spans="2:21" s="130" customFormat="1">
      <c r="B90" s="89" t="s">
        <v>545</v>
      </c>
      <c r="C90" s="86" t="s">
        <v>546</v>
      </c>
      <c r="D90" s="99" t="s">
        <v>132</v>
      </c>
      <c r="E90" s="99" t="s">
        <v>357</v>
      </c>
      <c r="F90" s="86" t="s">
        <v>455</v>
      </c>
      <c r="G90" s="99" t="s">
        <v>415</v>
      </c>
      <c r="H90" s="86" t="s">
        <v>534</v>
      </c>
      <c r="I90" s="86" t="s">
        <v>172</v>
      </c>
      <c r="J90" s="86"/>
      <c r="K90" s="96">
        <v>6.53000000000557</v>
      </c>
      <c r="L90" s="99" t="s">
        <v>176</v>
      </c>
      <c r="M90" s="100">
        <v>3.3500000000000002E-2</v>
      </c>
      <c r="N90" s="100">
        <v>2.1100000000004684E-2</v>
      </c>
      <c r="O90" s="96">
        <v>354598.264891</v>
      </c>
      <c r="P90" s="98">
        <v>108.34</v>
      </c>
      <c r="Q90" s="86"/>
      <c r="R90" s="96">
        <v>384.17177596200003</v>
      </c>
      <c r="S90" s="97">
        <v>1.3133269070037038E-3</v>
      </c>
      <c r="T90" s="97">
        <f t="shared" si="1"/>
        <v>2.2737021503273338E-3</v>
      </c>
      <c r="U90" s="97">
        <f>R90/'סכום נכסי הקרן'!$C$42</f>
        <v>3.6119096590023897E-4</v>
      </c>
    </row>
    <row r="91" spans="2:21" s="130" customFormat="1">
      <c r="B91" s="89" t="s">
        <v>547</v>
      </c>
      <c r="C91" s="86" t="s">
        <v>548</v>
      </c>
      <c r="D91" s="99" t="s">
        <v>132</v>
      </c>
      <c r="E91" s="99" t="s">
        <v>357</v>
      </c>
      <c r="F91" s="86" t="s">
        <v>549</v>
      </c>
      <c r="G91" s="99" t="s">
        <v>415</v>
      </c>
      <c r="H91" s="86" t="s">
        <v>534</v>
      </c>
      <c r="I91" s="86" t="s">
        <v>172</v>
      </c>
      <c r="J91" s="86"/>
      <c r="K91" s="96">
        <v>0.49999999998890798</v>
      </c>
      <c r="L91" s="99" t="s">
        <v>176</v>
      </c>
      <c r="M91" s="100">
        <v>6.5000000000000002E-2</v>
      </c>
      <c r="N91" s="100">
        <v>-2.9299999999775936E-2</v>
      </c>
      <c r="O91" s="96">
        <v>38008.029900000001</v>
      </c>
      <c r="P91" s="98">
        <v>118.6</v>
      </c>
      <c r="Q91" s="86"/>
      <c r="R91" s="96">
        <v>45.077523257000003</v>
      </c>
      <c r="S91" s="97">
        <v>2.0628557033190758E-4</v>
      </c>
      <c r="T91" s="97">
        <f t="shared" si="1"/>
        <v>2.6678914999473904E-4</v>
      </c>
      <c r="U91" s="97">
        <f>R91/'סכום נכסי הקרן'!$C$42</f>
        <v>4.2381026364614552E-5</v>
      </c>
    </row>
    <row r="92" spans="2:21" s="130" customFormat="1">
      <c r="B92" s="89" t="s">
        <v>550</v>
      </c>
      <c r="C92" s="86" t="s">
        <v>551</v>
      </c>
      <c r="D92" s="99" t="s">
        <v>132</v>
      </c>
      <c r="E92" s="99" t="s">
        <v>357</v>
      </c>
      <c r="F92" s="86" t="s">
        <v>549</v>
      </c>
      <c r="G92" s="99" t="s">
        <v>415</v>
      </c>
      <c r="H92" s="86" t="s">
        <v>534</v>
      </c>
      <c r="I92" s="86" t="s">
        <v>172</v>
      </c>
      <c r="J92" s="86"/>
      <c r="K92" s="96">
        <v>6.0100000000066238</v>
      </c>
      <c r="L92" s="99" t="s">
        <v>176</v>
      </c>
      <c r="M92" s="100">
        <v>0.04</v>
      </c>
      <c r="N92" s="100">
        <v>2.3000000000025476E-2</v>
      </c>
      <c r="O92" s="96">
        <v>352173.04183300002</v>
      </c>
      <c r="P92" s="98">
        <v>111.44</v>
      </c>
      <c r="Q92" s="86"/>
      <c r="R92" s="96">
        <v>392.46164174000006</v>
      </c>
      <c r="S92" s="97">
        <v>1.1906583364905212E-4</v>
      </c>
      <c r="T92" s="97">
        <f t="shared" si="1"/>
        <v>2.3227653216083706E-3</v>
      </c>
      <c r="U92" s="97">
        <f>R92/'סכום נכסי הקרן'!$C$42</f>
        <v>3.6898493936443052E-4</v>
      </c>
    </row>
    <row r="93" spans="2:21" s="130" customFormat="1">
      <c r="B93" s="89" t="s">
        <v>552</v>
      </c>
      <c r="C93" s="86" t="s">
        <v>553</v>
      </c>
      <c r="D93" s="99" t="s">
        <v>132</v>
      </c>
      <c r="E93" s="99" t="s">
        <v>357</v>
      </c>
      <c r="F93" s="86" t="s">
        <v>549</v>
      </c>
      <c r="G93" s="99" t="s">
        <v>415</v>
      </c>
      <c r="H93" s="86" t="s">
        <v>534</v>
      </c>
      <c r="I93" s="86" t="s">
        <v>172</v>
      </c>
      <c r="J93" s="86"/>
      <c r="K93" s="96">
        <v>6.2899999999994893</v>
      </c>
      <c r="L93" s="99" t="s">
        <v>176</v>
      </c>
      <c r="M93" s="100">
        <v>2.7799999999999998E-2</v>
      </c>
      <c r="N93" s="100">
        <v>2.4599999999997287E-2</v>
      </c>
      <c r="O93" s="96">
        <v>919949.22644300002</v>
      </c>
      <c r="P93" s="98">
        <v>104.14</v>
      </c>
      <c r="Q93" s="86"/>
      <c r="R93" s="96">
        <v>958.03514418099996</v>
      </c>
      <c r="S93" s="97">
        <v>5.1076793002259721E-4</v>
      </c>
      <c r="T93" s="97">
        <f t="shared" si="1"/>
        <v>5.6700848519099963E-3</v>
      </c>
      <c r="U93" s="97">
        <f>R93/'סכום נכסי הקרן'!$C$42</f>
        <v>9.0072634364305219E-4</v>
      </c>
    </row>
    <row r="94" spans="2:21" s="130" customFormat="1">
      <c r="B94" s="89" t="s">
        <v>554</v>
      </c>
      <c r="C94" s="86" t="s">
        <v>555</v>
      </c>
      <c r="D94" s="99" t="s">
        <v>132</v>
      </c>
      <c r="E94" s="99" t="s">
        <v>357</v>
      </c>
      <c r="F94" s="86" t="s">
        <v>549</v>
      </c>
      <c r="G94" s="99" t="s">
        <v>415</v>
      </c>
      <c r="H94" s="86" t="s">
        <v>534</v>
      </c>
      <c r="I94" s="86" t="s">
        <v>172</v>
      </c>
      <c r="J94" s="86"/>
      <c r="K94" s="96">
        <v>1.5600000000041656</v>
      </c>
      <c r="L94" s="99" t="s">
        <v>176</v>
      </c>
      <c r="M94" s="100">
        <v>5.0999999999999997E-2</v>
      </c>
      <c r="N94" s="100">
        <v>-1.0000000000074385E-4</v>
      </c>
      <c r="O94" s="96">
        <v>104804.684974</v>
      </c>
      <c r="P94" s="98">
        <v>128.27000000000001</v>
      </c>
      <c r="Q94" s="86"/>
      <c r="R94" s="96">
        <v>134.43296919900001</v>
      </c>
      <c r="S94" s="97">
        <v>8.8417432812921642E-5</v>
      </c>
      <c r="T94" s="97">
        <f t="shared" si="1"/>
        <v>7.9563505251590552E-4</v>
      </c>
      <c r="U94" s="97">
        <f>R94/'סכום נכסי הקרן'!$C$42</f>
        <v>1.2639130990879131E-4</v>
      </c>
    </row>
    <row r="95" spans="2:21" s="130" customFormat="1">
      <c r="B95" s="89" t="s">
        <v>556</v>
      </c>
      <c r="C95" s="86" t="s">
        <v>557</v>
      </c>
      <c r="D95" s="99" t="s">
        <v>132</v>
      </c>
      <c r="E95" s="99" t="s">
        <v>357</v>
      </c>
      <c r="F95" s="86" t="s">
        <v>469</v>
      </c>
      <c r="G95" s="99" t="s">
        <v>365</v>
      </c>
      <c r="H95" s="86" t="s">
        <v>534</v>
      </c>
      <c r="I95" s="86" t="s">
        <v>361</v>
      </c>
      <c r="J95" s="86"/>
      <c r="K95" s="96">
        <v>1.0200000000000689</v>
      </c>
      <c r="L95" s="99" t="s">
        <v>176</v>
      </c>
      <c r="M95" s="100">
        <v>6.4000000000000001E-2</v>
      </c>
      <c r="N95" s="100">
        <v>-9.2999999999995014E-3</v>
      </c>
      <c r="O95" s="96">
        <v>2119142.1519180001</v>
      </c>
      <c r="P95" s="98">
        <v>123.5</v>
      </c>
      <c r="Q95" s="86"/>
      <c r="R95" s="96">
        <v>2617.140658241</v>
      </c>
      <c r="S95" s="97">
        <v>1.6926319155274384E-3</v>
      </c>
      <c r="T95" s="97">
        <f t="shared" si="1"/>
        <v>1.5489420917116654E-2</v>
      </c>
      <c r="U95" s="97">
        <f>R95/'סכום נכסי הקרן'!$C$42</f>
        <v>2.4605856582768752E-3</v>
      </c>
    </row>
    <row r="96" spans="2:21" s="130" customFormat="1">
      <c r="B96" s="89" t="s">
        <v>558</v>
      </c>
      <c r="C96" s="86" t="s">
        <v>559</v>
      </c>
      <c r="D96" s="99" t="s">
        <v>132</v>
      </c>
      <c r="E96" s="99" t="s">
        <v>357</v>
      </c>
      <c r="F96" s="86" t="s">
        <v>481</v>
      </c>
      <c r="G96" s="99" t="s">
        <v>482</v>
      </c>
      <c r="H96" s="86" t="s">
        <v>534</v>
      </c>
      <c r="I96" s="86" t="s">
        <v>361</v>
      </c>
      <c r="J96" s="86"/>
      <c r="K96" s="96">
        <v>3.8700000000038086</v>
      </c>
      <c r="L96" s="99" t="s">
        <v>176</v>
      </c>
      <c r="M96" s="100">
        <v>3.85E-2</v>
      </c>
      <c r="N96" s="100">
        <v>-1.4999999999938574E-3</v>
      </c>
      <c r="O96" s="96">
        <v>267189.63123100001</v>
      </c>
      <c r="P96" s="98">
        <v>121.86</v>
      </c>
      <c r="Q96" s="86"/>
      <c r="R96" s="96">
        <v>325.59728344799998</v>
      </c>
      <c r="S96" s="97">
        <v>1.1153959977729621E-3</v>
      </c>
      <c r="T96" s="97">
        <f t="shared" si="1"/>
        <v>1.927031837939295E-3</v>
      </c>
      <c r="U96" s="97">
        <f>R96/'סכום נכסי הקרן'!$C$42</f>
        <v>3.061203468385704E-4</v>
      </c>
    </row>
    <row r="97" spans="2:21" s="130" customFormat="1">
      <c r="B97" s="89" t="s">
        <v>560</v>
      </c>
      <c r="C97" s="86" t="s">
        <v>561</v>
      </c>
      <c r="D97" s="99" t="s">
        <v>132</v>
      </c>
      <c r="E97" s="99" t="s">
        <v>357</v>
      </c>
      <c r="F97" s="86" t="s">
        <v>481</v>
      </c>
      <c r="G97" s="99" t="s">
        <v>482</v>
      </c>
      <c r="H97" s="86" t="s">
        <v>534</v>
      </c>
      <c r="I97" s="86" t="s">
        <v>361</v>
      </c>
      <c r="J97" s="86"/>
      <c r="K97" s="96">
        <v>1.1399999999956349</v>
      </c>
      <c r="L97" s="99" t="s">
        <v>176</v>
      </c>
      <c r="M97" s="100">
        <v>3.9E-2</v>
      </c>
      <c r="N97" s="100">
        <v>-9.6999999999781723E-3</v>
      </c>
      <c r="O97" s="96">
        <v>177838.286333</v>
      </c>
      <c r="P97" s="98">
        <v>115.93</v>
      </c>
      <c r="Q97" s="86"/>
      <c r="R97" s="96">
        <v>206.16791638499998</v>
      </c>
      <c r="S97" s="97">
        <v>8.935138046952131E-4</v>
      </c>
      <c r="T97" s="97">
        <f t="shared" si="1"/>
        <v>1.2201948819359593E-3</v>
      </c>
      <c r="U97" s="97">
        <f>R97/'סכום נכסי הקרן'!$C$42</f>
        <v>1.9383513708228159E-4</v>
      </c>
    </row>
    <row r="98" spans="2:21" s="130" customFormat="1">
      <c r="B98" s="89" t="s">
        <v>562</v>
      </c>
      <c r="C98" s="86" t="s">
        <v>563</v>
      </c>
      <c r="D98" s="99" t="s">
        <v>132</v>
      </c>
      <c r="E98" s="99" t="s">
        <v>357</v>
      </c>
      <c r="F98" s="86" t="s">
        <v>481</v>
      </c>
      <c r="G98" s="99" t="s">
        <v>482</v>
      </c>
      <c r="H98" s="86" t="s">
        <v>534</v>
      </c>
      <c r="I98" s="86" t="s">
        <v>361</v>
      </c>
      <c r="J98" s="86"/>
      <c r="K98" s="96">
        <v>2.0800000000004664</v>
      </c>
      <c r="L98" s="99" t="s">
        <v>176</v>
      </c>
      <c r="M98" s="100">
        <v>3.9E-2</v>
      </c>
      <c r="N98" s="100">
        <v>-2.7999999999871817E-3</v>
      </c>
      <c r="O98" s="96">
        <v>287063.27824499999</v>
      </c>
      <c r="P98" s="98">
        <v>119.58</v>
      </c>
      <c r="Q98" s="86"/>
      <c r="R98" s="96">
        <v>343.27025249799999</v>
      </c>
      <c r="S98" s="97">
        <v>7.1939824010575581E-4</v>
      </c>
      <c r="T98" s="97">
        <f t="shared" si="1"/>
        <v>2.0316284539479319E-3</v>
      </c>
      <c r="U98" s="97">
        <f>R98/'סכום נכסי הקרן'!$C$42</f>
        <v>3.2273613477746865E-4</v>
      </c>
    </row>
    <row r="99" spans="2:21" s="130" customFormat="1">
      <c r="B99" s="89" t="s">
        <v>564</v>
      </c>
      <c r="C99" s="86" t="s">
        <v>565</v>
      </c>
      <c r="D99" s="99" t="s">
        <v>132</v>
      </c>
      <c r="E99" s="99" t="s">
        <v>357</v>
      </c>
      <c r="F99" s="86" t="s">
        <v>481</v>
      </c>
      <c r="G99" s="99" t="s">
        <v>482</v>
      </c>
      <c r="H99" s="86" t="s">
        <v>534</v>
      </c>
      <c r="I99" s="86" t="s">
        <v>361</v>
      </c>
      <c r="J99" s="86"/>
      <c r="K99" s="96">
        <v>4.7299999999991575</v>
      </c>
      <c r="L99" s="99" t="s">
        <v>176</v>
      </c>
      <c r="M99" s="100">
        <v>3.85E-2</v>
      </c>
      <c r="N99" s="100">
        <v>3.3000000000036112E-3</v>
      </c>
      <c r="O99" s="96">
        <v>269763.32245400001</v>
      </c>
      <c r="P99" s="98">
        <v>123.19</v>
      </c>
      <c r="Q99" s="86"/>
      <c r="R99" s="96">
        <v>332.321435436</v>
      </c>
      <c r="S99" s="97">
        <v>1.0790532898159999E-3</v>
      </c>
      <c r="T99" s="97">
        <f t="shared" si="1"/>
        <v>1.9668284075752586E-3</v>
      </c>
      <c r="U99" s="97">
        <f>R99/'סכום נכסי הקרן'!$C$42</f>
        <v>3.1244226610326406E-4</v>
      </c>
    </row>
    <row r="100" spans="2:21" s="130" customFormat="1">
      <c r="B100" s="89" t="s">
        <v>566</v>
      </c>
      <c r="C100" s="86" t="s">
        <v>567</v>
      </c>
      <c r="D100" s="99" t="s">
        <v>132</v>
      </c>
      <c r="E100" s="99" t="s">
        <v>357</v>
      </c>
      <c r="F100" s="86" t="s">
        <v>568</v>
      </c>
      <c r="G100" s="99" t="s">
        <v>415</v>
      </c>
      <c r="H100" s="86" t="s">
        <v>534</v>
      </c>
      <c r="I100" s="86" t="s">
        <v>172</v>
      </c>
      <c r="J100" s="86"/>
      <c r="K100" s="96">
        <v>5.8299999999991954</v>
      </c>
      <c r="L100" s="99" t="s">
        <v>176</v>
      </c>
      <c r="M100" s="100">
        <v>1.5800000000000002E-2</v>
      </c>
      <c r="N100" s="100">
        <v>9.4000000000029598E-3</v>
      </c>
      <c r="O100" s="96">
        <v>577148.46908099996</v>
      </c>
      <c r="P100" s="98">
        <v>105.41</v>
      </c>
      <c r="Q100" s="86"/>
      <c r="R100" s="96">
        <v>608.37217080300002</v>
      </c>
      <c r="S100" s="97">
        <v>1.2042893997233142E-3</v>
      </c>
      <c r="T100" s="97">
        <f t="shared" si="1"/>
        <v>3.6006213873736336E-3</v>
      </c>
      <c r="U100" s="97">
        <f>R100/'סכום נכסי הקרן'!$C$42</f>
        <v>5.7197989479814348E-4</v>
      </c>
    </row>
    <row r="101" spans="2:21" s="130" customFormat="1">
      <c r="B101" s="89" t="s">
        <v>569</v>
      </c>
      <c r="C101" s="86" t="s">
        <v>570</v>
      </c>
      <c r="D101" s="99" t="s">
        <v>132</v>
      </c>
      <c r="E101" s="99" t="s">
        <v>357</v>
      </c>
      <c r="F101" s="86" t="s">
        <v>568</v>
      </c>
      <c r="G101" s="99" t="s">
        <v>415</v>
      </c>
      <c r="H101" s="86" t="s">
        <v>534</v>
      </c>
      <c r="I101" s="86" t="s">
        <v>172</v>
      </c>
      <c r="J101" s="86"/>
      <c r="K101" s="96">
        <v>7.0699999999992018</v>
      </c>
      <c r="L101" s="99" t="s">
        <v>176</v>
      </c>
      <c r="M101" s="100">
        <v>2.4E-2</v>
      </c>
      <c r="N101" s="100">
        <v>1.9899999999999383E-2</v>
      </c>
      <c r="O101" s="96">
        <v>780751.14793700015</v>
      </c>
      <c r="P101" s="98">
        <v>104.33</v>
      </c>
      <c r="Q101" s="86"/>
      <c r="R101" s="96">
        <v>814.55765089499994</v>
      </c>
      <c r="S101" s="97">
        <v>1.4344660380536762E-3</v>
      </c>
      <c r="T101" s="97">
        <f t="shared" si="1"/>
        <v>4.820920219263421E-3</v>
      </c>
      <c r="U101" s="97">
        <f>R101/'סכום נכסי הקרן'!$C$42</f>
        <v>7.6583154494227156E-4</v>
      </c>
    </row>
    <row r="102" spans="2:21" s="130" customFormat="1">
      <c r="B102" s="89" t="s">
        <v>571</v>
      </c>
      <c r="C102" s="86" t="s">
        <v>572</v>
      </c>
      <c r="D102" s="99" t="s">
        <v>132</v>
      </c>
      <c r="E102" s="99" t="s">
        <v>357</v>
      </c>
      <c r="F102" s="86" t="s">
        <v>568</v>
      </c>
      <c r="G102" s="99" t="s">
        <v>415</v>
      </c>
      <c r="H102" s="86" t="s">
        <v>534</v>
      </c>
      <c r="I102" s="86" t="s">
        <v>172</v>
      </c>
      <c r="J102" s="86"/>
      <c r="K102" s="96">
        <v>3.0600000000681113</v>
      </c>
      <c r="L102" s="99" t="s">
        <v>176</v>
      </c>
      <c r="M102" s="100">
        <v>3.4799999999999998E-2</v>
      </c>
      <c r="N102" s="100">
        <v>2.8000000001911899E-3</v>
      </c>
      <c r="O102" s="96">
        <v>15150.976951000001</v>
      </c>
      <c r="P102" s="98">
        <v>110.47</v>
      </c>
      <c r="Q102" s="86"/>
      <c r="R102" s="96">
        <v>16.737284281000001</v>
      </c>
      <c r="S102" s="97">
        <v>3.2579296088821492E-5</v>
      </c>
      <c r="T102" s="97">
        <f t="shared" si="1"/>
        <v>9.905881077560945E-5</v>
      </c>
      <c r="U102" s="97">
        <f>R102/'סכום נכסי הקרן'!$C$42</f>
        <v>1.5736074991097855E-5</v>
      </c>
    </row>
    <row r="103" spans="2:21" s="130" customFormat="1">
      <c r="B103" s="89" t="s">
        <v>573</v>
      </c>
      <c r="C103" s="86" t="s">
        <v>574</v>
      </c>
      <c r="D103" s="99" t="s">
        <v>132</v>
      </c>
      <c r="E103" s="99" t="s">
        <v>357</v>
      </c>
      <c r="F103" s="86" t="s">
        <v>496</v>
      </c>
      <c r="G103" s="99" t="s">
        <v>482</v>
      </c>
      <c r="H103" s="86" t="s">
        <v>534</v>
      </c>
      <c r="I103" s="86" t="s">
        <v>172</v>
      </c>
      <c r="J103" s="86"/>
      <c r="K103" s="96">
        <v>2.2499999999995275</v>
      </c>
      <c r="L103" s="99" t="s">
        <v>176</v>
      </c>
      <c r="M103" s="100">
        <v>3.7499999999999999E-2</v>
      </c>
      <c r="N103" s="100">
        <v>-3.9000000000035924E-3</v>
      </c>
      <c r="O103" s="96">
        <v>891063.78502299997</v>
      </c>
      <c r="P103" s="98">
        <v>118.72</v>
      </c>
      <c r="Q103" s="86"/>
      <c r="R103" s="96">
        <v>1057.8708709580001</v>
      </c>
      <c r="S103" s="97">
        <v>1.1502030256977558E-3</v>
      </c>
      <c r="T103" s="97">
        <f t="shared" si="1"/>
        <v>6.260957791713909E-3</v>
      </c>
      <c r="U103" s="97">
        <f>R103/'סכום נכסי הקרן'!$C$42</f>
        <v>9.945899870500677E-4</v>
      </c>
    </row>
    <row r="104" spans="2:21" s="130" customFormat="1">
      <c r="B104" s="89" t="s">
        <v>575</v>
      </c>
      <c r="C104" s="86" t="s">
        <v>576</v>
      </c>
      <c r="D104" s="99" t="s">
        <v>132</v>
      </c>
      <c r="E104" s="99" t="s">
        <v>357</v>
      </c>
      <c r="F104" s="86" t="s">
        <v>496</v>
      </c>
      <c r="G104" s="99" t="s">
        <v>482</v>
      </c>
      <c r="H104" s="86" t="s">
        <v>534</v>
      </c>
      <c r="I104" s="86" t="s">
        <v>172</v>
      </c>
      <c r="J104" s="86"/>
      <c r="K104" s="96">
        <v>5.9100000000046098</v>
      </c>
      <c r="L104" s="99" t="s">
        <v>176</v>
      </c>
      <c r="M104" s="100">
        <v>2.4799999999999999E-2</v>
      </c>
      <c r="N104" s="100">
        <v>9.6000000000054236E-3</v>
      </c>
      <c r="O104" s="96">
        <v>469729.918397</v>
      </c>
      <c r="P104" s="98">
        <v>109.92</v>
      </c>
      <c r="Q104" s="86"/>
      <c r="R104" s="96">
        <v>516.32714968200003</v>
      </c>
      <c r="S104" s="97">
        <v>1.1091976697135009E-3</v>
      </c>
      <c r="T104" s="97">
        <f t="shared" si="1"/>
        <v>3.0558573637134373E-3</v>
      </c>
      <c r="U104" s="97">
        <f>R104/'סכום נכסי הקרן'!$C$42</f>
        <v>4.8544092404280529E-4</v>
      </c>
    </row>
    <row r="105" spans="2:21" s="130" customFormat="1">
      <c r="B105" s="89" t="s">
        <v>577</v>
      </c>
      <c r="C105" s="86" t="s">
        <v>578</v>
      </c>
      <c r="D105" s="99" t="s">
        <v>132</v>
      </c>
      <c r="E105" s="99" t="s">
        <v>357</v>
      </c>
      <c r="F105" s="86" t="s">
        <v>579</v>
      </c>
      <c r="G105" s="99" t="s">
        <v>415</v>
      </c>
      <c r="H105" s="86" t="s">
        <v>534</v>
      </c>
      <c r="I105" s="86" t="s">
        <v>361</v>
      </c>
      <c r="J105" s="86"/>
      <c r="K105" s="96">
        <v>4.4600000000015108</v>
      </c>
      <c r="L105" s="99" t="s">
        <v>176</v>
      </c>
      <c r="M105" s="100">
        <v>2.8500000000000001E-2</v>
      </c>
      <c r="N105" s="100">
        <v>6.100000000001036E-3</v>
      </c>
      <c r="O105" s="96">
        <v>1185298.0888139999</v>
      </c>
      <c r="P105" s="98">
        <v>113.92</v>
      </c>
      <c r="Q105" s="86"/>
      <c r="R105" s="96">
        <v>1350.291644526</v>
      </c>
      <c r="S105" s="97">
        <v>1.7354291197862371E-3</v>
      </c>
      <c r="T105" s="97">
        <f t="shared" si="1"/>
        <v>7.9916360540537995E-3</v>
      </c>
      <c r="U105" s="97">
        <f>R105/'סכום נכסי הקרן'!$C$42</f>
        <v>1.2695184129861996E-3</v>
      </c>
    </row>
    <row r="106" spans="2:21" s="130" customFormat="1">
      <c r="B106" s="89" t="s">
        <v>580</v>
      </c>
      <c r="C106" s="86" t="s">
        <v>581</v>
      </c>
      <c r="D106" s="99" t="s">
        <v>132</v>
      </c>
      <c r="E106" s="99" t="s">
        <v>357</v>
      </c>
      <c r="F106" s="86" t="s">
        <v>582</v>
      </c>
      <c r="G106" s="99" t="s">
        <v>415</v>
      </c>
      <c r="H106" s="86" t="s">
        <v>534</v>
      </c>
      <c r="I106" s="86" t="s">
        <v>361</v>
      </c>
      <c r="J106" s="86"/>
      <c r="K106" s="96">
        <v>6.5099999999935294</v>
      </c>
      <c r="L106" s="99" t="s">
        <v>176</v>
      </c>
      <c r="M106" s="100">
        <v>1.3999999999999999E-2</v>
      </c>
      <c r="N106" s="100">
        <v>1.3499999999985E-2</v>
      </c>
      <c r="O106" s="96">
        <v>462793.5</v>
      </c>
      <c r="P106" s="98">
        <v>100.83</v>
      </c>
      <c r="Q106" s="86"/>
      <c r="R106" s="96">
        <v>466.63468520199996</v>
      </c>
      <c r="S106" s="97">
        <v>1.8248955047318611E-3</v>
      </c>
      <c r="T106" s="97">
        <f t="shared" si="1"/>
        <v>2.7617549063938848E-3</v>
      </c>
      <c r="U106" s="97">
        <f>R106/'סכום נכסי הקרן'!$C$42</f>
        <v>4.3872101808784545E-4</v>
      </c>
    </row>
    <row r="107" spans="2:21" s="130" customFormat="1">
      <c r="B107" s="89" t="s">
        <v>583</v>
      </c>
      <c r="C107" s="86" t="s">
        <v>584</v>
      </c>
      <c r="D107" s="99" t="s">
        <v>132</v>
      </c>
      <c r="E107" s="99" t="s">
        <v>357</v>
      </c>
      <c r="F107" s="86" t="s">
        <v>370</v>
      </c>
      <c r="G107" s="99" t="s">
        <v>365</v>
      </c>
      <c r="H107" s="86" t="s">
        <v>534</v>
      </c>
      <c r="I107" s="86" t="s">
        <v>172</v>
      </c>
      <c r="J107" s="86"/>
      <c r="K107" s="96">
        <v>4.3899999999998522</v>
      </c>
      <c r="L107" s="99" t="s">
        <v>176</v>
      </c>
      <c r="M107" s="100">
        <v>1.8200000000000001E-2</v>
      </c>
      <c r="N107" s="100">
        <v>1.5100000000001466E-2</v>
      </c>
      <c r="O107" s="96">
        <f>668789.6454/50000</f>
        <v>13.375792908000001</v>
      </c>
      <c r="P107" s="98">
        <v>5091667</v>
      </c>
      <c r="Q107" s="86"/>
      <c r="R107" s="96">
        <v>681.05085899000005</v>
      </c>
      <c r="S107" s="97">
        <f>4706.14063331222%/50000</f>
        <v>9.412281266624441E-4</v>
      </c>
      <c r="T107" s="97">
        <f t="shared" si="1"/>
        <v>4.0307667024477353E-3</v>
      </c>
      <c r="U107" s="97">
        <f>R107/'סכום נכסי הקרן'!$C$42</f>
        <v>6.4031100923488289E-4</v>
      </c>
    </row>
    <row r="108" spans="2:21" s="130" customFormat="1">
      <c r="B108" s="89" t="s">
        <v>585</v>
      </c>
      <c r="C108" s="86" t="s">
        <v>586</v>
      </c>
      <c r="D108" s="99" t="s">
        <v>132</v>
      </c>
      <c r="E108" s="99" t="s">
        <v>357</v>
      </c>
      <c r="F108" s="86" t="s">
        <v>370</v>
      </c>
      <c r="G108" s="99" t="s">
        <v>365</v>
      </c>
      <c r="H108" s="86" t="s">
        <v>534</v>
      </c>
      <c r="I108" s="86" t="s">
        <v>172</v>
      </c>
      <c r="J108" s="86"/>
      <c r="K108" s="96">
        <v>3.6499999999978656</v>
      </c>
      <c r="L108" s="99" t="s">
        <v>176</v>
      </c>
      <c r="M108" s="100">
        <v>1.06E-2</v>
      </c>
      <c r="N108" s="100">
        <v>1.3299999999993357E-2</v>
      </c>
      <c r="O108" s="96">
        <f>841449.8538/50000</f>
        <v>16.828997076</v>
      </c>
      <c r="P108" s="98">
        <v>5010002</v>
      </c>
      <c r="Q108" s="86"/>
      <c r="R108" s="96">
        <v>843.13312863199997</v>
      </c>
      <c r="S108" s="97">
        <f>6196.69971131895%/50000</f>
        <v>1.2393399422637899E-3</v>
      </c>
      <c r="T108" s="97">
        <f t="shared" si="1"/>
        <v>4.9900428077579873E-3</v>
      </c>
      <c r="U108" s="97">
        <f>R108/'סכום נכסי הקרן'!$C$42</f>
        <v>7.926976633057109E-4</v>
      </c>
    </row>
    <row r="109" spans="2:21" s="130" customFormat="1">
      <c r="B109" s="89" t="s">
        <v>587</v>
      </c>
      <c r="C109" s="86" t="s">
        <v>588</v>
      </c>
      <c r="D109" s="99" t="s">
        <v>132</v>
      </c>
      <c r="E109" s="99" t="s">
        <v>357</v>
      </c>
      <c r="F109" s="86" t="s">
        <v>507</v>
      </c>
      <c r="G109" s="99" t="s">
        <v>415</v>
      </c>
      <c r="H109" s="86" t="s">
        <v>534</v>
      </c>
      <c r="I109" s="86" t="s">
        <v>361</v>
      </c>
      <c r="J109" s="86"/>
      <c r="K109" s="96">
        <v>2.4599999999984616</v>
      </c>
      <c r="L109" s="99" t="s">
        <v>176</v>
      </c>
      <c r="M109" s="100">
        <v>4.9000000000000002E-2</v>
      </c>
      <c r="N109" s="100">
        <v>-9.9999999996978997E-5</v>
      </c>
      <c r="O109" s="96">
        <v>615821.23126799997</v>
      </c>
      <c r="P109" s="98">
        <v>115.73</v>
      </c>
      <c r="Q109" s="96">
        <v>15.550862236999999</v>
      </c>
      <c r="R109" s="96">
        <v>728.24076592200015</v>
      </c>
      <c r="S109" s="97">
        <v>9.2602847298632661E-4</v>
      </c>
      <c r="T109" s="97">
        <f t="shared" si="1"/>
        <v>4.3100578934686202E-3</v>
      </c>
      <c r="U109" s="97">
        <f>R109/'סכום נכסי הקרן'!$C$42</f>
        <v>6.8467805838322391E-4</v>
      </c>
    </row>
    <row r="110" spans="2:21" s="130" customFormat="1">
      <c r="B110" s="89" t="s">
        <v>589</v>
      </c>
      <c r="C110" s="86" t="s">
        <v>590</v>
      </c>
      <c r="D110" s="99" t="s">
        <v>132</v>
      </c>
      <c r="E110" s="99" t="s">
        <v>357</v>
      </c>
      <c r="F110" s="86" t="s">
        <v>507</v>
      </c>
      <c r="G110" s="99" t="s">
        <v>415</v>
      </c>
      <c r="H110" s="86" t="s">
        <v>534</v>
      </c>
      <c r="I110" s="86" t="s">
        <v>361</v>
      </c>
      <c r="J110" s="86"/>
      <c r="K110" s="96">
        <v>2.0900000000014178</v>
      </c>
      <c r="L110" s="99" t="s">
        <v>176</v>
      </c>
      <c r="M110" s="100">
        <v>5.8499999999999996E-2</v>
      </c>
      <c r="N110" s="100">
        <v>-1.8000000000094525E-3</v>
      </c>
      <c r="O110" s="96">
        <v>424319.20248600008</v>
      </c>
      <c r="P110" s="98">
        <v>124.66</v>
      </c>
      <c r="Q110" s="86"/>
      <c r="R110" s="96">
        <v>528.95633222499998</v>
      </c>
      <c r="S110" s="97">
        <v>4.0023425527669807E-4</v>
      </c>
      <c r="T110" s="97">
        <f t="shared" si="1"/>
        <v>3.1306025722415507E-3</v>
      </c>
      <c r="U110" s="97">
        <f>R110/'סכום נכסי הקרן'!$C$42</f>
        <v>4.973146402464855E-4</v>
      </c>
    </row>
    <row r="111" spans="2:21" s="130" customFormat="1">
      <c r="B111" s="89" t="s">
        <v>591</v>
      </c>
      <c r="C111" s="86" t="s">
        <v>592</v>
      </c>
      <c r="D111" s="99" t="s">
        <v>132</v>
      </c>
      <c r="E111" s="99" t="s">
        <v>357</v>
      </c>
      <c r="F111" s="86" t="s">
        <v>507</v>
      </c>
      <c r="G111" s="99" t="s">
        <v>415</v>
      </c>
      <c r="H111" s="86" t="s">
        <v>534</v>
      </c>
      <c r="I111" s="86" t="s">
        <v>361</v>
      </c>
      <c r="J111" s="86"/>
      <c r="K111" s="96">
        <v>6.999999999991747</v>
      </c>
      <c r="L111" s="99" t="s">
        <v>176</v>
      </c>
      <c r="M111" s="100">
        <v>2.2499999999999999E-2</v>
      </c>
      <c r="N111" s="100">
        <v>1.9899999999969189E-2</v>
      </c>
      <c r="O111" s="96">
        <v>350390.330418</v>
      </c>
      <c r="P111" s="98">
        <v>103.76</v>
      </c>
      <c r="Q111" s="86"/>
      <c r="R111" s="96">
        <v>363.5650122880001</v>
      </c>
      <c r="S111" s="97">
        <v>1.8918286884462795E-3</v>
      </c>
      <c r="T111" s="97">
        <f t="shared" si="1"/>
        <v>2.1517420121585809E-3</v>
      </c>
      <c r="U111" s="97">
        <f>R111/'סכום נכסי הקרן'!$C$42</f>
        <v>3.4181688029269502E-4</v>
      </c>
    </row>
    <row r="112" spans="2:21" s="130" customFormat="1">
      <c r="B112" s="89" t="s">
        <v>593</v>
      </c>
      <c r="C112" s="86" t="s">
        <v>594</v>
      </c>
      <c r="D112" s="99" t="s">
        <v>132</v>
      </c>
      <c r="E112" s="99" t="s">
        <v>357</v>
      </c>
      <c r="F112" s="86" t="s">
        <v>518</v>
      </c>
      <c r="G112" s="99" t="s">
        <v>482</v>
      </c>
      <c r="H112" s="86" t="s">
        <v>534</v>
      </c>
      <c r="I112" s="86" t="s">
        <v>172</v>
      </c>
      <c r="J112" s="86"/>
      <c r="K112" s="96">
        <v>1.7200000000004425</v>
      </c>
      <c r="L112" s="99" t="s">
        <v>176</v>
      </c>
      <c r="M112" s="100">
        <v>4.0500000000000001E-2</v>
      </c>
      <c r="N112" s="100">
        <v>-1.0700000000026539E-2</v>
      </c>
      <c r="O112" s="96">
        <v>133805.607873</v>
      </c>
      <c r="P112" s="98">
        <v>135.16</v>
      </c>
      <c r="Q112" s="86"/>
      <c r="R112" s="96">
        <v>180.85166593600002</v>
      </c>
      <c r="S112" s="97">
        <v>9.1991194428097246E-4</v>
      </c>
      <c r="T112" s="97">
        <f t="shared" si="1"/>
        <v>1.0703618731471769E-3</v>
      </c>
      <c r="U112" s="97">
        <f>R112/'סכום נכסי הקרן'!$C$42</f>
        <v>1.7003328196226589E-4</v>
      </c>
    </row>
    <row r="113" spans="2:21" s="130" customFormat="1">
      <c r="B113" s="89" t="s">
        <v>595</v>
      </c>
      <c r="C113" s="86" t="s">
        <v>596</v>
      </c>
      <c r="D113" s="99" t="s">
        <v>132</v>
      </c>
      <c r="E113" s="99" t="s">
        <v>357</v>
      </c>
      <c r="F113" s="86" t="s">
        <v>597</v>
      </c>
      <c r="G113" s="99" t="s">
        <v>415</v>
      </c>
      <c r="H113" s="86" t="s">
        <v>534</v>
      </c>
      <c r="I113" s="86" t="s">
        <v>172</v>
      </c>
      <c r="J113" s="86"/>
      <c r="K113" s="96">
        <v>6.5199999999939227</v>
      </c>
      <c r="L113" s="99" t="s">
        <v>176</v>
      </c>
      <c r="M113" s="100">
        <v>1.9599999999999999E-2</v>
      </c>
      <c r="N113" s="100">
        <v>1.4399999999978231E-2</v>
      </c>
      <c r="O113" s="96">
        <v>419991.80867</v>
      </c>
      <c r="P113" s="98">
        <v>105</v>
      </c>
      <c r="Q113" s="86"/>
      <c r="R113" s="96">
        <v>440.99141283400002</v>
      </c>
      <c r="S113" s="97">
        <v>6.5206743358020255E-4</v>
      </c>
      <c r="T113" s="97">
        <f t="shared" si="1"/>
        <v>2.6099864341302737E-3</v>
      </c>
      <c r="U113" s="97">
        <f>R113/'סכום נכסי הקרן'!$C$42</f>
        <v>4.146117032058564E-4</v>
      </c>
    </row>
    <row r="114" spans="2:21" s="130" customFormat="1">
      <c r="B114" s="89" t="s">
        <v>598</v>
      </c>
      <c r="C114" s="86" t="s">
        <v>599</v>
      </c>
      <c r="D114" s="99" t="s">
        <v>132</v>
      </c>
      <c r="E114" s="99" t="s">
        <v>357</v>
      </c>
      <c r="F114" s="86" t="s">
        <v>597</v>
      </c>
      <c r="G114" s="99" t="s">
        <v>415</v>
      </c>
      <c r="H114" s="86" t="s">
        <v>534</v>
      </c>
      <c r="I114" s="86" t="s">
        <v>172</v>
      </c>
      <c r="J114" s="86"/>
      <c r="K114" s="96">
        <v>3.7499999999917306</v>
      </c>
      <c r="L114" s="99" t="s">
        <v>176</v>
      </c>
      <c r="M114" s="100">
        <v>2.75E-2</v>
      </c>
      <c r="N114" s="100">
        <v>4.5999999999757433E-3</v>
      </c>
      <c r="O114" s="96">
        <v>164286.87859899999</v>
      </c>
      <c r="P114" s="98">
        <v>110.41</v>
      </c>
      <c r="Q114" s="86"/>
      <c r="R114" s="96">
        <v>181.38914821399999</v>
      </c>
      <c r="S114" s="97">
        <v>3.6178537854434132E-4</v>
      </c>
      <c r="T114" s="97">
        <f t="shared" si="1"/>
        <v>1.0735429361187893E-3</v>
      </c>
      <c r="U114" s="97">
        <f>R114/'סכום נכסי הקרן'!$C$42</f>
        <v>1.705386125338805E-4</v>
      </c>
    </row>
    <row r="115" spans="2:21" s="130" customFormat="1">
      <c r="B115" s="89" t="s">
        <v>600</v>
      </c>
      <c r="C115" s="86" t="s">
        <v>601</v>
      </c>
      <c r="D115" s="99" t="s">
        <v>132</v>
      </c>
      <c r="E115" s="99" t="s">
        <v>357</v>
      </c>
      <c r="F115" s="86" t="s">
        <v>385</v>
      </c>
      <c r="G115" s="99" t="s">
        <v>365</v>
      </c>
      <c r="H115" s="86" t="s">
        <v>534</v>
      </c>
      <c r="I115" s="86" t="s">
        <v>172</v>
      </c>
      <c r="J115" s="86"/>
      <c r="K115" s="96">
        <v>3.9500000000016513</v>
      </c>
      <c r="L115" s="99" t="s">
        <v>176</v>
      </c>
      <c r="M115" s="100">
        <v>1.4199999999999999E-2</v>
      </c>
      <c r="N115" s="100">
        <v>1.5700000000005404E-2</v>
      </c>
      <c r="O115" s="96">
        <f>1313578.8054/50000</f>
        <v>26.271576107999998</v>
      </c>
      <c r="P115" s="98">
        <v>5070000</v>
      </c>
      <c r="Q115" s="86"/>
      <c r="R115" s="96">
        <v>1331.969008904</v>
      </c>
      <c r="S115" s="97">
        <f>6198.17300712499%/50000</f>
        <v>1.2396346014249982E-3</v>
      </c>
      <c r="T115" s="97">
        <f t="shared" si="1"/>
        <v>7.8831944177334724E-3</v>
      </c>
      <c r="U115" s="97">
        <f>R115/'סכום נכסי הקרן'!$C$42</f>
        <v>1.25229182094524E-3</v>
      </c>
    </row>
    <row r="116" spans="2:21" s="130" customFormat="1">
      <c r="B116" s="89" t="s">
        <v>602</v>
      </c>
      <c r="C116" s="86" t="s">
        <v>603</v>
      </c>
      <c r="D116" s="99" t="s">
        <v>132</v>
      </c>
      <c r="E116" s="99" t="s">
        <v>357</v>
      </c>
      <c r="F116" s="86" t="s">
        <v>385</v>
      </c>
      <c r="G116" s="99" t="s">
        <v>365</v>
      </c>
      <c r="H116" s="86" t="s">
        <v>534</v>
      </c>
      <c r="I116" s="86" t="s">
        <v>172</v>
      </c>
      <c r="J116" s="86"/>
      <c r="K116" s="96">
        <v>4.6000000000009891</v>
      </c>
      <c r="L116" s="99" t="s">
        <v>176</v>
      </c>
      <c r="M116" s="100">
        <v>1.5900000000000001E-2</v>
      </c>
      <c r="N116" s="100">
        <v>1.6800000000003958E-2</v>
      </c>
      <c r="O116" s="96">
        <f>1010527.9002/50000</f>
        <v>20.210558003999999</v>
      </c>
      <c r="P116" s="98">
        <v>5000000</v>
      </c>
      <c r="Q116" s="86"/>
      <c r="R116" s="96">
        <v>1010.5279200450001</v>
      </c>
      <c r="S116" s="97">
        <f>6750.3533747495%/50000</f>
        <v>1.3500706749498999E-3</v>
      </c>
      <c r="T116" s="97">
        <f t="shared" si="1"/>
        <v>5.9807608172636646E-3</v>
      </c>
      <c r="U116" s="97">
        <f>R116/'סכום נכסי הקרן'!$C$42</f>
        <v>9.5007904887400168E-4</v>
      </c>
    </row>
    <row r="117" spans="2:21" s="130" customFormat="1">
      <c r="B117" s="89" t="s">
        <v>604</v>
      </c>
      <c r="C117" s="86" t="s">
        <v>605</v>
      </c>
      <c r="D117" s="99" t="s">
        <v>132</v>
      </c>
      <c r="E117" s="99" t="s">
        <v>357</v>
      </c>
      <c r="F117" s="86" t="s">
        <v>606</v>
      </c>
      <c r="G117" s="99" t="s">
        <v>607</v>
      </c>
      <c r="H117" s="86" t="s">
        <v>534</v>
      </c>
      <c r="I117" s="86" t="s">
        <v>361</v>
      </c>
      <c r="J117" s="86"/>
      <c r="K117" s="96">
        <v>4.9499999999990294</v>
      </c>
      <c r="L117" s="99" t="s">
        <v>176</v>
      </c>
      <c r="M117" s="100">
        <v>1.9400000000000001E-2</v>
      </c>
      <c r="N117" s="100">
        <v>6.8999999999935831E-3</v>
      </c>
      <c r="O117" s="96">
        <v>621754.64826499997</v>
      </c>
      <c r="P117" s="98">
        <v>107.79</v>
      </c>
      <c r="Q117" s="86"/>
      <c r="R117" s="96">
        <v>670.18930364699997</v>
      </c>
      <c r="S117" s="97">
        <v>1.0324408597098247E-3</v>
      </c>
      <c r="T117" s="97">
        <f t="shared" si="1"/>
        <v>3.9664831103555318E-3</v>
      </c>
      <c r="U117" s="97">
        <f>R117/'סכום נכסי הקרן'!$C$42</f>
        <v>6.3009918236214271E-4</v>
      </c>
    </row>
    <row r="118" spans="2:21" s="130" customFormat="1">
      <c r="B118" s="89" t="s">
        <v>608</v>
      </c>
      <c r="C118" s="86" t="s">
        <v>609</v>
      </c>
      <c r="D118" s="99" t="s">
        <v>132</v>
      </c>
      <c r="E118" s="99" t="s">
        <v>357</v>
      </c>
      <c r="F118" s="86" t="s">
        <v>606</v>
      </c>
      <c r="G118" s="99" t="s">
        <v>607</v>
      </c>
      <c r="H118" s="86" t="s">
        <v>534</v>
      </c>
      <c r="I118" s="86" t="s">
        <v>361</v>
      </c>
      <c r="J118" s="86"/>
      <c r="K118" s="96">
        <v>6.4000000000003245</v>
      </c>
      <c r="L118" s="99" t="s">
        <v>176</v>
      </c>
      <c r="M118" s="100">
        <v>1.23E-2</v>
      </c>
      <c r="N118" s="100">
        <v>1.1300000000004296E-2</v>
      </c>
      <c r="O118" s="96">
        <v>1214079.1394470001</v>
      </c>
      <c r="P118" s="98">
        <v>101.66</v>
      </c>
      <c r="Q118" s="86"/>
      <c r="R118" s="96">
        <v>1234.2328946189998</v>
      </c>
      <c r="S118" s="97">
        <v>1.1458105981958908E-3</v>
      </c>
      <c r="T118" s="97">
        <f t="shared" si="1"/>
        <v>7.3047479333243105E-3</v>
      </c>
      <c r="U118" s="97">
        <f>R118/'סכום נכסי הקרן'!$C$42</f>
        <v>1.1604021930996297E-3</v>
      </c>
    </row>
    <row r="119" spans="2:21" s="130" customFormat="1">
      <c r="B119" s="89" t="s">
        <v>610</v>
      </c>
      <c r="C119" s="86" t="s">
        <v>611</v>
      </c>
      <c r="D119" s="99" t="s">
        <v>132</v>
      </c>
      <c r="E119" s="99" t="s">
        <v>357</v>
      </c>
      <c r="F119" s="86" t="s">
        <v>612</v>
      </c>
      <c r="G119" s="99" t="s">
        <v>482</v>
      </c>
      <c r="H119" s="86" t="s">
        <v>534</v>
      </c>
      <c r="I119" s="86" t="s">
        <v>172</v>
      </c>
      <c r="J119" s="86"/>
      <c r="K119" s="96">
        <v>0.5</v>
      </c>
      <c r="L119" s="99" t="s">
        <v>176</v>
      </c>
      <c r="M119" s="100">
        <v>3.6000000000000004E-2</v>
      </c>
      <c r="N119" s="100">
        <v>-1.7799999999993356E-2</v>
      </c>
      <c r="O119" s="96">
        <v>659925.81696199998</v>
      </c>
      <c r="P119" s="98">
        <v>109.5</v>
      </c>
      <c r="Q119" s="86"/>
      <c r="R119" s="96">
        <v>722.61876791600002</v>
      </c>
      <c r="S119" s="97">
        <v>1.5951333704654444E-3</v>
      </c>
      <c r="T119" s="97">
        <f t="shared" si="1"/>
        <v>4.2767843690839375E-3</v>
      </c>
      <c r="U119" s="97">
        <f>R119/'סכום נכסי הקרן'!$C$42</f>
        <v>6.793923632407539E-4</v>
      </c>
    </row>
    <row r="120" spans="2:21" s="130" customFormat="1">
      <c r="B120" s="89" t="s">
        <v>613</v>
      </c>
      <c r="C120" s="86" t="s">
        <v>614</v>
      </c>
      <c r="D120" s="99" t="s">
        <v>132</v>
      </c>
      <c r="E120" s="99" t="s">
        <v>357</v>
      </c>
      <c r="F120" s="86" t="s">
        <v>612</v>
      </c>
      <c r="G120" s="99" t="s">
        <v>482</v>
      </c>
      <c r="H120" s="86" t="s">
        <v>534</v>
      </c>
      <c r="I120" s="86" t="s">
        <v>172</v>
      </c>
      <c r="J120" s="86"/>
      <c r="K120" s="96">
        <v>6.9899999999976155</v>
      </c>
      <c r="L120" s="99" t="s">
        <v>176</v>
      </c>
      <c r="M120" s="100">
        <v>2.2499999999999999E-2</v>
      </c>
      <c r="N120" s="100">
        <v>1.119999999999711E-2</v>
      </c>
      <c r="O120" s="96">
        <v>250374.36879000001</v>
      </c>
      <c r="P120" s="98">
        <v>110.58</v>
      </c>
      <c r="Q120" s="86"/>
      <c r="R120" s="96">
        <v>276.86397523400001</v>
      </c>
      <c r="S120" s="97">
        <v>6.1198849756927826E-4</v>
      </c>
      <c r="T120" s="97">
        <f t="shared" si="1"/>
        <v>1.638606100777134E-3</v>
      </c>
      <c r="U120" s="97">
        <f>R120/'סכום נכסי הקרן'!$C$42</f>
        <v>2.6030222128457396E-4</v>
      </c>
    </row>
    <row r="121" spans="2:21" s="130" customFormat="1">
      <c r="B121" s="89" t="s">
        <v>615</v>
      </c>
      <c r="C121" s="86" t="s">
        <v>616</v>
      </c>
      <c r="D121" s="99" t="s">
        <v>132</v>
      </c>
      <c r="E121" s="99" t="s">
        <v>357</v>
      </c>
      <c r="F121" s="86" t="s">
        <v>617</v>
      </c>
      <c r="G121" s="99" t="s">
        <v>411</v>
      </c>
      <c r="H121" s="86" t="s">
        <v>534</v>
      </c>
      <c r="I121" s="86" t="s">
        <v>361</v>
      </c>
      <c r="J121" s="86"/>
      <c r="K121" s="96">
        <v>3.6100000000004107</v>
      </c>
      <c r="L121" s="99" t="s">
        <v>176</v>
      </c>
      <c r="M121" s="100">
        <v>1.8000000000000002E-2</v>
      </c>
      <c r="N121" s="100">
        <v>8.2999999999927628E-3</v>
      </c>
      <c r="O121" s="96">
        <v>491172.18716500001</v>
      </c>
      <c r="P121" s="98">
        <v>104.1</v>
      </c>
      <c r="Q121" s="86"/>
      <c r="R121" s="96">
        <v>511.31024283900001</v>
      </c>
      <c r="S121" s="97">
        <v>6.0850819936028892E-4</v>
      </c>
      <c r="T121" s="97">
        <f t="shared" si="1"/>
        <v>3.0261650422294941E-3</v>
      </c>
      <c r="U121" s="97">
        <f>R121/'סכום נכסי הקרן'!$C$42</f>
        <v>4.8072412405426597E-4</v>
      </c>
    </row>
    <row r="122" spans="2:21" s="130" customFormat="1">
      <c r="B122" s="89" t="s">
        <v>618</v>
      </c>
      <c r="C122" s="86" t="s">
        <v>619</v>
      </c>
      <c r="D122" s="99" t="s">
        <v>132</v>
      </c>
      <c r="E122" s="99" t="s">
        <v>357</v>
      </c>
      <c r="F122" s="86" t="s">
        <v>620</v>
      </c>
      <c r="G122" s="99" t="s">
        <v>365</v>
      </c>
      <c r="H122" s="86" t="s">
        <v>621</v>
      </c>
      <c r="I122" s="86" t="s">
        <v>172</v>
      </c>
      <c r="J122" s="86"/>
      <c r="K122" s="96">
        <v>1.2400000000084088</v>
      </c>
      <c r="L122" s="99" t="s">
        <v>176</v>
      </c>
      <c r="M122" s="100">
        <v>4.1500000000000002E-2</v>
      </c>
      <c r="N122" s="100">
        <v>-7.6000000001261291E-3</v>
      </c>
      <c r="O122" s="96">
        <v>41971.153327</v>
      </c>
      <c r="P122" s="98">
        <v>113.34</v>
      </c>
      <c r="Q122" s="86"/>
      <c r="R122" s="96">
        <v>47.570105989999995</v>
      </c>
      <c r="S122" s="97">
        <v>1.3948770610013459E-4</v>
      </c>
      <c r="T122" s="97">
        <f t="shared" si="1"/>
        <v>2.8154138083132048E-4</v>
      </c>
      <c r="U122" s="97">
        <f>R122/'סכום נכסי הקרן'!$C$42</f>
        <v>4.4724505040694013E-5</v>
      </c>
    </row>
    <row r="123" spans="2:21" s="130" customFormat="1">
      <c r="B123" s="89" t="s">
        <v>622</v>
      </c>
      <c r="C123" s="86" t="s">
        <v>623</v>
      </c>
      <c r="D123" s="99" t="s">
        <v>132</v>
      </c>
      <c r="E123" s="99" t="s">
        <v>357</v>
      </c>
      <c r="F123" s="86" t="s">
        <v>624</v>
      </c>
      <c r="G123" s="99" t="s">
        <v>411</v>
      </c>
      <c r="H123" s="86" t="s">
        <v>621</v>
      </c>
      <c r="I123" s="86" t="s">
        <v>361</v>
      </c>
      <c r="J123" s="86"/>
      <c r="K123" s="96">
        <v>2.0099999999951166</v>
      </c>
      <c r="L123" s="99" t="s">
        <v>176</v>
      </c>
      <c r="M123" s="100">
        <v>2.8500000000000001E-2</v>
      </c>
      <c r="N123" s="100">
        <v>1.8799999999981398E-2</v>
      </c>
      <c r="O123" s="96">
        <v>206171.70434900001</v>
      </c>
      <c r="P123" s="98">
        <v>104.29</v>
      </c>
      <c r="Q123" s="86"/>
      <c r="R123" s="96">
        <v>215.016465705</v>
      </c>
      <c r="S123" s="97">
        <v>7.0695514514868951E-4</v>
      </c>
      <c r="T123" s="97">
        <f t="shared" si="1"/>
        <v>1.2725645948483196E-3</v>
      </c>
      <c r="U123" s="97">
        <f>R123/'סכום נכסי הקרן'!$C$42</f>
        <v>2.0215437414154656E-4</v>
      </c>
    </row>
    <row r="124" spans="2:21" s="130" customFormat="1">
      <c r="B124" s="89" t="s">
        <v>625</v>
      </c>
      <c r="C124" s="86" t="s">
        <v>626</v>
      </c>
      <c r="D124" s="99" t="s">
        <v>132</v>
      </c>
      <c r="E124" s="99" t="s">
        <v>357</v>
      </c>
      <c r="F124" s="86" t="s">
        <v>396</v>
      </c>
      <c r="G124" s="99" t="s">
        <v>365</v>
      </c>
      <c r="H124" s="86" t="s">
        <v>621</v>
      </c>
      <c r="I124" s="86" t="s">
        <v>172</v>
      </c>
      <c r="J124" s="86"/>
      <c r="K124" s="96">
        <v>2.1600000000007578</v>
      </c>
      <c r="L124" s="99" t="s">
        <v>176</v>
      </c>
      <c r="M124" s="100">
        <v>2.7999999999999997E-2</v>
      </c>
      <c r="N124" s="100">
        <v>8.9000000000066283E-3</v>
      </c>
      <c r="O124" s="96">
        <f>1176023.7846/50000</f>
        <v>23.520475691999998</v>
      </c>
      <c r="P124" s="98">
        <v>5387000</v>
      </c>
      <c r="Q124" s="86"/>
      <c r="R124" s="96">
        <v>1267.0480262440001</v>
      </c>
      <c r="S124" s="97">
        <f>6649.08568213942%/50000</f>
        <v>1.329817136427884E-3</v>
      </c>
      <c r="T124" s="97">
        <f t="shared" si="1"/>
        <v>7.4989627091292298E-3</v>
      </c>
      <c r="U124" s="97">
        <f>R124/'סכום נכסי הקרן'!$C$42</f>
        <v>1.1912543530692098E-3</v>
      </c>
    </row>
    <row r="125" spans="2:21" s="130" customFormat="1">
      <c r="B125" s="89" t="s">
        <v>627</v>
      </c>
      <c r="C125" s="86" t="s">
        <v>628</v>
      </c>
      <c r="D125" s="99" t="s">
        <v>132</v>
      </c>
      <c r="E125" s="99" t="s">
        <v>357</v>
      </c>
      <c r="F125" s="86" t="s">
        <v>396</v>
      </c>
      <c r="G125" s="99" t="s">
        <v>365</v>
      </c>
      <c r="H125" s="86" t="s">
        <v>621</v>
      </c>
      <c r="I125" s="86" t="s">
        <v>172</v>
      </c>
      <c r="J125" s="86"/>
      <c r="K125" s="96">
        <v>3.4199999999809938</v>
      </c>
      <c r="L125" s="99" t="s">
        <v>176</v>
      </c>
      <c r="M125" s="100">
        <v>1.49E-2</v>
      </c>
      <c r="N125" s="100">
        <v>1.7999999999875366E-2</v>
      </c>
      <c r="O125" s="96">
        <f>63762.4836/50000</f>
        <v>1.2752496719999999</v>
      </c>
      <c r="P125" s="98">
        <v>5033372</v>
      </c>
      <c r="Q125" s="86"/>
      <c r="R125" s="96">
        <v>64.188059491000004</v>
      </c>
      <c r="S125" s="97">
        <f>1054.27386904762%/50000</f>
        <v>2.1085477380952401E-4</v>
      </c>
      <c r="T125" s="97">
        <f t="shared" si="1"/>
        <v>3.7989393813371E-4</v>
      </c>
      <c r="U125" s="97">
        <f>R125/'סכום נכסי הקרן'!$C$42</f>
        <v>6.0348387511709162E-5</v>
      </c>
    </row>
    <row r="126" spans="2:21" s="130" customFormat="1">
      <c r="B126" s="89" t="s">
        <v>629</v>
      </c>
      <c r="C126" s="86" t="s">
        <v>630</v>
      </c>
      <c r="D126" s="99" t="s">
        <v>132</v>
      </c>
      <c r="E126" s="99" t="s">
        <v>357</v>
      </c>
      <c r="F126" s="86" t="s">
        <v>396</v>
      </c>
      <c r="G126" s="99" t="s">
        <v>365</v>
      </c>
      <c r="H126" s="86" t="s">
        <v>621</v>
      </c>
      <c r="I126" s="86" t="s">
        <v>172</v>
      </c>
      <c r="J126" s="86"/>
      <c r="K126" s="96">
        <v>4.9699999999972793</v>
      </c>
      <c r="L126" s="99" t="s">
        <v>176</v>
      </c>
      <c r="M126" s="100">
        <v>2.2000000000000002E-2</v>
      </c>
      <c r="N126" s="100">
        <v>1.9899999999990928E-2</v>
      </c>
      <c r="O126" s="96">
        <f>268662.15/50000</f>
        <v>5.3732430000000004</v>
      </c>
      <c r="P126" s="98">
        <v>5130000</v>
      </c>
      <c r="Q126" s="86"/>
      <c r="R126" s="96">
        <v>275.64738137500001</v>
      </c>
      <c r="S126" s="97">
        <f>5336.95172824791%/50000</f>
        <v>1.067390345649582E-3</v>
      </c>
      <c r="T126" s="97">
        <f t="shared" si="1"/>
        <v>1.6314057486264415E-3</v>
      </c>
      <c r="U126" s="97">
        <f>R126/'סכום נכסי הקרן'!$C$42</f>
        <v>2.5915840297584958E-4</v>
      </c>
    </row>
    <row r="127" spans="2:21" s="130" customFormat="1">
      <c r="B127" s="89" t="s">
        <v>631</v>
      </c>
      <c r="C127" s="86" t="s">
        <v>632</v>
      </c>
      <c r="D127" s="99" t="s">
        <v>132</v>
      </c>
      <c r="E127" s="99" t="s">
        <v>357</v>
      </c>
      <c r="F127" s="86" t="s">
        <v>633</v>
      </c>
      <c r="G127" s="99" t="s">
        <v>415</v>
      </c>
      <c r="H127" s="86" t="s">
        <v>621</v>
      </c>
      <c r="I127" s="86" t="s">
        <v>172</v>
      </c>
      <c r="J127" s="86"/>
      <c r="K127" s="96">
        <v>5.2200000000134814</v>
      </c>
      <c r="L127" s="99" t="s">
        <v>176</v>
      </c>
      <c r="M127" s="100">
        <v>2.5000000000000001E-2</v>
      </c>
      <c r="N127" s="100">
        <v>1.5500000000009815E-2</v>
      </c>
      <c r="O127" s="96">
        <v>142847.963155</v>
      </c>
      <c r="P127" s="98">
        <v>106.97</v>
      </c>
      <c r="Q127" s="86"/>
      <c r="R127" s="96">
        <v>152.80447042699998</v>
      </c>
      <c r="S127" s="97">
        <v>5.9745038732192282E-4</v>
      </c>
      <c r="T127" s="97">
        <f t="shared" si="1"/>
        <v>9.0436589757146883E-4</v>
      </c>
      <c r="U127" s="97">
        <f>R127/'סכום נכסי הקרן'!$C$42</f>
        <v>1.4366384445915634E-4</v>
      </c>
    </row>
    <row r="128" spans="2:21" s="130" customFormat="1">
      <c r="B128" s="89" t="s">
        <v>634</v>
      </c>
      <c r="C128" s="86" t="s">
        <v>635</v>
      </c>
      <c r="D128" s="99" t="s">
        <v>132</v>
      </c>
      <c r="E128" s="99" t="s">
        <v>357</v>
      </c>
      <c r="F128" s="86" t="s">
        <v>633</v>
      </c>
      <c r="G128" s="99" t="s">
        <v>415</v>
      </c>
      <c r="H128" s="86" t="s">
        <v>621</v>
      </c>
      <c r="I128" s="86" t="s">
        <v>172</v>
      </c>
      <c r="J128" s="86"/>
      <c r="K128" s="96">
        <v>7.1899999999975401</v>
      </c>
      <c r="L128" s="99" t="s">
        <v>176</v>
      </c>
      <c r="M128" s="100">
        <v>1.9E-2</v>
      </c>
      <c r="N128" s="100">
        <v>2.5199999999980502E-2</v>
      </c>
      <c r="O128" s="96">
        <v>466275.25701499998</v>
      </c>
      <c r="P128" s="98">
        <v>96.78</v>
      </c>
      <c r="Q128" s="86"/>
      <c r="R128" s="96">
        <v>451.26120376900002</v>
      </c>
      <c r="S128" s="97">
        <v>1.8820667303944677E-3</v>
      </c>
      <c r="T128" s="97">
        <f t="shared" si="1"/>
        <v>2.6707676970792503E-3</v>
      </c>
      <c r="U128" s="97">
        <f>R128/'סכום נכסי הקרן'!$C$42</f>
        <v>4.2426716448516982E-4</v>
      </c>
    </row>
    <row r="129" spans="2:21" s="130" customFormat="1">
      <c r="B129" s="89" t="s">
        <v>636</v>
      </c>
      <c r="C129" s="86" t="s">
        <v>637</v>
      </c>
      <c r="D129" s="99" t="s">
        <v>132</v>
      </c>
      <c r="E129" s="99" t="s">
        <v>357</v>
      </c>
      <c r="F129" s="86" t="s">
        <v>638</v>
      </c>
      <c r="G129" s="99" t="s">
        <v>415</v>
      </c>
      <c r="H129" s="86" t="s">
        <v>621</v>
      </c>
      <c r="I129" s="86" t="s">
        <v>172</v>
      </c>
      <c r="J129" s="86"/>
      <c r="K129" s="96">
        <v>1.2399999999979674</v>
      </c>
      <c r="L129" s="99" t="s">
        <v>176</v>
      </c>
      <c r="M129" s="100">
        <v>4.5999999999999999E-2</v>
      </c>
      <c r="N129" s="100">
        <v>-5.0000000000000001E-3</v>
      </c>
      <c r="O129" s="96">
        <v>163484.09593700001</v>
      </c>
      <c r="P129" s="98">
        <v>132.4</v>
      </c>
      <c r="Q129" s="86"/>
      <c r="R129" s="96">
        <v>216.45294425599999</v>
      </c>
      <c r="S129" s="97">
        <v>5.6746637307786209E-4</v>
      </c>
      <c r="T129" s="97">
        <f t="shared" si="1"/>
        <v>1.2810663239566829E-3</v>
      </c>
      <c r="U129" s="97">
        <f>R129/'סכום נכסי הקרן'!$C$42</f>
        <v>2.0350492383778971E-4</v>
      </c>
    </row>
    <row r="130" spans="2:21" s="130" customFormat="1">
      <c r="B130" s="89" t="s">
        <v>639</v>
      </c>
      <c r="C130" s="86" t="s">
        <v>640</v>
      </c>
      <c r="D130" s="99" t="s">
        <v>132</v>
      </c>
      <c r="E130" s="99" t="s">
        <v>357</v>
      </c>
      <c r="F130" s="86" t="s">
        <v>641</v>
      </c>
      <c r="G130" s="99" t="s">
        <v>365</v>
      </c>
      <c r="H130" s="86" t="s">
        <v>621</v>
      </c>
      <c r="I130" s="86" t="s">
        <v>361</v>
      </c>
      <c r="J130" s="86"/>
      <c r="K130" s="96">
        <v>1.7500000000028866</v>
      </c>
      <c r="L130" s="99" t="s">
        <v>176</v>
      </c>
      <c r="M130" s="100">
        <v>0.02</v>
      </c>
      <c r="N130" s="100">
        <v>-5.8999999999999999E-3</v>
      </c>
      <c r="O130" s="96">
        <v>323800.73233099998</v>
      </c>
      <c r="P130" s="98">
        <v>106.98</v>
      </c>
      <c r="Q130" s="86"/>
      <c r="R130" s="96">
        <v>346.40202640000001</v>
      </c>
      <c r="S130" s="97">
        <v>7.5878430827054275E-4</v>
      </c>
      <c r="T130" s="97">
        <f t="shared" si="1"/>
        <v>2.050163706928153E-3</v>
      </c>
      <c r="U130" s="97">
        <f>R130/'סכום נכסי הקרן'!$C$42</f>
        <v>3.2568056878179397E-4</v>
      </c>
    </row>
    <row r="131" spans="2:21" s="130" customFormat="1">
      <c r="B131" s="89" t="s">
        <v>642</v>
      </c>
      <c r="C131" s="86" t="s">
        <v>643</v>
      </c>
      <c r="D131" s="99" t="s">
        <v>132</v>
      </c>
      <c r="E131" s="99" t="s">
        <v>357</v>
      </c>
      <c r="F131" s="86" t="s">
        <v>579</v>
      </c>
      <c r="G131" s="99" t="s">
        <v>415</v>
      </c>
      <c r="H131" s="86" t="s">
        <v>621</v>
      </c>
      <c r="I131" s="86" t="s">
        <v>361</v>
      </c>
      <c r="J131" s="86"/>
      <c r="K131" s="96">
        <v>6.7000000000430084</v>
      </c>
      <c r="L131" s="99" t="s">
        <v>176</v>
      </c>
      <c r="M131" s="100">
        <v>2.81E-2</v>
      </c>
      <c r="N131" s="100">
        <v>2.0200000000200703E-2</v>
      </c>
      <c r="O131" s="96">
        <v>64943.742436</v>
      </c>
      <c r="P131" s="98">
        <v>107.41</v>
      </c>
      <c r="Q131" s="86"/>
      <c r="R131" s="96">
        <v>69.756076579999998</v>
      </c>
      <c r="S131" s="97">
        <v>1.2405183829492991E-4</v>
      </c>
      <c r="T131" s="97">
        <f t="shared" si="1"/>
        <v>4.1284797906140919E-4</v>
      </c>
      <c r="U131" s="97">
        <f>R131/'סכום נכסי הקרן'!$C$42</f>
        <v>6.5583330827076168E-5</v>
      </c>
    </row>
    <row r="132" spans="2:21" s="130" customFormat="1">
      <c r="B132" s="89" t="s">
        <v>644</v>
      </c>
      <c r="C132" s="86" t="s">
        <v>645</v>
      </c>
      <c r="D132" s="99" t="s">
        <v>132</v>
      </c>
      <c r="E132" s="99" t="s">
        <v>357</v>
      </c>
      <c r="F132" s="86" t="s">
        <v>579</v>
      </c>
      <c r="G132" s="99" t="s">
        <v>415</v>
      </c>
      <c r="H132" s="86" t="s">
        <v>621</v>
      </c>
      <c r="I132" s="86" t="s">
        <v>361</v>
      </c>
      <c r="J132" s="86"/>
      <c r="K132" s="96">
        <v>4.7899999999931033</v>
      </c>
      <c r="L132" s="99" t="s">
        <v>176</v>
      </c>
      <c r="M132" s="100">
        <v>3.7000000000000005E-2</v>
      </c>
      <c r="N132" s="100">
        <v>1.3399999999984216E-2</v>
      </c>
      <c r="O132" s="96">
        <v>258558.992627</v>
      </c>
      <c r="P132" s="98">
        <v>112.72</v>
      </c>
      <c r="Q132" s="86"/>
      <c r="R132" s="96">
        <v>291.44770171900001</v>
      </c>
      <c r="S132" s="97">
        <v>3.8210178186757864E-4</v>
      </c>
      <c r="T132" s="97">
        <f t="shared" si="1"/>
        <v>1.7249191834748335E-3</v>
      </c>
      <c r="U132" s="97">
        <f>R132/'סכום נכסי הקרן'!$C$42</f>
        <v>2.7401356236982609E-4</v>
      </c>
    </row>
    <row r="133" spans="2:21" s="130" customFormat="1">
      <c r="B133" s="89" t="s">
        <v>646</v>
      </c>
      <c r="C133" s="86" t="s">
        <v>647</v>
      </c>
      <c r="D133" s="99" t="s">
        <v>132</v>
      </c>
      <c r="E133" s="99" t="s">
        <v>357</v>
      </c>
      <c r="F133" s="86" t="s">
        <v>370</v>
      </c>
      <c r="G133" s="99" t="s">
        <v>365</v>
      </c>
      <c r="H133" s="86" t="s">
        <v>621</v>
      </c>
      <c r="I133" s="86" t="s">
        <v>361</v>
      </c>
      <c r="J133" s="86"/>
      <c r="K133" s="96">
        <v>2.6200000000002097</v>
      </c>
      <c r="L133" s="99" t="s">
        <v>176</v>
      </c>
      <c r="M133" s="100">
        <v>4.4999999999999998E-2</v>
      </c>
      <c r="N133" s="100">
        <v>-4.0000000000069982E-4</v>
      </c>
      <c r="O133" s="96">
        <v>1668866.874538</v>
      </c>
      <c r="P133" s="98">
        <v>135.65</v>
      </c>
      <c r="Q133" s="96">
        <v>22.637706315999999</v>
      </c>
      <c r="R133" s="96">
        <v>2286.4555899959996</v>
      </c>
      <c r="S133" s="97">
        <v>9.8054187255247659E-4</v>
      </c>
      <c r="T133" s="97">
        <f t="shared" si="1"/>
        <v>1.3532277269936882E-2</v>
      </c>
      <c r="U133" s="97">
        <f>R133/'סכום נכסי הקרן'!$C$42</f>
        <v>2.1496818733512161E-3</v>
      </c>
    </row>
    <row r="134" spans="2:21" s="130" customFormat="1">
      <c r="B134" s="89" t="s">
        <v>648</v>
      </c>
      <c r="C134" s="86" t="s">
        <v>649</v>
      </c>
      <c r="D134" s="99" t="s">
        <v>132</v>
      </c>
      <c r="E134" s="99" t="s">
        <v>357</v>
      </c>
      <c r="F134" s="86" t="s">
        <v>650</v>
      </c>
      <c r="G134" s="99" t="s">
        <v>415</v>
      </c>
      <c r="H134" s="86" t="s">
        <v>621</v>
      </c>
      <c r="I134" s="86" t="s">
        <v>172</v>
      </c>
      <c r="J134" s="86"/>
      <c r="K134" s="96">
        <v>2.6300000442024669</v>
      </c>
      <c r="L134" s="99" t="s">
        <v>176</v>
      </c>
      <c r="M134" s="100">
        <v>4.9500000000000002E-2</v>
      </c>
      <c r="N134" s="100">
        <v>1.5999999513367331E-3</v>
      </c>
      <c r="O134" s="96">
        <v>21.179435999999999</v>
      </c>
      <c r="P134" s="98">
        <v>116.43</v>
      </c>
      <c r="Q134" s="86"/>
      <c r="R134" s="96">
        <v>2.4659257000000004E-2</v>
      </c>
      <c r="S134" s="97">
        <v>3.4252905643571519E-8</v>
      </c>
      <c r="T134" s="97">
        <f t="shared" si="1"/>
        <v>1.4594462470850607E-7</v>
      </c>
      <c r="U134" s="97">
        <f>R134/'סכום נכסי הקרן'!$C$42</f>
        <v>2.3184162428145757E-8</v>
      </c>
    </row>
    <row r="135" spans="2:21" s="130" customFormat="1">
      <c r="B135" s="89" t="s">
        <v>651</v>
      </c>
      <c r="C135" s="86" t="s">
        <v>652</v>
      </c>
      <c r="D135" s="99" t="s">
        <v>132</v>
      </c>
      <c r="E135" s="99" t="s">
        <v>357</v>
      </c>
      <c r="F135" s="86" t="s">
        <v>653</v>
      </c>
      <c r="G135" s="99" t="s">
        <v>450</v>
      </c>
      <c r="H135" s="86" t="s">
        <v>621</v>
      </c>
      <c r="I135" s="86" t="s">
        <v>361</v>
      </c>
      <c r="J135" s="86"/>
      <c r="K135" s="96">
        <v>0.75000000000847344</v>
      </c>
      <c r="L135" s="99" t="s">
        <v>176</v>
      </c>
      <c r="M135" s="100">
        <v>4.5999999999999999E-2</v>
      </c>
      <c r="N135" s="100">
        <v>-3.6999999999830528E-3</v>
      </c>
      <c r="O135" s="96">
        <v>27237.547073999998</v>
      </c>
      <c r="P135" s="98">
        <v>108.32</v>
      </c>
      <c r="Q135" s="86"/>
      <c r="R135" s="96">
        <v>29.503710165000001</v>
      </c>
      <c r="S135" s="97">
        <v>1.2701674530849101E-4</v>
      </c>
      <c r="T135" s="97">
        <f t="shared" si="1"/>
        <v>1.7461628740636671E-4</v>
      </c>
      <c r="U135" s="97">
        <f>R135/'סכום נכסי הקרן'!$C$42</f>
        <v>2.7738824762574762E-5</v>
      </c>
    </row>
    <row r="136" spans="2:21" s="130" customFormat="1">
      <c r="B136" s="89" t="s">
        <v>654</v>
      </c>
      <c r="C136" s="86" t="s">
        <v>655</v>
      </c>
      <c r="D136" s="99" t="s">
        <v>132</v>
      </c>
      <c r="E136" s="99" t="s">
        <v>357</v>
      </c>
      <c r="F136" s="86" t="s">
        <v>653</v>
      </c>
      <c r="G136" s="99" t="s">
        <v>450</v>
      </c>
      <c r="H136" s="86" t="s">
        <v>621</v>
      </c>
      <c r="I136" s="86" t="s">
        <v>361</v>
      </c>
      <c r="J136" s="86"/>
      <c r="K136" s="96">
        <v>2.8400000000001731</v>
      </c>
      <c r="L136" s="99" t="s">
        <v>176</v>
      </c>
      <c r="M136" s="100">
        <v>1.9799999999999998E-2</v>
      </c>
      <c r="N136" s="100">
        <v>1.780000000000238E-2</v>
      </c>
      <c r="O136" s="96">
        <v>913335.06967200001</v>
      </c>
      <c r="P136" s="98">
        <v>101.15</v>
      </c>
      <c r="Q136" s="86"/>
      <c r="R136" s="96">
        <v>923.83837965099997</v>
      </c>
      <c r="S136" s="97">
        <v>1.0929389987788033E-3</v>
      </c>
      <c r="T136" s="97">
        <f t="shared" si="1"/>
        <v>5.4676929483106294E-3</v>
      </c>
      <c r="U136" s="97">
        <f>R136/'סכום נכסי הקרן'!$C$42</f>
        <v>8.6857519880602103E-4</v>
      </c>
    </row>
    <row r="137" spans="2:21" s="130" customFormat="1">
      <c r="B137" s="89" t="s">
        <v>656</v>
      </c>
      <c r="C137" s="86" t="s">
        <v>657</v>
      </c>
      <c r="D137" s="99" t="s">
        <v>132</v>
      </c>
      <c r="E137" s="99" t="s">
        <v>357</v>
      </c>
      <c r="F137" s="86" t="s">
        <v>658</v>
      </c>
      <c r="G137" s="99" t="s">
        <v>415</v>
      </c>
      <c r="H137" s="86" t="s">
        <v>621</v>
      </c>
      <c r="I137" s="86" t="s">
        <v>172</v>
      </c>
      <c r="J137" s="86"/>
      <c r="K137" s="96">
        <v>0.75000000000237821</v>
      </c>
      <c r="L137" s="99" t="s">
        <v>176</v>
      </c>
      <c r="M137" s="100">
        <v>4.4999999999999998E-2</v>
      </c>
      <c r="N137" s="100">
        <v>-1.3400000000010783E-2</v>
      </c>
      <c r="O137" s="96">
        <v>276872.82130000001</v>
      </c>
      <c r="P137" s="98">
        <v>113.9</v>
      </c>
      <c r="Q137" s="86"/>
      <c r="R137" s="96">
        <v>315.35815319900001</v>
      </c>
      <c r="S137" s="97">
        <v>7.9675632028776986E-4</v>
      </c>
      <c r="T137" s="97">
        <f t="shared" si="1"/>
        <v>1.8664320387834724E-3</v>
      </c>
      <c r="U137" s="97">
        <f>R137/'סכום נכסי הקרן'!$C$42</f>
        <v>2.9649371215060086E-4</v>
      </c>
    </row>
    <row r="138" spans="2:21" s="130" customFormat="1">
      <c r="B138" s="89" t="s">
        <v>659</v>
      </c>
      <c r="C138" s="86" t="s">
        <v>660</v>
      </c>
      <c r="D138" s="99" t="s">
        <v>132</v>
      </c>
      <c r="E138" s="99" t="s">
        <v>357</v>
      </c>
      <c r="F138" s="86" t="s">
        <v>658</v>
      </c>
      <c r="G138" s="99" t="s">
        <v>415</v>
      </c>
      <c r="H138" s="86" t="s">
        <v>621</v>
      </c>
      <c r="I138" s="86" t="s">
        <v>172</v>
      </c>
      <c r="J138" s="86"/>
      <c r="K138" s="96">
        <v>2.9300000014105909</v>
      </c>
      <c r="L138" s="99" t="s">
        <v>176</v>
      </c>
      <c r="M138" s="100">
        <v>3.3000000000000002E-2</v>
      </c>
      <c r="N138" s="100">
        <v>3.9000000032122363E-3</v>
      </c>
      <c r="O138" s="96">
        <v>652.70011899999997</v>
      </c>
      <c r="P138" s="98">
        <v>109.7</v>
      </c>
      <c r="Q138" s="86"/>
      <c r="R138" s="96">
        <v>0.71601204299999999</v>
      </c>
      <c r="S138" s="97">
        <v>1.087796048027845E-6</v>
      </c>
      <c r="T138" s="97">
        <f t="shared" si="1"/>
        <v>4.2376827859170976E-6</v>
      </c>
      <c r="U138" s="97">
        <f>R138/'סכום נכסי הקרן'!$C$42</f>
        <v>6.7318084666624313E-7</v>
      </c>
    </row>
    <row r="139" spans="2:21" s="130" customFormat="1">
      <c r="B139" s="89" t="s">
        <v>661</v>
      </c>
      <c r="C139" s="86" t="s">
        <v>662</v>
      </c>
      <c r="D139" s="99" t="s">
        <v>132</v>
      </c>
      <c r="E139" s="99" t="s">
        <v>357</v>
      </c>
      <c r="F139" s="86" t="s">
        <v>658</v>
      </c>
      <c r="G139" s="99" t="s">
        <v>415</v>
      </c>
      <c r="H139" s="86" t="s">
        <v>621</v>
      </c>
      <c r="I139" s="86" t="s">
        <v>172</v>
      </c>
      <c r="J139" s="86"/>
      <c r="K139" s="96">
        <v>5.0500000000236458</v>
      </c>
      <c r="L139" s="99" t="s">
        <v>176</v>
      </c>
      <c r="M139" s="100">
        <v>1.6E-2</v>
      </c>
      <c r="N139" s="100">
        <v>9.0000000000411244E-3</v>
      </c>
      <c r="O139" s="96">
        <v>92110.978912999999</v>
      </c>
      <c r="P139" s="98">
        <v>105.6</v>
      </c>
      <c r="Q139" s="86"/>
      <c r="R139" s="96">
        <v>97.26919913399999</v>
      </c>
      <c r="S139" s="97">
        <v>5.7208171948658869E-4</v>
      </c>
      <c r="T139" s="97">
        <f t="shared" si="1"/>
        <v>5.7568306957945126E-4</v>
      </c>
      <c r="U139" s="97">
        <f>R139/'סכום נכסי הקרן'!$C$42</f>
        <v>9.1450643138936028E-5</v>
      </c>
    </row>
    <row r="140" spans="2:21" s="130" customFormat="1">
      <c r="B140" s="89" t="s">
        <v>663</v>
      </c>
      <c r="C140" s="86" t="s">
        <v>664</v>
      </c>
      <c r="D140" s="99" t="s">
        <v>132</v>
      </c>
      <c r="E140" s="99" t="s">
        <v>357</v>
      </c>
      <c r="F140" s="86" t="s">
        <v>620</v>
      </c>
      <c r="G140" s="99" t="s">
        <v>365</v>
      </c>
      <c r="H140" s="86" t="s">
        <v>665</v>
      </c>
      <c r="I140" s="86" t="s">
        <v>172</v>
      </c>
      <c r="J140" s="86"/>
      <c r="K140" s="96">
        <v>1.3999999999994124</v>
      </c>
      <c r="L140" s="99" t="s">
        <v>176</v>
      </c>
      <c r="M140" s="100">
        <v>5.2999999999999999E-2</v>
      </c>
      <c r="N140" s="100">
        <v>-5.1999999999835502E-3</v>
      </c>
      <c r="O140" s="96">
        <v>287112.66285600001</v>
      </c>
      <c r="P140" s="98">
        <v>118.57</v>
      </c>
      <c r="Q140" s="86"/>
      <c r="R140" s="96">
        <v>340.429492928</v>
      </c>
      <c r="S140" s="97">
        <v>1.1042539897386985E-3</v>
      </c>
      <c r="T140" s="97">
        <f t="shared" ref="T140:T161" si="2">R140/$R$11</f>
        <v>2.0148155552733799E-3</v>
      </c>
      <c r="U140" s="97">
        <f>R140/'סכום נכסי הקרן'!$C$42</f>
        <v>3.2006530688958099E-4</v>
      </c>
    </row>
    <row r="141" spans="2:21" s="130" customFormat="1">
      <c r="B141" s="89" t="s">
        <v>666</v>
      </c>
      <c r="C141" s="86" t="s">
        <v>667</v>
      </c>
      <c r="D141" s="99" t="s">
        <v>132</v>
      </c>
      <c r="E141" s="99" t="s">
        <v>357</v>
      </c>
      <c r="F141" s="86" t="s">
        <v>668</v>
      </c>
      <c r="G141" s="99" t="s">
        <v>415</v>
      </c>
      <c r="H141" s="86" t="s">
        <v>665</v>
      </c>
      <c r="I141" s="86" t="s">
        <v>172</v>
      </c>
      <c r="J141" s="86"/>
      <c r="K141" s="96">
        <v>1.6899999999903117</v>
      </c>
      <c r="L141" s="99" t="s">
        <v>176</v>
      </c>
      <c r="M141" s="100">
        <v>5.3499999999999999E-2</v>
      </c>
      <c r="N141" s="100">
        <v>6.4999999995155851E-3</v>
      </c>
      <c r="O141" s="96">
        <v>4630.6640930000003</v>
      </c>
      <c r="P141" s="98">
        <v>111.45</v>
      </c>
      <c r="Q141" s="86"/>
      <c r="R141" s="96">
        <v>5.160875345</v>
      </c>
      <c r="S141" s="97">
        <v>2.6280149020559282E-5</v>
      </c>
      <c r="T141" s="97">
        <f t="shared" si="2"/>
        <v>3.0544392128011266E-5</v>
      </c>
      <c r="U141" s="97">
        <f>R141/'סכום נכסי הקרן'!$C$42</f>
        <v>4.8521564242545006E-6</v>
      </c>
    </row>
    <row r="142" spans="2:21" s="130" customFormat="1">
      <c r="B142" s="89" t="s">
        <v>669</v>
      </c>
      <c r="C142" s="86" t="s">
        <v>670</v>
      </c>
      <c r="D142" s="99" t="s">
        <v>132</v>
      </c>
      <c r="E142" s="99" t="s">
        <v>357</v>
      </c>
      <c r="F142" s="86" t="s">
        <v>671</v>
      </c>
      <c r="G142" s="99" t="s">
        <v>415</v>
      </c>
      <c r="H142" s="86" t="s">
        <v>665</v>
      </c>
      <c r="I142" s="86" t="s">
        <v>361</v>
      </c>
      <c r="J142" s="86"/>
      <c r="K142" s="96">
        <v>0.65999999997393122</v>
      </c>
      <c r="L142" s="99" t="s">
        <v>176</v>
      </c>
      <c r="M142" s="100">
        <v>4.8499999999999995E-2</v>
      </c>
      <c r="N142" s="100">
        <v>-6.799999999900691E-3</v>
      </c>
      <c r="O142" s="96">
        <v>12632.281021999999</v>
      </c>
      <c r="P142" s="98">
        <v>127.54</v>
      </c>
      <c r="Q142" s="86"/>
      <c r="R142" s="96">
        <v>16.111210987</v>
      </c>
      <c r="S142" s="97">
        <v>9.2876802015811141E-5</v>
      </c>
      <c r="T142" s="97">
        <f t="shared" si="2"/>
        <v>9.5353426143264346E-5</v>
      </c>
      <c r="U142" s="97">
        <f>R142/'סכום נכסי הקרן'!$C$42</f>
        <v>1.5147452838369561E-5</v>
      </c>
    </row>
    <row r="143" spans="2:21" s="130" customFormat="1">
      <c r="B143" s="89" t="s">
        <v>672</v>
      </c>
      <c r="C143" s="86" t="s">
        <v>673</v>
      </c>
      <c r="D143" s="99" t="s">
        <v>132</v>
      </c>
      <c r="E143" s="99" t="s">
        <v>357</v>
      </c>
      <c r="F143" s="86" t="s">
        <v>674</v>
      </c>
      <c r="G143" s="99" t="s">
        <v>415</v>
      </c>
      <c r="H143" s="86" t="s">
        <v>665</v>
      </c>
      <c r="I143" s="86" t="s">
        <v>361</v>
      </c>
      <c r="J143" s="86"/>
      <c r="K143" s="96">
        <v>1.2300000001126405</v>
      </c>
      <c r="L143" s="99" t="s">
        <v>176</v>
      </c>
      <c r="M143" s="100">
        <v>4.2500000000000003E-2</v>
      </c>
      <c r="N143" s="100">
        <v>-3.0000000007040038E-3</v>
      </c>
      <c r="O143" s="96">
        <v>4945.415352</v>
      </c>
      <c r="P143" s="98">
        <v>114.89</v>
      </c>
      <c r="Q143" s="86"/>
      <c r="R143" s="96">
        <v>5.6817875320000004</v>
      </c>
      <c r="S143" s="97">
        <v>3.8548878546341224E-5</v>
      </c>
      <c r="T143" s="97">
        <f t="shared" si="2"/>
        <v>3.3627385814228257E-5</v>
      </c>
      <c r="U143" s="97">
        <f>R143/'סכום נכסי הקרן'!$C$42</f>
        <v>5.3419081128073489E-6</v>
      </c>
    </row>
    <row r="144" spans="2:21" s="130" customFormat="1">
      <c r="B144" s="89" t="s">
        <v>675</v>
      </c>
      <c r="C144" s="86" t="s">
        <v>676</v>
      </c>
      <c r="D144" s="99" t="s">
        <v>132</v>
      </c>
      <c r="E144" s="99" t="s">
        <v>357</v>
      </c>
      <c r="F144" s="86" t="s">
        <v>469</v>
      </c>
      <c r="G144" s="99" t="s">
        <v>365</v>
      </c>
      <c r="H144" s="86" t="s">
        <v>665</v>
      </c>
      <c r="I144" s="86" t="s">
        <v>361</v>
      </c>
      <c r="J144" s="86"/>
      <c r="K144" s="96">
        <v>2.5999999999995413</v>
      </c>
      <c r="L144" s="99" t="s">
        <v>176</v>
      </c>
      <c r="M144" s="100">
        <v>5.0999999999999997E-2</v>
      </c>
      <c r="N144" s="100">
        <v>3.9999999999908295E-4</v>
      </c>
      <c r="O144" s="96">
        <v>1567421.794793</v>
      </c>
      <c r="P144" s="98">
        <v>137.6</v>
      </c>
      <c r="Q144" s="96">
        <v>24.143357066</v>
      </c>
      <c r="R144" s="96">
        <v>2180.91582548</v>
      </c>
      <c r="S144" s="97">
        <v>1.3662516394283963E-3</v>
      </c>
      <c r="T144" s="97">
        <f t="shared" si="2"/>
        <v>1.2907645257540415E-2</v>
      </c>
      <c r="U144" s="97">
        <f>R144/'סכום נכסי הקרן'!$C$42</f>
        <v>2.0504554026117617E-3</v>
      </c>
    </row>
    <row r="145" spans="2:21" s="130" customFormat="1">
      <c r="B145" s="89" t="s">
        <v>677</v>
      </c>
      <c r="C145" s="86" t="s">
        <v>678</v>
      </c>
      <c r="D145" s="99" t="s">
        <v>132</v>
      </c>
      <c r="E145" s="99" t="s">
        <v>357</v>
      </c>
      <c r="F145" s="86" t="s">
        <v>679</v>
      </c>
      <c r="G145" s="99" t="s">
        <v>415</v>
      </c>
      <c r="H145" s="86" t="s">
        <v>665</v>
      </c>
      <c r="I145" s="86" t="s">
        <v>361</v>
      </c>
      <c r="J145" s="86"/>
      <c r="K145" s="96">
        <v>1.2299999999967057</v>
      </c>
      <c r="L145" s="99" t="s">
        <v>176</v>
      </c>
      <c r="M145" s="100">
        <v>5.4000000000000006E-2</v>
      </c>
      <c r="N145" s="100">
        <v>-5.8000000000219621E-3</v>
      </c>
      <c r="O145" s="96">
        <v>104159.42356700002</v>
      </c>
      <c r="P145" s="98">
        <v>131.15</v>
      </c>
      <c r="Q145" s="86"/>
      <c r="R145" s="96">
        <v>136.60508501499999</v>
      </c>
      <c r="S145" s="97">
        <v>1.0222463627662683E-3</v>
      </c>
      <c r="T145" s="97">
        <f t="shared" si="2"/>
        <v>8.0849061534123828E-4</v>
      </c>
      <c r="U145" s="97">
        <f>R145/'סכום נכסי הקרן'!$C$42</f>
        <v>1.2843349171057423E-4</v>
      </c>
    </row>
    <row r="146" spans="2:21" s="130" customFormat="1">
      <c r="B146" s="89" t="s">
        <v>680</v>
      </c>
      <c r="C146" s="86" t="s">
        <v>681</v>
      </c>
      <c r="D146" s="99" t="s">
        <v>132</v>
      </c>
      <c r="E146" s="99" t="s">
        <v>357</v>
      </c>
      <c r="F146" s="86" t="s">
        <v>682</v>
      </c>
      <c r="G146" s="99" t="s">
        <v>415</v>
      </c>
      <c r="H146" s="86" t="s">
        <v>665</v>
      </c>
      <c r="I146" s="86" t="s">
        <v>172</v>
      </c>
      <c r="J146" s="86"/>
      <c r="K146" s="96">
        <v>6.6700000000014539</v>
      </c>
      <c r="L146" s="99" t="s">
        <v>176</v>
      </c>
      <c r="M146" s="100">
        <v>2.6000000000000002E-2</v>
      </c>
      <c r="N146" s="100">
        <v>1.7600000000007027E-2</v>
      </c>
      <c r="O146" s="96">
        <v>957959.40532499994</v>
      </c>
      <c r="P146" s="98">
        <v>106.93</v>
      </c>
      <c r="Q146" s="86"/>
      <c r="R146" s="96">
        <v>1024.3459980529999</v>
      </c>
      <c r="S146" s="97">
        <v>1.5632241727860183E-3</v>
      </c>
      <c r="T146" s="97">
        <f t="shared" si="2"/>
        <v>6.0625424463318237E-3</v>
      </c>
      <c r="U146" s="97">
        <f>R146/'סכום נכסי הקרן'!$C$42</f>
        <v>9.6307054188541946E-4</v>
      </c>
    </row>
    <row r="147" spans="2:21" s="130" customFormat="1">
      <c r="B147" s="89" t="s">
        <v>683</v>
      </c>
      <c r="C147" s="86" t="s">
        <v>684</v>
      </c>
      <c r="D147" s="99" t="s">
        <v>132</v>
      </c>
      <c r="E147" s="99" t="s">
        <v>357</v>
      </c>
      <c r="F147" s="86" t="s">
        <v>682</v>
      </c>
      <c r="G147" s="99" t="s">
        <v>415</v>
      </c>
      <c r="H147" s="86" t="s">
        <v>665</v>
      </c>
      <c r="I147" s="86" t="s">
        <v>172</v>
      </c>
      <c r="J147" s="86"/>
      <c r="K147" s="96">
        <v>3.4700000000571731</v>
      </c>
      <c r="L147" s="99" t="s">
        <v>176</v>
      </c>
      <c r="M147" s="100">
        <v>4.4000000000000004E-2</v>
      </c>
      <c r="N147" s="100">
        <v>7.4000000000544516E-3</v>
      </c>
      <c r="O147" s="96">
        <v>16056.453877</v>
      </c>
      <c r="P147" s="98">
        <v>114.38</v>
      </c>
      <c r="Q147" s="86"/>
      <c r="R147" s="96">
        <v>18.365372684999997</v>
      </c>
      <c r="S147" s="97">
        <v>1.1762625180947078E-4</v>
      </c>
      <c r="T147" s="97">
        <f t="shared" si="2"/>
        <v>1.0869457356903222E-4</v>
      </c>
      <c r="U147" s="97">
        <f>R147/'סכום נכסי הקרן'!$C$42</f>
        <v>1.7266772611294461E-5</v>
      </c>
    </row>
    <row r="148" spans="2:21" s="130" customFormat="1">
      <c r="B148" s="89" t="s">
        <v>685</v>
      </c>
      <c r="C148" s="86" t="s">
        <v>686</v>
      </c>
      <c r="D148" s="99" t="s">
        <v>132</v>
      </c>
      <c r="E148" s="99" t="s">
        <v>357</v>
      </c>
      <c r="F148" s="86" t="s">
        <v>582</v>
      </c>
      <c r="G148" s="99" t="s">
        <v>415</v>
      </c>
      <c r="H148" s="86" t="s">
        <v>665</v>
      </c>
      <c r="I148" s="86" t="s">
        <v>361</v>
      </c>
      <c r="J148" s="86"/>
      <c r="K148" s="96">
        <v>4.4299999999890254</v>
      </c>
      <c r="L148" s="99" t="s">
        <v>176</v>
      </c>
      <c r="M148" s="100">
        <v>2.0499999999999997E-2</v>
      </c>
      <c r="N148" s="100">
        <v>1.2299999999890253E-2</v>
      </c>
      <c r="O148" s="96">
        <v>34524.935025999999</v>
      </c>
      <c r="P148" s="98">
        <v>105.57</v>
      </c>
      <c r="Q148" s="86"/>
      <c r="R148" s="96">
        <v>36.447975380000003</v>
      </c>
      <c r="S148" s="97">
        <v>7.3982901990952751E-5</v>
      </c>
      <c r="T148" s="97">
        <f t="shared" si="2"/>
        <v>2.157155865733898E-4</v>
      </c>
      <c r="U148" s="97">
        <f>R148/'סכום נכסי הקרן'!$C$42</f>
        <v>3.4267690279028987E-5</v>
      </c>
    </row>
    <row r="149" spans="2:21" s="130" customFormat="1">
      <c r="B149" s="89" t="s">
        <v>687</v>
      </c>
      <c r="C149" s="86" t="s">
        <v>688</v>
      </c>
      <c r="D149" s="99" t="s">
        <v>132</v>
      </c>
      <c r="E149" s="99" t="s">
        <v>357</v>
      </c>
      <c r="F149" s="86" t="s">
        <v>582</v>
      </c>
      <c r="G149" s="99" t="s">
        <v>415</v>
      </c>
      <c r="H149" s="86" t="s">
        <v>665</v>
      </c>
      <c r="I149" s="86" t="s">
        <v>361</v>
      </c>
      <c r="J149" s="86"/>
      <c r="K149" s="96">
        <v>5.6700000000044595</v>
      </c>
      <c r="L149" s="99" t="s">
        <v>176</v>
      </c>
      <c r="M149" s="100">
        <v>2.0499999999999997E-2</v>
      </c>
      <c r="N149" s="100">
        <v>1.61000000000142E-2</v>
      </c>
      <c r="O149" s="96">
        <v>385661.25</v>
      </c>
      <c r="P149" s="98">
        <v>104.07</v>
      </c>
      <c r="Q149" s="86"/>
      <c r="R149" s="96">
        <v>401.357664263</v>
      </c>
      <c r="S149" s="97">
        <v>7.6860318194228814E-4</v>
      </c>
      <c r="T149" s="97">
        <f t="shared" si="2"/>
        <v>2.3754160023858831E-3</v>
      </c>
      <c r="U149" s="97">
        <f>R149/'סכום נכסי הקרן'!$C$42</f>
        <v>3.7734880982239583E-4</v>
      </c>
    </row>
    <row r="150" spans="2:21" s="130" customFormat="1">
      <c r="B150" s="89" t="s">
        <v>689</v>
      </c>
      <c r="C150" s="86" t="s">
        <v>690</v>
      </c>
      <c r="D150" s="99" t="s">
        <v>132</v>
      </c>
      <c r="E150" s="99" t="s">
        <v>357</v>
      </c>
      <c r="F150" s="86" t="s">
        <v>691</v>
      </c>
      <c r="G150" s="99" t="s">
        <v>415</v>
      </c>
      <c r="H150" s="86" t="s">
        <v>665</v>
      </c>
      <c r="I150" s="86" t="s">
        <v>172</v>
      </c>
      <c r="J150" s="86"/>
      <c r="K150" s="96">
        <v>3.8700000355243231</v>
      </c>
      <c r="L150" s="99" t="s">
        <v>176</v>
      </c>
      <c r="M150" s="100">
        <v>4.3400000000000001E-2</v>
      </c>
      <c r="N150" s="100">
        <v>1.7700000259231546E-2</v>
      </c>
      <c r="O150" s="96">
        <v>17.695064000000002</v>
      </c>
      <c r="P150" s="98">
        <v>110.2</v>
      </c>
      <c r="Q150" s="96">
        <v>1.2449149999999999E-3</v>
      </c>
      <c r="R150" s="96">
        <v>2.0830798000000001E-2</v>
      </c>
      <c r="S150" s="97">
        <v>1.2053149649418175E-8</v>
      </c>
      <c r="T150" s="97">
        <f t="shared" si="2"/>
        <v>1.2328607453536409E-7</v>
      </c>
      <c r="U150" s="97">
        <f>R150/'סכום נכסי הקרן'!$C$42</f>
        <v>1.9584718401689628E-8</v>
      </c>
    </row>
    <row r="151" spans="2:21" s="130" customFormat="1">
      <c r="B151" s="89" t="s">
        <v>692</v>
      </c>
      <c r="C151" s="86" t="s">
        <v>693</v>
      </c>
      <c r="D151" s="99" t="s">
        <v>132</v>
      </c>
      <c r="E151" s="99" t="s">
        <v>357</v>
      </c>
      <c r="F151" s="86" t="s">
        <v>694</v>
      </c>
      <c r="G151" s="99" t="s">
        <v>415</v>
      </c>
      <c r="H151" s="86" t="s">
        <v>695</v>
      </c>
      <c r="I151" s="86" t="s">
        <v>172</v>
      </c>
      <c r="J151" s="86"/>
      <c r="K151" s="96">
        <v>3.9000698115089265</v>
      </c>
      <c r="L151" s="99" t="s">
        <v>176</v>
      </c>
      <c r="M151" s="100">
        <v>4.6500000000000007E-2</v>
      </c>
      <c r="N151" s="100">
        <v>1.8700508626707892E-2</v>
      </c>
      <c r="O151" s="96">
        <v>8.8699999999999994E-3</v>
      </c>
      <c r="P151" s="98">
        <v>113.01</v>
      </c>
      <c r="Q151" s="86"/>
      <c r="R151" s="96">
        <v>1.0026999999999999E-5</v>
      </c>
      <c r="S151" s="97">
        <v>1.2377515621903876E-11</v>
      </c>
      <c r="T151" s="97">
        <f t="shared" si="2"/>
        <v>5.9344316495512822E-11</v>
      </c>
      <c r="U151" s="97">
        <f>R151/'סכום נכסי הקרן'!$C$42</f>
        <v>9.4271938796459873E-12</v>
      </c>
    </row>
    <row r="152" spans="2:21" s="130" customFormat="1">
      <c r="B152" s="89" t="s">
        <v>696</v>
      </c>
      <c r="C152" s="86" t="s">
        <v>697</v>
      </c>
      <c r="D152" s="99" t="s">
        <v>132</v>
      </c>
      <c r="E152" s="99" t="s">
        <v>357</v>
      </c>
      <c r="F152" s="86" t="s">
        <v>694</v>
      </c>
      <c r="G152" s="99" t="s">
        <v>415</v>
      </c>
      <c r="H152" s="86" t="s">
        <v>695</v>
      </c>
      <c r="I152" s="86" t="s">
        <v>172</v>
      </c>
      <c r="J152" s="86"/>
      <c r="K152" s="96">
        <v>0.7399999999912531</v>
      </c>
      <c r="L152" s="99" t="s">
        <v>176</v>
      </c>
      <c r="M152" s="100">
        <v>5.5999999999999994E-2</v>
      </c>
      <c r="N152" s="100">
        <v>-6.2999999999187794E-3</v>
      </c>
      <c r="O152" s="96">
        <v>71225.501554999995</v>
      </c>
      <c r="P152" s="98">
        <v>112.36</v>
      </c>
      <c r="Q152" s="86"/>
      <c r="R152" s="96">
        <v>80.028970855000011</v>
      </c>
      <c r="S152" s="97">
        <v>1.1250632077304606E-3</v>
      </c>
      <c r="T152" s="97">
        <f t="shared" si="2"/>
        <v>4.7364760897868681E-4</v>
      </c>
      <c r="U152" s="97">
        <f>R152/'סכום נכסי הקרן'!$C$42</f>
        <v>7.5241709807382393E-5</v>
      </c>
    </row>
    <row r="153" spans="2:21" s="130" customFormat="1">
      <c r="B153" s="89" t="s">
        <v>698</v>
      </c>
      <c r="C153" s="86" t="s">
        <v>699</v>
      </c>
      <c r="D153" s="99" t="s">
        <v>132</v>
      </c>
      <c r="E153" s="99" t="s">
        <v>357</v>
      </c>
      <c r="F153" s="86" t="s">
        <v>700</v>
      </c>
      <c r="G153" s="99" t="s">
        <v>411</v>
      </c>
      <c r="H153" s="86" t="s">
        <v>695</v>
      </c>
      <c r="I153" s="86" t="s">
        <v>172</v>
      </c>
      <c r="J153" s="86"/>
      <c r="K153" s="96">
        <v>3.9999999982904391E-2</v>
      </c>
      <c r="L153" s="99" t="s">
        <v>176</v>
      </c>
      <c r="M153" s="100">
        <v>4.2000000000000003E-2</v>
      </c>
      <c r="N153" s="100">
        <v>2.0599999999743566E-2</v>
      </c>
      <c r="O153" s="96">
        <v>15963.428835000001</v>
      </c>
      <c r="P153" s="98">
        <v>102.6</v>
      </c>
      <c r="Q153" s="86"/>
      <c r="R153" s="96">
        <v>16.378478706999999</v>
      </c>
      <c r="S153" s="97">
        <v>3.5599273768009536E-4</v>
      </c>
      <c r="T153" s="97">
        <f t="shared" si="2"/>
        <v>9.693523726969439E-5</v>
      </c>
      <c r="U153" s="97">
        <f>R153/'סכום נכסי הקרן'!$C$42</f>
        <v>1.5398732843776058E-5</v>
      </c>
    </row>
    <row r="154" spans="2:21" s="130" customFormat="1">
      <c r="B154" s="89" t="s">
        <v>701</v>
      </c>
      <c r="C154" s="86" t="s">
        <v>702</v>
      </c>
      <c r="D154" s="99" t="s">
        <v>132</v>
      </c>
      <c r="E154" s="99" t="s">
        <v>357</v>
      </c>
      <c r="F154" s="86" t="s">
        <v>703</v>
      </c>
      <c r="G154" s="99" t="s">
        <v>415</v>
      </c>
      <c r="H154" s="86" t="s">
        <v>695</v>
      </c>
      <c r="I154" s="86" t="s">
        <v>172</v>
      </c>
      <c r="J154" s="86"/>
      <c r="K154" s="96">
        <v>1.2900000000007921</v>
      </c>
      <c r="L154" s="99" t="s">
        <v>176</v>
      </c>
      <c r="M154" s="100">
        <v>4.8000000000000001E-2</v>
      </c>
      <c r="N154" s="100">
        <v>-7.0000000002376332E-4</v>
      </c>
      <c r="O154" s="96">
        <v>117371.605131</v>
      </c>
      <c r="P154" s="98">
        <v>107.56</v>
      </c>
      <c r="Q154" s="86"/>
      <c r="R154" s="96">
        <v>126.24490241000001</v>
      </c>
      <c r="S154" s="97">
        <v>8.3765540433430972E-4</v>
      </c>
      <c r="T154" s="97">
        <f t="shared" si="2"/>
        <v>7.471743736475687E-4</v>
      </c>
      <c r="U154" s="97">
        <f>R154/'סכום נכסי הקרן'!$C$42</f>
        <v>1.1869304590964965E-4</v>
      </c>
    </row>
    <row r="155" spans="2:21" s="130" customFormat="1">
      <c r="B155" s="89" t="s">
        <v>704</v>
      </c>
      <c r="C155" s="86" t="s">
        <v>705</v>
      </c>
      <c r="D155" s="99" t="s">
        <v>132</v>
      </c>
      <c r="E155" s="99" t="s">
        <v>357</v>
      </c>
      <c r="F155" s="86" t="s">
        <v>706</v>
      </c>
      <c r="G155" s="99" t="s">
        <v>533</v>
      </c>
      <c r="H155" s="86" t="s">
        <v>695</v>
      </c>
      <c r="I155" s="86" t="s">
        <v>361</v>
      </c>
      <c r="J155" s="86"/>
      <c r="K155" s="96">
        <v>0.73999999999758359</v>
      </c>
      <c r="L155" s="99" t="s">
        <v>176</v>
      </c>
      <c r="M155" s="100">
        <v>4.8000000000000001E-2</v>
      </c>
      <c r="N155" s="100">
        <v>-6.7999999999956064E-3</v>
      </c>
      <c r="O155" s="96">
        <v>219746.92080299999</v>
      </c>
      <c r="P155" s="98">
        <v>124.29</v>
      </c>
      <c r="Q155" s="86"/>
      <c r="R155" s="96">
        <v>273.123468059</v>
      </c>
      <c r="S155" s="97">
        <v>7.1607092197109405E-4</v>
      </c>
      <c r="T155" s="97">
        <f t="shared" si="2"/>
        <v>1.6164680892435809E-3</v>
      </c>
      <c r="U155" s="97">
        <f>R155/'סכום נכסי הקרן'!$C$42</f>
        <v>2.5678546788406216E-4</v>
      </c>
    </row>
    <row r="156" spans="2:21" s="130" customFormat="1">
      <c r="B156" s="89" t="s">
        <v>707</v>
      </c>
      <c r="C156" s="86" t="s">
        <v>708</v>
      </c>
      <c r="D156" s="99" t="s">
        <v>132</v>
      </c>
      <c r="E156" s="99" t="s">
        <v>357</v>
      </c>
      <c r="F156" s="86" t="s">
        <v>709</v>
      </c>
      <c r="G156" s="99" t="s">
        <v>415</v>
      </c>
      <c r="H156" s="86" t="s">
        <v>695</v>
      </c>
      <c r="I156" s="86" t="s">
        <v>361</v>
      </c>
      <c r="J156" s="86"/>
      <c r="K156" s="96">
        <v>1.0900000000040455</v>
      </c>
      <c r="L156" s="99" t="s">
        <v>176</v>
      </c>
      <c r="M156" s="100">
        <v>5.4000000000000006E-2</v>
      </c>
      <c r="N156" s="100">
        <v>4.1700000000003914E-2</v>
      </c>
      <c r="O156" s="96">
        <v>74175.271657999998</v>
      </c>
      <c r="P156" s="98">
        <v>103.31</v>
      </c>
      <c r="Q156" s="86"/>
      <c r="R156" s="96">
        <v>76.630472240999993</v>
      </c>
      <c r="S156" s="97">
        <v>1.4984903365252524E-3</v>
      </c>
      <c r="T156" s="97">
        <f t="shared" si="2"/>
        <v>4.5353375863872681E-4</v>
      </c>
      <c r="U156" s="97">
        <f>R156/'סכום נכסי הקרן'!$C$42</f>
        <v>7.2046506323400505E-5</v>
      </c>
    </row>
    <row r="157" spans="2:21" s="130" customFormat="1">
      <c r="B157" s="89" t="s">
        <v>710</v>
      </c>
      <c r="C157" s="86" t="s">
        <v>711</v>
      </c>
      <c r="D157" s="99" t="s">
        <v>132</v>
      </c>
      <c r="E157" s="99" t="s">
        <v>357</v>
      </c>
      <c r="F157" s="86" t="s">
        <v>709</v>
      </c>
      <c r="G157" s="99" t="s">
        <v>415</v>
      </c>
      <c r="H157" s="86" t="s">
        <v>695</v>
      </c>
      <c r="I157" s="86" t="s">
        <v>361</v>
      </c>
      <c r="J157" s="86"/>
      <c r="K157" s="96">
        <v>0.18000000000253472</v>
      </c>
      <c r="L157" s="99" t="s">
        <v>176</v>
      </c>
      <c r="M157" s="100">
        <v>6.4000000000000001E-2</v>
      </c>
      <c r="N157" s="100">
        <v>1.2399999999822574E-2</v>
      </c>
      <c r="O157" s="96">
        <v>42041.861612000001</v>
      </c>
      <c r="P157" s="98">
        <v>112.61</v>
      </c>
      <c r="Q157" s="86"/>
      <c r="R157" s="96">
        <v>47.343339715999996</v>
      </c>
      <c r="S157" s="97">
        <v>1.2251816012915711E-3</v>
      </c>
      <c r="T157" s="97">
        <f t="shared" si="2"/>
        <v>2.8019927556207101E-4</v>
      </c>
      <c r="U157" s="97">
        <f>R157/'סכום נכסי הקרן'!$C$42</f>
        <v>4.4511303721220301E-5</v>
      </c>
    </row>
    <row r="158" spans="2:21" s="130" customFormat="1">
      <c r="B158" s="89" t="s">
        <v>712</v>
      </c>
      <c r="C158" s="86" t="s">
        <v>713</v>
      </c>
      <c r="D158" s="99" t="s">
        <v>132</v>
      </c>
      <c r="E158" s="99" t="s">
        <v>357</v>
      </c>
      <c r="F158" s="86" t="s">
        <v>709</v>
      </c>
      <c r="G158" s="99" t="s">
        <v>415</v>
      </c>
      <c r="H158" s="86" t="s">
        <v>695</v>
      </c>
      <c r="I158" s="86" t="s">
        <v>361</v>
      </c>
      <c r="J158" s="86"/>
      <c r="K158" s="96">
        <v>1.9399999999940867</v>
      </c>
      <c r="L158" s="99" t="s">
        <v>176</v>
      </c>
      <c r="M158" s="100">
        <v>2.5000000000000001E-2</v>
      </c>
      <c r="N158" s="100">
        <v>5.369999999989427E-2</v>
      </c>
      <c r="O158" s="96">
        <v>232523.594786</v>
      </c>
      <c r="P158" s="98">
        <v>96</v>
      </c>
      <c r="Q158" s="86"/>
      <c r="R158" s="96">
        <v>223.222650628</v>
      </c>
      <c r="S158" s="97">
        <v>4.7758378297853792E-4</v>
      </c>
      <c r="T158" s="97">
        <f t="shared" si="2"/>
        <v>1.3211325050199779E-3</v>
      </c>
      <c r="U158" s="97">
        <f>R158/'סכום נכסי הקרן'!$C$42</f>
        <v>2.0986967246421024E-4</v>
      </c>
    </row>
    <row r="159" spans="2:21" s="130" customFormat="1">
      <c r="B159" s="89" t="s">
        <v>714</v>
      </c>
      <c r="C159" s="86" t="s">
        <v>715</v>
      </c>
      <c r="D159" s="99" t="s">
        <v>132</v>
      </c>
      <c r="E159" s="99" t="s">
        <v>357</v>
      </c>
      <c r="F159" s="86" t="s">
        <v>641</v>
      </c>
      <c r="G159" s="99" t="s">
        <v>365</v>
      </c>
      <c r="H159" s="86" t="s">
        <v>695</v>
      </c>
      <c r="I159" s="86" t="s">
        <v>361</v>
      </c>
      <c r="J159" s="86"/>
      <c r="K159" s="96">
        <v>1.239999999995236</v>
      </c>
      <c r="L159" s="99" t="s">
        <v>176</v>
      </c>
      <c r="M159" s="100">
        <v>2.4E-2</v>
      </c>
      <c r="N159" s="100">
        <v>-3.1999999999931944E-3</v>
      </c>
      <c r="O159" s="96">
        <v>111012.31084999999</v>
      </c>
      <c r="P159" s="98">
        <v>105.89</v>
      </c>
      <c r="Q159" s="86"/>
      <c r="R159" s="96">
        <v>117.550937969</v>
      </c>
      <c r="S159" s="97">
        <v>8.5033673315409303E-4</v>
      </c>
      <c r="T159" s="97">
        <f t="shared" si="2"/>
        <v>6.9571956389515629E-4</v>
      </c>
      <c r="U159" s="97">
        <f>R159/'סכום נכסי הקרן'!$C$42</f>
        <v>1.1051914660097756E-4</v>
      </c>
    </row>
    <row r="160" spans="2:21" s="130" customFormat="1">
      <c r="B160" s="89" t="s">
        <v>716</v>
      </c>
      <c r="C160" s="86" t="s">
        <v>717</v>
      </c>
      <c r="D160" s="99" t="s">
        <v>132</v>
      </c>
      <c r="E160" s="99" t="s">
        <v>357</v>
      </c>
      <c r="F160" s="86" t="s">
        <v>718</v>
      </c>
      <c r="G160" s="99" t="s">
        <v>607</v>
      </c>
      <c r="H160" s="86" t="s">
        <v>719</v>
      </c>
      <c r="I160" s="86" t="s">
        <v>361</v>
      </c>
      <c r="J160" s="86"/>
      <c r="K160" s="96">
        <v>1.4599999942929525</v>
      </c>
      <c r="L160" s="99" t="s">
        <v>176</v>
      </c>
      <c r="M160" s="100">
        <v>0.05</v>
      </c>
      <c r="N160" s="100">
        <v>1.2499999914394287E-2</v>
      </c>
      <c r="O160" s="96">
        <v>83.083003000000005</v>
      </c>
      <c r="P160" s="98">
        <v>105.45</v>
      </c>
      <c r="Q160" s="86"/>
      <c r="R160" s="96">
        <v>8.7610974999999994E-2</v>
      </c>
      <c r="S160" s="97">
        <v>8.0761513300186152E-7</v>
      </c>
      <c r="T160" s="97">
        <f t="shared" si="2"/>
        <v>5.1852133528278268E-7</v>
      </c>
      <c r="U160" s="97">
        <f>R160/'סכום נכסי הקרן'!$C$42</f>
        <v>8.2370165284713031E-8</v>
      </c>
    </row>
    <row r="161" spans="2:21" s="130" customFormat="1">
      <c r="B161" s="89" t="s">
        <v>720</v>
      </c>
      <c r="C161" s="86" t="s">
        <v>721</v>
      </c>
      <c r="D161" s="99" t="s">
        <v>132</v>
      </c>
      <c r="E161" s="99" t="s">
        <v>357</v>
      </c>
      <c r="F161" s="86" t="s">
        <v>722</v>
      </c>
      <c r="G161" s="99" t="s">
        <v>607</v>
      </c>
      <c r="H161" s="86" t="s">
        <v>723</v>
      </c>
      <c r="I161" s="86" t="s">
        <v>361</v>
      </c>
      <c r="J161" s="86"/>
      <c r="K161" s="96">
        <v>0.84</v>
      </c>
      <c r="L161" s="99" t="s">
        <v>176</v>
      </c>
      <c r="M161" s="100">
        <v>4.9000000000000002E-2</v>
      </c>
      <c r="N161" s="100">
        <v>0</v>
      </c>
      <c r="O161" s="96">
        <v>303854.922097</v>
      </c>
      <c r="P161" s="98">
        <v>48.03</v>
      </c>
      <c r="Q161" s="86"/>
      <c r="R161" s="96">
        <v>145.94150067499999</v>
      </c>
      <c r="S161" s="97">
        <v>3.9861982943275421E-4</v>
      </c>
      <c r="T161" s="97">
        <f t="shared" si="2"/>
        <v>8.6374774168617721E-4</v>
      </c>
      <c r="U161" s="97">
        <f>R161/'סכום נכסי הקרן'!$C$42</f>
        <v>1.3721141138423363E-4</v>
      </c>
    </row>
    <row r="162" spans="2:21" s="130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30" customFormat="1">
      <c r="B163" s="104" t="s">
        <v>50</v>
      </c>
      <c r="C163" s="84"/>
      <c r="D163" s="84"/>
      <c r="E163" s="84"/>
      <c r="F163" s="84"/>
      <c r="G163" s="84"/>
      <c r="H163" s="84"/>
      <c r="I163" s="84"/>
      <c r="J163" s="84"/>
      <c r="K163" s="93">
        <v>3.9169867535801601</v>
      </c>
      <c r="L163" s="84"/>
      <c r="M163" s="84"/>
      <c r="N163" s="106">
        <v>2.403689238703233E-2</v>
      </c>
      <c r="O163" s="93"/>
      <c r="P163" s="95"/>
      <c r="Q163" s="93">
        <v>32.615637790999997</v>
      </c>
      <c r="R163" s="93">
        <v>32422.963627859001</v>
      </c>
      <c r="S163" s="84"/>
      <c r="T163" s="94">
        <f t="shared" ref="T163:T226" si="3">R163/$R$11</f>
        <v>0.19189374840472379</v>
      </c>
      <c r="U163" s="94">
        <f>R163/'סכום נכסי הקרן'!$C$42</f>
        <v>3.0483451109258684E-2</v>
      </c>
    </row>
    <row r="164" spans="2:21" s="130" customFormat="1">
      <c r="B164" s="89" t="s">
        <v>724</v>
      </c>
      <c r="C164" s="86" t="s">
        <v>725</v>
      </c>
      <c r="D164" s="99" t="s">
        <v>132</v>
      </c>
      <c r="E164" s="99" t="s">
        <v>357</v>
      </c>
      <c r="F164" s="86" t="s">
        <v>370</v>
      </c>
      <c r="G164" s="99" t="s">
        <v>365</v>
      </c>
      <c r="H164" s="86" t="s">
        <v>360</v>
      </c>
      <c r="I164" s="86" t="s">
        <v>172</v>
      </c>
      <c r="J164" s="86"/>
      <c r="K164" s="96">
        <v>5.6299999999989749</v>
      </c>
      <c r="L164" s="99" t="s">
        <v>176</v>
      </c>
      <c r="M164" s="100">
        <v>2.98E-2</v>
      </c>
      <c r="N164" s="100">
        <v>2.0099999999995517E-2</v>
      </c>
      <c r="O164" s="96">
        <v>578159.98678100004</v>
      </c>
      <c r="P164" s="98">
        <v>107.99</v>
      </c>
      <c r="Q164" s="86"/>
      <c r="R164" s="96">
        <v>624.35495042799994</v>
      </c>
      <c r="S164" s="97">
        <v>2.2743302191800439E-4</v>
      </c>
      <c r="T164" s="97">
        <f t="shared" si="3"/>
        <v>3.695214698687489E-3</v>
      </c>
      <c r="U164" s="97">
        <f>R164/'סכום נכסי הקרן'!$C$42</f>
        <v>5.870065989230592E-4</v>
      </c>
    </row>
    <row r="165" spans="2:21" s="130" customFormat="1">
      <c r="B165" s="89" t="s">
        <v>726</v>
      </c>
      <c r="C165" s="86" t="s">
        <v>727</v>
      </c>
      <c r="D165" s="99" t="s">
        <v>132</v>
      </c>
      <c r="E165" s="99" t="s">
        <v>357</v>
      </c>
      <c r="F165" s="86" t="s">
        <v>370</v>
      </c>
      <c r="G165" s="99" t="s">
        <v>365</v>
      </c>
      <c r="H165" s="86" t="s">
        <v>360</v>
      </c>
      <c r="I165" s="86" t="s">
        <v>172</v>
      </c>
      <c r="J165" s="86"/>
      <c r="K165" s="96">
        <v>3.0499999999979561</v>
      </c>
      <c r="L165" s="99" t="s">
        <v>176</v>
      </c>
      <c r="M165" s="100">
        <v>2.4700000000000003E-2</v>
      </c>
      <c r="N165" s="100">
        <v>1.2599999999989691E-2</v>
      </c>
      <c r="O165" s="96">
        <v>531993.50561999995</v>
      </c>
      <c r="P165" s="98">
        <v>105.75</v>
      </c>
      <c r="Q165" s="86"/>
      <c r="R165" s="96">
        <v>562.583146683</v>
      </c>
      <c r="S165" s="97">
        <v>1.5969882164245638E-4</v>
      </c>
      <c r="T165" s="97">
        <f t="shared" si="3"/>
        <v>3.329621253794502E-3</v>
      </c>
      <c r="U165" s="97">
        <f>R165/'סכום נכסי הקרן'!$C$42</f>
        <v>5.2892992891213312E-4</v>
      </c>
    </row>
    <row r="166" spans="2:21" s="130" customFormat="1">
      <c r="B166" s="89" t="s">
        <v>728</v>
      </c>
      <c r="C166" s="86" t="s">
        <v>729</v>
      </c>
      <c r="D166" s="99" t="s">
        <v>132</v>
      </c>
      <c r="E166" s="99" t="s">
        <v>357</v>
      </c>
      <c r="F166" s="86" t="s">
        <v>730</v>
      </c>
      <c r="G166" s="99" t="s">
        <v>415</v>
      </c>
      <c r="H166" s="86" t="s">
        <v>360</v>
      </c>
      <c r="I166" s="86" t="s">
        <v>172</v>
      </c>
      <c r="J166" s="86"/>
      <c r="K166" s="96">
        <v>4.5600000000011711</v>
      </c>
      <c r="L166" s="99" t="s">
        <v>176</v>
      </c>
      <c r="M166" s="100">
        <v>1.44E-2</v>
      </c>
      <c r="N166" s="100">
        <v>1.5300000000005854E-2</v>
      </c>
      <c r="O166" s="96">
        <v>617482.22737500002</v>
      </c>
      <c r="P166" s="98">
        <v>99.61</v>
      </c>
      <c r="Q166" s="86"/>
      <c r="R166" s="96">
        <v>615.07404668799995</v>
      </c>
      <c r="S166" s="97">
        <v>6.8609136375000007E-4</v>
      </c>
      <c r="T166" s="97">
        <f t="shared" si="3"/>
        <v>3.6402861169670393E-3</v>
      </c>
      <c r="U166" s="97">
        <f>R166/'סכום נכסי הקרן'!$C$42</f>
        <v>5.7828087049628045E-4</v>
      </c>
    </row>
    <row r="167" spans="2:21" s="130" customFormat="1">
      <c r="B167" s="89" t="s">
        <v>731</v>
      </c>
      <c r="C167" s="86" t="s">
        <v>732</v>
      </c>
      <c r="D167" s="99" t="s">
        <v>132</v>
      </c>
      <c r="E167" s="99" t="s">
        <v>357</v>
      </c>
      <c r="F167" s="86" t="s">
        <v>385</v>
      </c>
      <c r="G167" s="99" t="s">
        <v>365</v>
      </c>
      <c r="H167" s="86" t="s">
        <v>360</v>
      </c>
      <c r="I167" s="86" t="s">
        <v>172</v>
      </c>
      <c r="J167" s="86"/>
      <c r="K167" s="96">
        <v>0.16000000000103612</v>
      </c>
      <c r="L167" s="99" t="s">
        <v>176</v>
      </c>
      <c r="M167" s="100">
        <v>5.9000000000000004E-2</v>
      </c>
      <c r="N167" s="100">
        <v>6.0000000001776254E-4</v>
      </c>
      <c r="O167" s="96">
        <v>262514.42559300002</v>
      </c>
      <c r="P167" s="98">
        <v>102.94</v>
      </c>
      <c r="Q167" s="86"/>
      <c r="R167" s="96">
        <v>270.23234099199999</v>
      </c>
      <c r="S167" s="97">
        <v>4.8665352109400289E-4</v>
      </c>
      <c r="T167" s="97">
        <f t="shared" si="3"/>
        <v>1.5993570929642557E-3</v>
      </c>
      <c r="U167" s="97">
        <f>R167/'סכום נכסי הקרן'!$C$42</f>
        <v>2.5406728543753761E-4</v>
      </c>
    </row>
    <row r="168" spans="2:21" s="130" customFormat="1">
      <c r="B168" s="89" t="s">
        <v>733</v>
      </c>
      <c r="C168" s="86" t="s">
        <v>734</v>
      </c>
      <c r="D168" s="99" t="s">
        <v>132</v>
      </c>
      <c r="E168" s="99" t="s">
        <v>357</v>
      </c>
      <c r="F168" s="86" t="s">
        <v>735</v>
      </c>
      <c r="G168" s="99" t="s">
        <v>736</v>
      </c>
      <c r="H168" s="86" t="s">
        <v>397</v>
      </c>
      <c r="I168" s="86" t="s">
        <v>172</v>
      </c>
      <c r="J168" s="86"/>
      <c r="K168" s="96">
        <v>0.74000000000184984</v>
      </c>
      <c r="L168" s="99" t="s">
        <v>176</v>
      </c>
      <c r="M168" s="100">
        <v>4.8399999999999999E-2</v>
      </c>
      <c r="N168" s="100">
        <v>3.9000000000184972E-3</v>
      </c>
      <c r="O168" s="96">
        <v>103427.056478</v>
      </c>
      <c r="P168" s="98">
        <v>104.54</v>
      </c>
      <c r="Q168" s="86"/>
      <c r="R168" s="96">
        <v>108.12264942</v>
      </c>
      <c r="S168" s="97">
        <v>2.4625489637619045E-4</v>
      </c>
      <c r="T168" s="97">
        <f t="shared" si="3"/>
        <v>6.3991869228222369E-4</v>
      </c>
      <c r="U168" s="97">
        <f>R168/'סכום נכסי הקרן'!$C$42</f>
        <v>1.0165484979189516E-4</v>
      </c>
    </row>
    <row r="169" spans="2:21" s="130" customFormat="1">
      <c r="B169" s="89" t="s">
        <v>737</v>
      </c>
      <c r="C169" s="86" t="s">
        <v>738</v>
      </c>
      <c r="D169" s="99" t="s">
        <v>132</v>
      </c>
      <c r="E169" s="99" t="s">
        <v>357</v>
      </c>
      <c r="F169" s="86" t="s">
        <v>396</v>
      </c>
      <c r="G169" s="99" t="s">
        <v>365</v>
      </c>
      <c r="H169" s="86" t="s">
        <v>397</v>
      </c>
      <c r="I169" s="86" t="s">
        <v>172</v>
      </c>
      <c r="J169" s="86"/>
      <c r="K169" s="96">
        <v>1.2799999999993659</v>
      </c>
      <c r="L169" s="99" t="s">
        <v>176</v>
      </c>
      <c r="M169" s="100">
        <v>1.95E-2</v>
      </c>
      <c r="N169" s="100">
        <v>5.9999999999920716E-3</v>
      </c>
      <c r="O169" s="96">
        <v>246952.16167100001</v>
      </c>
      <c r="P169" s="98">
        <v>102.14</v>
      </c>
      <c r="Q169" s="86"/>
      <c r="R169" s="96">
        <v>252.23693802199995</v>
      </c>
      <c r="S169" s="97">
        <v>5.4077088655835233E-4</v>
      </c>
      <c r="T169" s="97">
        <f t="shared" si="3"/>
        <v>1.4928521673318658E-3</v>
      </c>
      <c r="U169" s="97">
        <f>R169/'סכום נכסי הקרן'!$C$42</f>
        <v>2.3714835128569285E-4</v>
      </c>
    </row>
    <row r="170" spans="2:21" s="130" customFormat="1">
      <c r="B170" s="89" t="s">
        <v>739</v>
      </c>
      <c r="C170" s="86" t="s">
        <v>740</v>
      </c>
      <c r="D170" s="99" t="s">
        <v>132</v>
      </c>
      <c r="E170" s="99" t="s">
        <v>357</v>
      </c>
      <c r="F170" s="86" t="s">
        <v>469</v>
      </c>
      <c r="G170" s="99" t="s">
        <v>365</v>
      </c>
      <c r="H170" s="86" t="s">
        <v>397</v>
      </c>
      <c r="I170" s="86" t="s">
        <v>172</v>
      </c>
      <c r="J170" s="86"/>
      <c r="K170" s="96">
        <v>3.1000000000043899</v>
      </c>
      <c r="L170" s="99" t="s">
        <v>176</v>
      </c>
      <c r="M170" s="100">
        <v>1.8700000000000001E-2</v>
      </c>
      <c r="N170" s="100">
        <v>1.3000000000021947E-2</v>
      </c>
      <c r="O170" s="96">
        <v>356439.44764799997</v>
      </c>
      <c r="P170" s="98">
        <v>102.26</v>
      </c>
      <c r="Q170" s="86"/>
      <c r="R170" s="96">
        <v>364.49497522399997</v>
      </c>
      <c r="S170" s="97">
        <v>4.9170843929921364E-4</v>
      </c>
      <c r="T170" s="97">
        <f t="shared" si="3"/>
        <v>2.15724595299862E-3</v>
      </c>
      <c r="U170" s="97">
        <f>R170/'סכום נכסי הקרן'!$C$42</f>
        <v>3.4269121368239838E-4</v>
      </c>
    </row>
    <row r="171" spans="2:21" s="130" customFormat="1">
      <c r="B171" s="89" t="s">
        <v>741</v>
      </c>
      <c r="C171" s="86" t="s">
        <v>742</v>
      </c>
      <c r="D171" s="99" t="s">
        <v>132</v>
      </c>
      <c r="E171" s="99" t="s">
        <v>357</v>
      </c>
      <c r="F171" s="86" t="s">
        <v>469</v>
      </c>
      <c r="G171" s="99" t="s">
        <v>365</v>
      </c>
      <c r="H171" s="86" t="s">
        <v>397</v>
      </c>
      <c r="I171" s="86" t="s">
        <v>172</v>
      </c>
      <c r="J171" s="86"/>
      <c r="K171" s="96">
        <v>5.6900000000036943</v>
      </c>
      <c r="L171" s="99" t="s">
        <v>176</v>
      </c>
      <c r="M171" s="100">
        <v>2.6800000000000001E-2</v>
      </c>
      <c r="N171" s="100">
        <v>1.9400000000014635E-2</v>
      </c>
      <c r="O171" s="96">
        <v>534028.71096000005</v>
      </c>
      <c r="P171" s="98">
        <v>104.92</v>
      </c>
      <c r="Q171" s="86"/>
      <c r="R171" s="96">
        <v>560.30291909700009</v>
      </c>
      <c r="S171" s="97">
        <v>6.9487396777727763E-4</v>
      </c>
      <c r="T171" s="97">
        <f t="shared" si="3"/>
        <v>3.3161258366662103E-3</v>
      </c>
      <c r="U171" s="97">
        <f>R171/'סכום נכסי הקרן'!$C$42</f>
        <v>5.2678610248918121E-4</v>
      </c>
    </row>
    <row r="172" spans="2:21" s="130" customFormat="1">
      <c r="B172" s="89" t="s">
        <v>743</v>
      </c>
      <c r="C172" s="86" t="s">
        <v>744</v>
      </c>
      <c r="D172" s="99" t="s">
        <v>132</v>
      </c>
      <c r="E172" s="99" t="s">
        <v>357</v>
      </c>
      <c r="F172" s="86" t="s">
        <v>745</v>
      </c>
      <c r="G172" s="99" t="s">
        <v>365</v>
      </c>
      <c r="H172" s="86" t="s">
        <v>397</v>
      </c>
      <c r="I172" s="86" t="s">
        <v>361</v>
      </c>
      <c r="J172" s="86"/>
      <c r="K172" s="96">
        <v>2.9399999999941135</v>
      </c>
      <c r="L172" s="99" t="s">
        <v>176</v>
      </c>
      <c r="M172" s="100">
        <v>2.07E-2</v>
      </c>
      <c r="N172" s="100">
        <v>1.1799999999995472E-2</v>
      </c>
      <c r="O172" s="96">
        <v>215260.76908299996</v>
      </c>
      <c r="P172" s="98">
        <v>102.6</v>
      </c>
      <c r="Q172" s="86"/>
      <c r="R172" s="96">
        <v>220.85755174499999</v>
      </c>
      <c r="S172" s="97">
        <v>8.4927886548727015E-4</v>
      </c>
      <c r="T172" s="97">
        <f t="shared" si="3"/>
        <v>1.3071347812086747E-3</v>
      </c>
      <c r="U172" s="97">
        <f>R172/'סכום נכסי הקרן'!$C$42</f>
        <v>2.0764605166890006E-4</v>
      </c>
    </row>
    <row r="173" spans="2:21" s="130" customFormat="1">
      <c r="B173" s="89" t="s">
        <v>746</v>
      </c>
      <c r="C173" s="86" t="s">
        <v>747</v>
      </c>
      <c r="D173" s="99" t="s">
        <v>132</v>
      </c>
      <c r="E173" s="99" t="s">
        <v>357</v>
      </c>
      <c r="F173" s="86" t="s">
        <v>404</v>
      </c>
      <c r="G173" s="99" t="s">
        <v>405</v>
      </c>
      <c r="H173" s="86" t="s">
        <v>397</v>
      </c>
      <c r="I173" s="86" t="s">
        <v>172</v>
      </c>
      <c r="J173" s="86"/>
      <c r="K173" s="96">
        <v>4.1099999999961083</v>
      </c>
      <c r="L173" s="99" t="s">
        <v>176</v>
      </c>
      <c r="M173" s="100">
        <v>1.6299999999999999E-2</v>
      </c>
      <c r="N173" s="100">
        <v>1.3599999999989579E-2</v>
      </c>
      <c r="O173" s="96">
        <v>604905.53633599996</v>
      </c>
      <c r="P173" s="98">
        <v>101.53</v>
      </c>
      <c r="Q173" s="86"/>
      <c r="R173" s="96">
        <v>614.160591049</v>
      </c>
      <c r="S173" s="97">
        <v>1.1098064164827403E-3</v>
      </c>
      <c r="T173" s="97">
        <f t="shared" si="3"/>
        <v>3.6348798737691314E-3</v>
      </c>
      <c r="U173" s="97">
        <f>R173/'סכום נכסי הקרן'!$C$42</f>
        <v>5.7742205695191938E-4</v>
      </c>
    </row>
    <row r="174" spans="2:21" s="130" customFormat="1">
      <c r="B174" s="89" t="s">
        <v>748</v>
      </c>
      <c r="C174" s="86" t="s">
        <v>749</v>
      </c>
      <c r="D174" s="99" t="s">
        <v>132</v>
      </c>
      <c r="E174" s="99" t="s">
        <v>357</v>
      </c>
      <c r="F174" s="86" t="s">
        <v>385</v>
      </c>
      <c r="G174" s="99" t="s">
        <v>365</v>
      </c>
      <c r="H174" s="86" t="s">
        <v>397</v>
      </c>
      <c r="I174" s="86" t="s">
        <v>172</v>
      </c>
      <c r="J174" s="86"/>
      <c r="K174" s="96">
        <v>1.4800000000025653</v>
      </c>
      <c r="L174" s="99" t="s">
        <v>176</v>
      </c>
      <c r="M174" s="100">
        <v>6.0999999999999999E-2</v>
      </c>
      <c r="N174" s="100">
        <v>8.9999999999999993E-3</v>
      </c>
      <c r="O174" s="96">
        <v>361894.93465199997</v>
      </c>
      <c r="P174" s="98">
        <v>107.71</v>
      </c>
      <c r="Q174" s="86"/>
      <c r="R174" s="96">
        <v>389.79703409999996</v>
      </c>
      <c r="S174" s="97">
        <v>5.2815657531302942E-4</v>
      </c>
      <c r="T174" s="97">
        <f t="shared" si="3"/>
        <v>2.3069949696462159E-3</v>
      </c>
      <c r="U174" s="97">
        <f>R174/'סכום נכסי הקרן'!$C$42</f>
        <v>3.6647972615654512E-4</v>
      </c>
    </row>
    <row r="175" spans="2:21" s="130" customFormat="1">
      <c r="B175" s="89" t="s">
        <v>750</v>
      </c>
      <c r="C175" s="86" t="s">
        <v>751</v>
      </c>
      <c r="D175" s="99" t="s">
        <v>132</v>
      </c>
      <c r="E175" s="99" t="s">
        <v>357</v>
      </c>
      <c r="F175" s="86" t="s">
        <v>440</v>
      </c>
      <c r="G175" s="99" t="s">
        <v>415</v>
      </c>
      <c r="H175" s="86" t="s">
        <v>433</v>
      </c>
      <c r="I175" s="86" t="s">
        <v>172</v>
      </c>
      <c r="J175" s="86"/>
      <c r="K175" s="96">
        <v>4.3600000000012598</v>
      </c>
      <c r="L175" s="99" t="s">
        <v>176</v>
      </c>
      <c r="M175" s="100">
        <v>3.39E-2</v>
      </c>
      <c r="N175" s="100">
        <v>2.1200000000013743E-2</v>
      </c>
      <c r="O175" s="96">
        <v>657032.39019399998</v>
      </c>
      <c r="P175" s="98">
        <v>106.34</v>
      </c>
      <c r="Q175" s="86"/>
      <c r="R175" s="96">
        <v>698.68824369200001</v>
      </c>
      <c r="S175" s="97">
        <v>6.0544100627075114E-4</v>
      </c>
      <c r="T175" s="97">
        <f t="shared" si="3"/>
        <v>4.135152714206846E-3</v>
      </c>
      <c r="U175" s="97">
        <f>R175/'סכום נכסי הקרן'!$C$42</f>
        <v>6.5689334144946915E-4</v>
      </c>
    </row>
    <row r="176" spans="2:21" s="130" customFormat="1">
      <c r="B176" s="89" t="s">
        <v>752</v>
      </c>
      <c r="C176" s="86" t="s">
        <v>753</v>
      </c>
      <c r="D176" s="99" t="s">
        <v>132</v>
      </c>
      <c r="E176" s="99" t="s">
        <v>357</v>
      </c>
      <c r="F176" s="86" t="s">
        <v>449</v>
      </c>
      <c r="G176" s="99" t="s">
        <v>450</v>
      </c>
      <c r="H176" s="86" t="s">
        <v>433</v>
      </c>
      <c r="I176" s="86" t="s">
        <v>172</v>
      </c>
      <c r="J176" s="86"/>
      <c r="K176" s="96">
        <v>2.1299999999961492</v>
      </c>
      <c r="L176" s="99" t="s">
        <v>176</v>
      </c>
      <c r="M176" s="100">
        <v>1.6899999999999998E-2</v>
      </c>
      <c r="N176" s="100">
        <v>1.139999999995853E-2</v>
      </c>
      <c r="O176" s="96">
        <v>133282.767842</v>
      </c>
      <c r="P176" s="98">
        <v>101.32</v>
      </c>
      <c r="Q176" s="86"/>
      <c r="R176" s="96">
        <v>135.042098004</v>
      </c>
      <c r="S176" s="97">
        <v>2.2705474113775777E-4</v>
      </c>
      <c r="T176" s="97">
        <f t="shared" si="3"/>
        <v>7.9924015200632658E-4</v>
      </c>
      <c r="U176" s="97">
        <f>R176/'סכום נכסי הקרן'!$C$42</f>
        <v>1.269640011766094E-4</v>
      </c>
    </row>
    <row r="177" spans="2:21" s="130" customFormat="1">
      <c r="B177" s="89" t="s">
        <v>754</v>
      </c>
      <c r="C177" s="86" t="s">
        <v>755</v>
      </c>
      <c r="D177" s="99" t="s">
        <v>132</v>
      </c>
      <c r="E177" s="99" t="s">
        <v>357</v>
      </c>
      <c r="F177" s="86" t="s">
        <v>449</v>
      </c>
      <c r="G177" s="99" t="s">
        <v>450</v>
      </c>
      <c r="H177" s="86" t="s">
        <v>433</v>
      </c>
      <c r="I177" s="86" t="s">
        <v>172</v>
      </c>
      <c r="J177" s="86"/>
      <c r="K177" s="96">
        <v>4.9600000000005693</v>
      </c>
      <c r="L177" s="99" t="s">
        <v>176</v>
      </c>
      <c r="M177" s="100">
        <v>3.6499999999999998E-2</v>
      </c>
      <c r="N177" s="100">
        <v>2.7200000000004266E-2</v>
      </c>
      <c r="O177" s="96">
        <v>1062383.6524449999</v>
      </c>
      <c r="P177" s="98">
        <v>105.98</v>
      </c>
      <c r="Q177" s="86"/>
      <c r="R177" s="96">
        <v>1125.9141595159999</v>
      </c>
      <c r="S177" s="97">
        <v>4.9529114301238993E-4</v>
      </c>
      <c r="T177" s="97">
        <f t="shared" si="3"/>
        <v>6.6636687173727751E-3</v>
      </c>
      <c r="U177" s="97">
        <f>R177/'סכום נכסי הקרן'!$C$42</f>
        <v>1.0585629872939056E-3</v>
      </c>
    </row>
    <row r="178" spans="2:21" s="130" customFormat="1">
      <c r="B178" s="89" t="s">
        <v>756</v>
      </c>
      <c r="C178" s="86" t="s">
        <v>757</v>
      </c>
      <c r="D178" s="99" t="s">
        <v>132</v>
      </c>
      <c r="E178" s="99" t="s">
        <v>357</v>
      </c>
      <c r="F178" s="86" t="s">
        <v>364</v>
      </c>
      <c r="G178" s="99" t="s">
        <v>365</v>
      </c>
      <c r="H178" s="86" t="s">
        <v>433</v>
      </c>
      <c r="I178" s="86" t="s">
        <v>172</v>
      </c>
      <c r="J178" s="86"/>
      <c r="K178" s="96">
        <v>1.8199999999991949</v>
      </c>
      <c r="L178" s="99" t="s">
        <v>176</v>
      </c>
      <c r="M178" s="100">
        <v>1.7500000000000002E-2</v>
      </c>
      <c r="N178" s="100">
        <v>9.7999999999932186E-3</v>
      </c>
      <c r="O178" s="96">
        <v>928940.43863999995</v>
      </c>
      <c r="P178" s="98">
        <v>101.58</v>
      </c>
      <c r="Q178" s="86"/>
      <c r="R178" s="96">
        <v>943.61765256799993</v>
      </c>
      <c r="S178" s="97">
        <v>9.7783204067368413E-4</v>
      </c>
      <c r="T178" s="97">
        <f t="shared" si="3"/>
        <v>5.5847556222946293E-3</v>
      </c>
      <c r="U178" s="97">
        <f>R178/'סכום נכסי הקרן'!$C$42</f>
        <v>8.8717129340929119E-4</v>
      </c>
    </row>
    <row r="179" spans="2:21" s="130" customFormat="1">
      <c r="B179" s="89" t="s">
        <v>758</v>
      </c>
      <c r="C179" s="86" t="s">
        <v>759</v>
      </c>
      <c r="D179" s="99" t="s">
        <v>132</v>
      </c>
      <c r="E179" s="99" t="s">
        <v>357</v>
      </c>
      <c r="F179" s="86" t="s">
        <v>466</v>
      </c>
      <c r="G179" s="99" t="s">
        <v>415</v>
      </c>
      <c r="H179" s="86" t="s">
        <v>433</v>
      </c>
      <c r="I179" s="86" t="s">
        <v>361</v>
      </c>
      <c r="J179" s="86"/>
      <c r="K179" s="96">
        <v>5.7000000000006086</v>
      </c>
      <c r="L179" s="99" t="s">
        <v>176</v>
      </c>
      <c r="M179" s="100">
        <v>2.5499999999999998E-2</v>
      </c>
      <c r="N179" s="100">
        <v>2.5300000000001929E-2</v>
      </c>
      <c r="O179" s="96">
        <v>1954378.616557</v>
      </c>
      <c r="P179" s="98">
        <v>100.86</v>
      </c>
      <c r="Q179" s="86"/>
      <c r="R179" s="96">
        <v>1971.1863378539999</v>
      </c>
      <c r="S179" s="97">
        <v>1.8723473351111119E-3</v>
      </c>
      <c r="T179" s="97">
        <f t="shared" si="3"/>
        <v>1.1666371387776868E-2</v>
      </c>
      <c r="U179" s="97">
        <f>R179/'סכום נכסי הקרן'!$C$42</f>
        <v>1.8532717442763555E-3</v>
      </c>
    </row>
    <row r="180" spans="2:21" s="130" customFormat="1">
      <c r="B180" s="89" t="s">
        <v>760</v>
      </c>
      <c r="C180" s="86" t="s">
        <v>761</v>
      </c>
      <c r="D180" s="99" t="s">
        <v>132</v>
      </c>
      <c r="E180" s="99" t="s">
        <v>357</v>
      </c>
      <c r="F180" s="86" t="s">
        <v>762</v>
      </c>
      <c r="G180" s="99" t="s">
        <v>415</v>
      </c>
      <c r="H180" s="86" t="s">
        <v>433</v>
      </c>
      <c r="I180" s="86" t="s">
        <v>361</v>
      </c>
      <c r="J180" s="86"/>
      <c r="K180" s="96">
        <v>4.5399999999957581</v>
      </c>
      <c r="L180" s="99" t="s">
        <v>176</v>
      </c>
      <c r="M180" s="100">
        <v>3.15E-2</v>
      </c>
      <c r="N180" s="100">
        <v>3.3699999999978789E-2</v>
      </c>
      <c r="O180" s="96">
        <v>71128.884927999999</v>
      </c>
      <c r="P180" s="98">
        <v>99.45</v>
      </c>
      <c r="Q180" s="86"/>
      <c r="R180" s="96">
        <v>70.737676094999998</v>
      </c>
      <c r="S180" s="97">
        <v>3.0158857127181147E-4</v>
      </c>
      <c r="T180" s="97">
        <f t="shared" si="3"/>
        <v>4.1865752850690655E-4</v>
      </c>
      <c r="U180" s="97">
        <f>R180/'סכום נכסי הקרן'!$C$42</f>
        <v>6.6506211942072836E-5</v>
      </c>
    </row>
    <row r="181" spans="2:21" s="130" customFormat="1">
      <c r="B181" s="89" t="s">
        <v>763</v>
      </c>
      <c r="C181" s="86" t="s">
        <v>764</v>
      </c>
      <c r="D181" s="99" t="s">
        <v>132</v>
      </c>
      <c r="E181" s="99" t="s">
        <v>357</v>
      </c>
      <c r="F181" s="86" t="s">
        <v>469</v>
      </c>
      <c r="G181" s="99" t="s">
        <v>365</v>
      </c>
      <c r="H181" s="86" t="s">
        <v>433</v>
      </c>
      <c r="I181" s="86" t="s">
        <v>172</v>
      </c>
      <c r="J181" s="86"/>
      <c r="K181" s="96">
        <v>1.6399999999989228</v>
      </c>
      <c r="L181" s="99" t="s">
        <v>176</v>
      </c>
      <c r="M181" s="100">
        <v>6.4000000000000001E-2</v>
      </c>
      <c r="N181" s="100">
        <v>7.1000000000137646E-3</v>
      </c>
      <c r="O181" s="96">
        <v>299731.765809</v>
      </c>
      <c r="P181" s="98">
        <v>111.5</v>
      </c>
      <c r="Q181" s="86"/>
      <c r="R181" s="96">
        <v>334.200921274</v>
      </c>
      <c r="S181" s="97">
        <v>9.210726141584925E-4</v>
      </c>
      <c r="T181" s="97">
        <f t="shared" si="3"/>
        <v>1.977952053971898E-3</v>
      </c>
      <c r="U181" s="97">
        <f>R181/'סכום נכסי הקרן'!$C$42</f>
        <v>3.1420932278909978E-4</v>
      </c>
    </row>
    <row r="182" spans="2:21" s="130" customFormat="1">
      <c r="B182" s="89" t="s">
        <v>765</v>
      </c>
      <c r="C182" s="86" t="s">
        <v>766</v>
      </c>
      <c r="D182" s="99" t="s">
        <v>132</v>
      </c>
      <c r="E182" s="99" t="s">
        <v>357</v>
      </c>
      <c r="F182" s="86" t="s">
        <v>474</v>
      </c>
      <c r="G182" s="99" t="s">
        <v>365</v>
      </c>
      <c r="H182" s="86" t="s">
        <v>433</v>
      </c>
      <c r="I182" s="86" t="s">
        <v>361</v>
      </c>
      <c r="J182" s="86"/>
      <c r="K182" s="96">
        <v>1</v>
      </c>
      <c r="L182" s="99" t="s">
        <v>176</v>
      </c>
      <c r="M182" s="100">
        <v>1.2E-2</v>
      </c>
      <c r="N182" s="100">
        <v>7.099999999995118E-3</v>
      </c>
      <c r="O182" s="96">
        <v>142258.901725</v>
      </c>
      <c r="P182" s="98">
        <v>100.49</v>
      </c>
      <c r="Q182" s="96">
        <v>0.42092989799999997</v>
      </c>
      <c r="R182" s="96">
        <v>143.37690021699999</v>
      </c>
      <c r="S182" s="97">
        <v>4.7419633908333332E-4</v>
      </c>
      <c r="T182" s="97">
        <f t="shared" si="3"/>
        <v>8.4856927741330497E-4</v>
      </c>
      <c r="U182" s="97">
        <f>R182/'סכום נכסי הקרן'!$C$42</f>
        <v>1.3480022301868113E-4</v>
      </c>
    </row>
    <row r="183" spans="2:21" s="130" customFormat="1">
      <c r="B183" s="89" t="s">
        <v>767</v>
      </c>
      <c r="C183" s="86" t="s">
        <v>768</v>
      </c>
      <c r="D183" s="99" t="s">
        <v>132</v>
      </c>
      <c r="E183" s="99" t="s">
        <v>357</v>
      </c>
      <c r="F183" s="86" t="s">
        <v>488</v>
      </c>
      <c r="G183" s="99" t="s">
        <v>489</v>
      </c>
      <c r="H183" s="86" t="s">
        <v>433</v>
      </c>
      <c r="I183" s="86" t="s">
        <v>172</v>
      </c>
      <c r="J183" s="86"/>
      <c r="K183" s="96">
        <v>3.2299999999993476</v>
      </c>
      <c r="L183" s="99" t="s">
        <v>176</v>
      </c>
      <c r="M183" s="100">
        <v>4.8000000000000001E-2</v>
      </c>
      <c r="N183" s="100">
        <v>1.4099999999997826E-2</v>
      </c>
      <c r="O183" s="96">
        <v>1173978.3930520001</v>
      </c>
      <c r="P183" s="98">
        <v>111.13</v>
      </c>
      <c r="Q183" s="96">
        <v>28.175481480999998</v>
      </c>
      <c r="R183" s="96">
        <v>1332.8177087689999</v>
      </c>
      <c r="S183" s="97">
        <v>5.7098667237181371E-4</v>
      </c>
      <c r="T183" s="97">
        <f t="shared" si="3"/>
        <v>7.8882174070022716E-3</v>
      </c>
      <c r="U183" s="97">
        <f>R183/'סכום נכסי הקרן'!$C$42</f>
        <v>1.2530897523477514E-3</v>
      </c>
    </row>
    <row r="184" spans="2:21" s="130" customFormat="1">
      <c r="B184" s="89" t="s">
        <v>769</v>
      </c>
      <c r="C184" s="86" t="s">
        <v>770</v>
      </c>
      <c r="D184" s="99" t="s">
        <v>132</v>
      </c>
      <c r="E184" s="99" t="s">
        <v>357</v>
      </c>
      <c r="F184" s="86" t="s">
        <v>488</v>
      </c>
      <c r="G184" s="99" t="s">
        <v>489</v>
      </c>
      <c r="H184" s="86" t="s">
        <v>433</v>
      </c>
      <c r="I184" s="86" t="s">
        <v>172</v>
      </c>
      <c r="J184" s="86"/>
      <c r="K184" s="96">
        <v>1.8499999999839492</v>
      </c>
      <c r="L184" s="99" t="s">
        <v>176</v>
      </c>
      <c r="M184" s="100">
        <v>4.4999999999999998E-2</v>
      </c>
      <c r="N184" s="100">
        <v>8.0999999999328762E-3</v>
      </c>
      <c r="O184" s="96">
        <v>31907.806929999999</v>
      </c>
      <c r="P184" s="98">
        <v>107.39</v>
      </c>
      <c r="Q184" s="86"/>
      <c r="R184" s="96">
        <v>34.265793883000001</v>
      </c>
      <c r="S184" s="97">
        <v>5.3134690845084491E-5</v>
      </c>
      <c r="T184" s="97">
        <f t="shared" si="3"/>
        <v>2.0280045049992615E-4</v>
      </c>
      <c r="U184" s="97">
        <f>R184/'סכום נכסי הקרן'!$C$42</f>
        <v>3.2216044916229032E-5</v>
      </c>
    </row>
    <row r="185" spans="2:21" s="130" customFormat="1">
      <c r="B185" s="89" t="s">
        <v>771</v>
      </c>
      <c r="C185" s="86" t="s">
        <v>772</v>
      </c>
      <c r="D185" s="99" t="s">
        <v>132</v>
      </c>
      <c r="E185" s="99" t="s">
        <v>357</v>
      </c>
      <c r="F185" s="86" t="s">
        <v>773</v>
      </c>
      <c r="G185" s="99" t="s">
        <v>533</v>
      </c>
      <c r="H185" s="86" t="s">
        <v>433</v>
      </c>
      <c r="I185" s="86" t="s">
        <v>361</v>
      </c>
      <c r="J185" s="86"/>
      <c r="K185" s="96">
        <v>3.3699999998414967</v>
      </c>
      <c r="L185" s="99" t="s">
        <v>176</v>
      </c>
      <c r="M185" s="100">
        <v>2.4500000000000001E-2</v>
      </c>
      <c r="N185" s="100">
        <v>1.5200000000243852E-2</v>
      </c>
      <c r="O185" s="96">
        <v>4769.8274869999996</v>
      </c>
      <c r="P185" s="98">
        <v>103.17</v>
      </c>
      <c r="Q185" s="86"/>
      <c r="R185" s="96">
        <v>4.9210309939999997</v>
      </c>
      <c r="S185" s="97">
        <v>3.0406980515879135E-6</v>
      </c>
      <c r="T185" s="97">
        <f t="shared" si="3"/>
        <v>2.912488489001337E-5</v>
      </c>
      <c r="U185" s="97">
        <f>R185/'סכום נכסי הקרן'!$C$42</f>
        <v>4.6266593465827271E-6</v>
      </c>
    </row>
    <row r="186" spans="2:21" s="130" customFormat="1">
      <c r="B186" s="89" t="s">
        <v>774</v>
      </c>
      <c r="C186" s="86" t="s">
        <v>775</v>
      </c>
      <c r="D186" s="99" t="s">
        <v>132</v>
      </c>
      <c r="E186" s="99" t="s">
        <v>357</v>
      </c>
      <c r="F186" s="86" t="s">
        <v>364</v>
      </c>
      <c r="G186" s="99" t="s">
        <v>365</v>
      </c>
      <c r="H186" s="86" t="s">
        <v>433</v>
      </c>
      <c r="I186" s="86" t="s">
        <v>361</v>
      </c>
      <c r="J186" s="86"/>
      <c r="K186" s="96">
        <v>1.7700000000013194</v>
      </c>
      <c r="L186" s="99" t="s">
        <v>176</v>
      </c>
      <c r="M186" s="100">
        <v>3.2500000000000001E-2</v>
      </c>
      <c r="N186" s="100">
        <v>1.9000000000014262E-2</v>
      </c>
      <c r="O186" s="96">
        <f>547712.5698/50000</f>
        <v>10.954251396000002</v>
      </c>
      <c r="P186" s="98">
        <v>5120001</v>
      </c>
      <c r="Q186" s="86"/>
      <c r="R186" s="96">
        <v>560.85776883799997</v>
      </c>
      <c r="S186" s="97">
        <f>2958.20993680799%/50000</f>
        <v>5.9164198736159793E-4</v>
      </c>
      <c r="T186" s="97">
        <f t="shared" si="3"/>
        <v>3.3194096881309907E-3</v>
      </c>
      <c r="U186" s="97">
        <f>R186/'סכום נכסי הקרן'!$C$42</f>
        <v>5.2730776161778172E-4</v>
      </c>
    </row>
    <row r="187" spans="2:21" s="130" customFormat="1">
      <c r="B187" s="89" t="s">
        <v>776</v>
      </c>
      <c r="C187" s="86" t="s">
        <v>777</v>
      </c>
      <c r="D187" s="99" t="s">
        <v>132</v>
      </c>
      <c r="E187" s="99" t="s">
        <v>357</v>
      </c>
      <c r="F187" s="86" t="s">
        <v>364</v>
      </c>
      <c r="G187" s="99" t="s">
        <v>365</v>
      </c>
      <c r="H187" s="86" t="s">
        <v>433</v>
      </c>
      <c r="I187" s="86" t="s">
        <v>172</v>
      </c>
      <c r="J187" s="86"/>
      <c r="K187" s="96">
        <v>1.3399999999893011</v>
      </c>
      <c r="L187" s="99" t="s">
        <v>176</v>
      </c>
      <c r="M187" s="100">
        <v>2.35E-2</v>
      </c>
      <c r="N187" s="100">
        <v>8.5000000000216881E-3</v>
      </c>
      <c r="O187" s="96">
        <v>67622.105540000004</v>
      </c>
      <c r="P187" s="98">
        <v>102.28</v>
      </c>
      <c r="Q187" s="86"/>
      <c r="R187" s="96">
        <v>69.163890560999988</v>
      </c>
      <c r="S187" s="97">
        <v>6.7622173162173169E-5</v>
      </c>
      <c r="T187" s="97">
        <f t="shared" si="3"/>
        <v>4.0934315463378836E-4</v>
      </c>
      <c r="U187" s="97">
        <f>R187/'סכום נכסי הקרן'!$C$42</f>
        <v>6.5026568843040187E-5</v>
      </c>
    </row>
    <row r="188" spans="2:21" s="130" customFormat="1">
      <c r="B188" s="89" t="s">
        <v>778</v>
      </c>
      <c r="C188" s="86" t="s">
        <v>779</v>
      </c>
      <c r="D188" s="99" t="s">
        <v>132</v>
      </c>
      <c r="E188" s="99" t="s">
        <v>357</v>
      </c>
      <c r="F188" s="86" t="s">
        <v>780</v>
      </c>
      <c r="G188" s="99" t="s">
        <v>415</v>
      </c>
      <c r="H188" s="86" t="s">
        <v>433</v>
      </c>
      <c r="I188" s="86" t="s">
        <v>361</v>
      </c>
      <c r="J188" s="86"/>
      <c r="K188" s="96">
        <v>3.9499999999986142</v>
      </c>
      <c r="L188" s="99" t="s">
        <v>176</v>
      </c>
      <c r="M188" s="100">
        <v>3.3799999999999997E-2</v>
      </c>
      <c r="N188" s="100">
        <v>3.439999999999261E-2</v>
      </c>
      <c r="O188" s="96">
        <v>322567.10035299999</v>
      </c>
      <c r="P188" s="98">
        <v>100.7</v>
      </c>
      <c r="Q188" s="86"/>
      <c r="R188" s="96">
        <v>324.82507007100003</v>
      </c>
      <c r="S188" s="97">
        <v>3.9408145631126081E-4</v>
      </c>
      <c r="T188" s="97">
        <f t="shared" si="3"/>
        <v>1.9224615302653393E-3</v>
      </c>
      <c r="U188" s="97">
        <f>R188/'סכום נכסי הקרן'!$C$42</f>
        <v>3.0539432657114893E-4</v>
      </c>
    </row>
    <row r="189" spans="2:21" s="130" customFormat="1">
      <c r="B189" s="89" t="s">
        <v>781</v>
      </c>
      <c r="C189" s="86" t="s">
        <v>782</v>
      </c>
      <c r="D189" s="99" t="s">
        <v>132</v>
      </c>
      <c r="E189" s="99" t="s">
        <v>357</v>
      </c>
      <c r="F189" s="86" t="s">
        <v>783</v>
      </c>
      <c r="G189" s="99" t="s">
        <v>163</v>
      </c>
      <c r="H189" s="86" t="s">
        <v>433</v>
      </c>
      <c r="I189" s="86" t="s">
        <v>361</v>
      </c>
      <c r="J189" s="86"/>
      <c r="K189" s="96">
        <v>4.9200000000006261</v>
      </c>
      <c r="L189" s="99" t="s">
        <v>176</v>
      </c>
      <c r="M189" s="100">
        <v>5.0900000000000001E-2</v>
      </c>
      <c r="N189" s="100">
        <v>2.2400000000000784E-2</v>
      </c>
      <c r="O189" s="96">
        <v>437513.04685999994</v>
      </c>
      <c r="P189" s="98">
        <v>116.8</v>
      </c>
      <c r="Q189" s="86"/>
      <c r="R189" s="96">
        <v>511.01522902899995</v>
      </c>
      <c r="S189" s="97">
        <v>3.8524517203684396E-4</v>
      </c>
      <c r="T189" s="97">
        <f t="shared" si="3"/>
        <v>3.0244190172059389E-3</v>
      </c>
      <c r="U189" s="97">
        <f>R189/'סכום נכסי הקרן'!$C$42</f>
        <v>4.8044675770500458E-4</v>
      </c>
    </row>
    <row r="190" spans="2:21" s="130" customFormat="1">
      <c r="B190" s="89" t="s">
        <v>784</v>
      </c>
      <c r="C190" s="86" t="s">
        <v>785</v>
      </c>
      <c r="D190" s="99" t="s">
        <v>132</v>
      </c>
      <c r="E190" s="99" t="s">
        <v>357</v>
      </c>
      <c r="F190" s="86" t="s">
        <v>786</v>
      </c>
      <c r="G190" s="99" t="s">
        <v>787</v>
      </c>
      <c r="H190" s="86" t="s">
        <v>433</v>
      </c>
      <c r="I190" s="86" t="s">
        <v>172</v>
      </c>
      <c r="J190" s="86"/>
      <c r="K190" s="96">
        <v>5.5099999999989375</v>
      </c>
      <c r="L190" s="99" t="s">
        <v>176</v>
      </c>
      <c r="M190" s="100">
        <v>2.6099999999999998E-2</v>
      </c>
      <c r="N190" s="100">
        <v>1.8799999999992274E-2</v>
      </c>
      <c r="O190" s="96">
        <v>494193.54532899999</v>
      </c>
      <c r="P190" s="98">
        <v>104.74</v>
      </c>
      <c r="Q190" s="86"/>
      <c r="R190" s="96">
        <v>517.61831940499997</v>
      </c>
      <c r="S190" s="97">
        <v>8.1940592349182234E-4</v>
      </c>
      <c r="T190" s="97">
        <f t="shared" si="3"/>
        <v>3.0634990895228652E-3</v>
      </c>
      <c r="U190" s="97">
        <f>R190/'סכום נכסי הקרן'!$C$42</f>
        <v>4.8665485715442881E-4</v>
      </c>
    </row>
    <row r="191" spans="2:21" s="130" customFormat="1">
      <c r="B191" s="89" t="s">
        <v>788</v>
      </c>
      <c r="C191" s="86" t="s">
        <v>789</v>
      </c>
      <c r="D191" s="99" t="s">
        <v>132</v>
      </c>
      <c r="E191" s="99" t="s">
        <v>357</v>
      </c>
      <c r="F191" s="86" t="s">
        <v>790</v>
      </c>
      <c r="G191" s="99" t="s">
        <v>736</v>
      </c>
      <c r="H191" s="86" t="s">
        <v>433</v>
      </c>
      <c r="I191" s="86" t="s">
        <v>361</v>
      </c>
      <c r="J191" s="86"/>
      <c r="K191" s="96">
        <v>1.2299999998523519</v>
      </c>
      <c r="L191" s="99" t="s">
        <v>176</v>
      </c>
      <c r="M191" s="100">
        <v>4.0999999999999995E-2</v>
      </c>
      <c r="N191" s="100">
        <v>5.9999999991797318E-3</v>
      </c>
      <c r="O191" s="96">
        <v>2313.9675769999999</v>
      </c>
      <c r="P191" s="98">
        <v>105.37</v>
      </c>
      <c r="Q191" s="86"/>
      <c r="R191" s="96">
        <v>2.4382276320000003</v>
      </c>
      <c r="S191" s="97">
        <v>3.856612628333333E-6</v>
      </c>
      <c r="T191" s="97">
        <f t="shared" si="3"/>
        <v>1.4430532789619309E-5</v>
      </c>
      <c r="U191" s="97">
        <f>R191/'סכום נכסי הקרן'!$C$42</f>
        <v>2.2923750483269306E-6</v>
      </c>
    </row>
    <row r="192" spans="2:21" s="130" customFormat="1">
      <c r="B192" s="89" t="s">
        <v>791</v>
      </c>
      <c r="C192" s="86" t="s">
        <v>792</v>
      </c>
      <c r="D192" s="99" t="s">
        <v>132</v>
      </c>
      <c r="E192" s="99" t="s">
        <v>357</v>
      </c>
      <c r="F192" s="86" t="s">
        <v>790</v>
      </c>
      <c r="G192" s="99" t="s">
        <v>736</v>
      </c>
      <c r="H192" s="86" t="s">
        <v>433</v>
      </c>
      <c r="I192" s="86" t="s">
        <v>361</v>
      </c>
      <c r="J192" s="86"/>
      <c r="K192" s="96">
        <v>3.5899999999917172</v>
      </c>
      <c r="L192" s="99" t="s">
        <v>176</v>
      </c>
      <c r="M192" s="100">
        <v>1.2E-2</v>
      </c>
      <c r="N192" s="100">
        <v>1.1299999999943324E-2</v>
      </c>
      <c r="O192" s="96">
        <v>113937.222049</v>
      </c>
      <c r="P192" s="98">
        <v>100.66</v>
      </c>
      <c r="Q192" s="86"/>
      <c r="R192" s="96">
        <v>114.689211505</v>
      </c>
      <c r="S192" s="97">
        <v>2.4590307386120833E-4</v>
      </c>
      <c r="T192" s="97">
        <f t="shared" si="3"/>
        <v>6.7878257366844831E-4</v>
      </c>
      <c r="U192" s="97">
        <f>R192/'סכום נכסי הקרן'!$C$42</f>
        <v>1.0782860603982848E-4</v>
      </c>
    </row>
    <row r="193" spans="2:21" s="130" customFormat="1">
      <c r="B193" s="89" t="s">
        <v>793</v>
      </c>
      <c r="C193" s="86" t="s">
        <v>794</v>
      </c>
      <c r="D193" s="99" t="s">
        <v>132</v>
      </c>
      <c r="E193" s="99" t="s">
        <v>357</v>
      </c>
      <c r="F193" s="86" t="s">
        <v>795</v>
      </c>
      <c r="G193" s="99" t="s">
        <v>607</v>
      </c>
      <c r="H193" s="86" t="s">
        <v>534</v>
      </c>
      <c r="I193" s="86" t="s">
        <v>361</v>
      </c>
      <c r="J193" s="86"/>
      <c r="K193" s="96">
        <v>6.719999999996106</v>
      </c>
      <c r="L193" s="99" t="s">
        <v>176</v>
      </c>
      <c r="M193" s="100">
        <v>3.7499999999999999E-2</v>
      </c>
      <c r="N193" s="100">
        <v>3.0799999999988694E-2</v>
      </c>
      <c r="O193" s="96">
        <v>300908.33370000002</v>
      </c>
      <c r="P193" s="98">
        <v>105.81</v>
      </c>
      <c r="Q193" s="86"/>
      <c r="R193" s="96">
        <v>318.39111074199997</v>
      </c>
      <c r="S193" s="97">
        <v>1.3677651531818183E-3</v>
      </c>
      <c r="T193" s="97">
        <f t="shared" si="3"/>
        <v>1.884382451902974E-3</v>
      </c>
      <c r="U193" s="97">
        <f>R193/'סכום נכסי הקרן'!$C$42</f>
        <v>2.9934524090163259E-4</v>
      </c>
    </row>
    <row r="194" spans="2:21" s="130" customFormat="1">
      <c r="B194" s="89" t="s">
        <v>796</v>
      </c>
      <c r="C194" s="86" t="s">
        <v>797</v>
      </c>
      <c r="D194" s="99" t="s">
        <v>132</v>
      </c>
      <c r="E194" s="99" t="s">
        <v>357</v>
      </c>
      <c r="F194" s="86" t="s">
        <v>455</v>
      </c>
      <c r="G194" s="99" t="s">
        <v>415</v>
      </c>
      <c r="H194" s="86" t="s">
        <v>534</v>
      </c>
      <c r="I194" s="86" t="s">
        <v>172</v>
      </c>
      <c r="J194" s="86"/>
      <c r="K194" s="96">
        <v>3.4199999999981814</v>
      </c>
      <c r="L194" s="99" t="s">
        <v>176</v>
      </c>
      <c r="M194" s="100">
        <v>3.5000000000000003E-2</v>
      </c>
      <c r="N194" s="100">
        <v>1.7499999999988039E-2</v>
      </c>
      <c r="O194" s="96">
        <v>195335.39693799999</v>
      </c>
      <c r="P194" s="98">
        <v>106.97</v>
      </c>
      <c r="Q194" s="86"/>
      <c r="R194" s="96">
        <v>208.95026553899999</v>
      </c>
      <c r="S194" s="97">
        <v>1.285022393578952E-3</v>
      </c>
      <c r="T194" s="97">
        <f t="shared" si="3"/>
        <v>1.2366620813770682E-3</v>
      </c>
      <c r="U194" s="97">
        <f>R194/'סכום נכסי הקרן'!$C$42</f>
        <v>1.9645104861271213E-4</v>
      </c>
    </row>
    <row r="195" spans="2:21" s="130" customFormat="1">
      <c r="B195" s="89" t="s">
        <v>798</v>
      </c>
      <c r="C195" s="86" t="s">
        <v>799</v>
      </c>
      <c r="D195" s="99" t="s">
        <v>132</v>
      </c>
      <c r="E195" s="99" t="s">
        <v>357</v>
      </c>
      <c r="F195" s="86" t="s">
        <v>762</v>
      </c>
      <c r="G195" s="99" t="s">
        <v>415</v>
      </c>
      <c r="H195" s="86" t="s">
        <v>534</v>
      </c>
      <c r="I195" s="86" t="s">
        <v>172</v>
      </c>
      <c r="J195" s="86"/>
      <c r="K195" s="96">
        <v>3.790000000000239</v>
      </c>
      <c r="L195" s="99" t="s">
        <v>176</v>
      </c>
      <c r="M195" s="100">
        <v>4.3499999999999997E-2</v>
      </c>
      <c r="N195" s="100">
        <v>5.2799999999991111E-2</v>
      </c>
      <c r="O195" s="96">
        <v>594677.93882399995</v>
      </c>
      <c r="P195" s="98">
        <v>98.39</v>
      </c>
      <c r="Q195" s="86"/>
      <c r="R195" s="96">
        <v>585.10364383399997</v>
      </c>
      <c r="S195" s="97">
        <v>3.1696344408934784E-4</v>
      </c>
      <c r="T195" s="97">
        <f t="shared" si="3"/>
        <v>3.4629077313615944E-3</v>
      </c>
      <c r="U195" s="97">
        <f>R195/'סכום נכסי הקרן'!$C$42</f>
        <v>5.5010327018155478E-4</v>
      </c>
    </row>
    <row r="196" spans="2:21" s="130" customFormat="1">
      <c r="B196" s="89" t="s">
        <v>800</v>
      </c>
      <c r="C196" s="86" t="s">
        <v>801</v>
      </c>
      <c r="D196" s="99" t="s">
        <v>132</v>
      </c>
      <c r="E196" s="99" t="s">
        <v>357</v>
      </c>
      <c r="F196" s="86" t="s">
        <v>481</v>
      </c>
      <c r="G196" s="99" t="s">
        <v>482</v>
      </c>
      <c r="H196" s="86" t="s">
        <v>534</v>
      </c>
      <c r="I196" s="86" t="s">
        <v>361</v>
      </c>
      <c r="J196" s="86"/>
      <c r="K196" s="96">
        <v>10.500000000009893</v>
      </c>
      <c r="L196" s="99" t="s">
        <v>176</v>
      </c>
      <c r="M196" s="100">
        <v>3.0499999999999999E-2</v>
      </c>
      <c r="N196" s="100">
        <v>3.6800000000034291E-2</v>
      </c>
      <c r="O196" s="96">
        <v>480554.488671</v>
      </c>
      <c r="P196" s="98">
        <v>94.67</v>
      </c>
      <c r="Q196" s="86"/>
      <c r="R196" s="96">
        <v>454.940934433</v>
      </c>
      <c r="S196" s="97">
        <v>1.5206097212141349E-3</v>
      </c>
      <c r="T196" s="97">
        <f t="shared" si="3"/>
        <v>2.6925460057600778E-3</v>
      </c>
      <c r="U196" s="97">
        <f>R196/'סכום נכסי הקרן'!$C$42</f>
        <v>4.2772677697089899E-4</v>
      </c>
    </row>
    <row r="197" spans="2:21" s="130" customFormat="1">
      <c r="B197" s="89" t="s">
        <v>802</v>
      </c>
      <c r="C197" s="86" t="s">
        <v>803</v>
      </c>
      <c r="D197" s="99" t="s">
        <v>132</v>
      </c>
      <c r="E197" s="99" t="s">
        <v>357</v>
      </c>
      <c r="F197" s="86" t="s">
        <v>481</v>
      </c>
      <c r="G197" s="99" t="s">
        <v>482</v>
      </c>
      <c r="H197" s="86" t="s">
        <v>534</v>
      </c>
      <c r="I197" s="86" t="s">
        <v>361</v>
      </c>
      <c r="J197" s="86"/>
      <c r="K197" s="96">
        <v>9.8400000000028189</v>
      </c>
      <c r="L197" s="99" t="s">
        <v>176</v>
      </c>
      <c r="M197" s="100">
        <v>3.0499999999999999E-2</v>
      </c>
      <c r="N197" s="100">
        <v>3.5500000000022174E-2</v>
      </c>
      <c r="O197" s="96">
        <v>398067.97241300001</v>
      </c>
      <c r="P197" s="98">
        <v>96.29</v>
      </c>
      <c r="Q197" s="86"/>
      <c r="R197" s="96">
        <v>383.29965071300001</v>
      </c>
      <c r="S197" s="97">
        <v>1.2595991564436639E-3</v>
      </c>
      <c r="T197" s="97">
        <f t="shared" si="3"/>
        <v>2.2685405190517394E-3</v>
      </c>
      <c r="U197" s="97">
        <f>R197/'סכום נכסי הקרן'!$C$42</f>
        <v>3.6037101039912623E-4</v>
      </c>
    </row>
    <row r="198" spans="2:21" s="130" customFormat="1">
      <c r="B198" s="89" t="s">
        <v>804</v>
      </c>
      <c r="C198" s="86" t="s">
        <v>805</v>
      </c>
      <c r="D198" s="99" t="s">
        <v>132</v>
      </c>
      <c r="E198" s="99" t="s">
        <v>357</v>
      </c>
      <c r="F198" s="86" t="s">
        <v>481</v>
      </c>
      <c r="G198" s="99" t="s">
        <v>482</v>
      </c>
      <c r="H198" s="86" t="s">
        <v>534</v>
      </c>
      <c r="I198" s="86" t="s">
        <v>361</v>
      </c>
      <c r="J198" s="86"/>
      <c r="K198" s="96">
        <v>8.1800000000122211</v>
      </c>
      <c r="L198" s="99" t="s">
        <v>176</v>
      </c>
      <c r="M198" s="100">
        <v>3.95E-2</v>
      </c>
      <c r="N198" s="100">
        <v>3.2100000000037043E-2</v>
      </c>
      <c r="O198" s="96">
        <v>294344.66461400001</v>
      </c>
      <c r="P198" s="98">
        <v>107.3</v>
      </c>
      <c r="Q198" s="86"/>
      <c r="R198" s="96">
        <v>315.83182512300004</v>
      </c>
      <c r="S198" s="97">
        <v>1.2263851411457806E-3</v>
      </c>
      <c r="T198" s="97">
        <f t="shared" si="3"/>
        <v>1.8692354432487059E-3</v>
      </c>
      <c r="U198" s="97">
        <f>R198/'סכום נכסי הקרן'!$C$42</f>
        <v>2.9693904944619207E-4</v>
      </c>
    </row>
    <row r="199" spans="2:21" s="130" customFormat="1">
      <c r="B199" s="89" t="s">
        <v>806</v>
      </c>
      <c r="C199" s="86" t="s">
        <v>807</v>
      </c>
      <c r="D199" s="99" t="s">
        <v>132</v>
      </c>
      <c r="E199" s="99" t="s">
        <v>357</v>
      </c>
      <c r="F199" s="86" t="s">
        <v>481</v>
      </c>
      <c r="G199" s="99" t="s">
        <v>482</v>
      </c>
      <c r="H199" s="86" t="s">
        <v>534</v>
      </c>
      <c r="I199" s="86" t="s">
        <v>361</v>
      </c>
      <c r="J199" s="86"/>
      <c r="K199" s="96">
        <v>8.8500000000233872</v>
      </c>
      <c r="L199" s="99" t="s">
        <v>176</v>
      </c>
      <c r="M199" s="100">
        <v>3.95E-2</v>
      </c>
      <c r="N199" s="100">
        <v>3.3800000000057173E-2</v>
      </c>
      <c r="O199" s="96">
        <v>72372.264588000005</v>
      </c>
      <c r="P199" s="98">
        <v>106.35</v>
      </c>
      <c r="Q199" s="86"/>
      <c r="R199" s="96">
        <v>76.96790331199999</v>
      </c>
      <c r="S199" s="97">
        <v>3.0153857226591165E-4</v>
      </c>
      <c r="T199" s="97">
        <f t="shared" si="3"/>
        <v>4.5553082817825449E-4</v>
      </c>
      <c r="U199" s="97">
        <f>R199/'סכום נכסי הקרן'!$C$42</f>
        <v>7.2363752571264636E-5</v>
      </c>
    </row>
    <row r="200" spans="2:21" s="130" customFormat="1">
      <c r="B200" s="89" t="s">
        <v>808</v>
      </c>
      <c r="C200" s="86" t="s">
        <v>809</v>
      </c>
      <c r="D200" s="99" t="s">
        <v>132</v>
      </c>
      <c r="E200" s="99" t="s">
        <v>357</v>
      </c>
      <c r="F200" s="86" t="s">
        <v>810</v>
      </c>
      <c r="G200" s="99" t="s">
        <v>415</v>
      </c>
      <c r="H200" s="86" t="s">
        <v>534</v>
      </c>
      <c r="I200" s="86" t="s">
        <v>361</v>
      </c>
      <c r="J200" s="86"/>
      <c r="K200" s="96">
        <v>2.65</v>
      </c>
      <c r="L200" s="99" t="s">
        <v>176</v>
      </c>
      <c r="M200" s="100">
        <v>3.9E-2</v>
      </c>
      <c r="N200" s="100">
        <v>5.3799999999984027E-2</v>
      </c>
      <c r="O200" s="96">
        <v>647810.52009000001</v>
      </c>
      <c r="P200" s="98">
        <v>96.73</v>
      </c>
      <c r="Q200" s="86"/>
      <c r="R200" s="96">
        <v>626.62711609999997</v>
      </c>
      <c r="S200" s="97">
        <v>7.2127609694425739E-4</v>
      </c>
      <c r="T200" s="97">
        <f t="shared" si="3"/>
        <v>3.7086624017661175E-3</v>
      </c>
      <c r="U200" s="97">
        <f>R200/'סכום נכסי הקרן'!$C$42</f>
        <v>5.8914284568845467E-4</v>
      </c>
    </row>
    <row r="201" spans="2:21" s="130" customFormat="1">
      <c r="B201" s="89" t="s">
        <v>811</v>
      </c>
      <c r="C201" s="86" t="s">
        <v>812</v>
      </c>
      <c r="D201" s="99" t="s">
        <v>132</v>
      </c>
      <c r="E201" s="99" t="s">
        <v>357</v>
      </c>
      <c r="F201" s="86" t="s">
        <v>568</v>
      </c>
      <c r="G201" s="99" t="s">
        <v>415</v>
      </c>
      <c r="H201" s="86" t="s">
        <v>534</v>
      </c>
      <c r="I201" s="86" t="s">
        <v>172</v>
      </c>
      <c r="J201" s="86"/>
      <c r="K201" s="96">
        <v>4.0400000000106759</v>
      </c>
      <c r="L201" s="99" t="s">
        <v>176</v>
      </c>
      <c r="M201" s="100">
        <v>5.0499999999999996E-2</v>
      </c>
      <c r="N201" s="100">
        <v>2.2800000000061008E-2</v>
      </c>
      <c r="O201" s="96">
        <v>117179.446482</v>
      </c>
      <c r="P201" s="98">
        <v>111.9</v>
      </c>
      <c r="Q201" s="86"/>
      <c r="R201" s="96">
        <v>131.12380454000001</v>
      </c>
      <c r="S201" s="97">
        <v>2.1560116632796689E-4</v>
      </c>
      <c r="T201" s="97">
        <f t="shared" si="3"/>
        <v>7.7604992088536179E-4</v>
      </c>
      <c r="U201" s="97">
        <f>R201/'סכום נכסי הקרן'!$C$42</f>
        <v>1.2328009650298044E-4</v>
      </c>
    </row>
    <row r="202" spans="2:21" s="130" customFormat="1">
      <c r="B202" s="89" t="s">
        <v>813</v>
      </c>
      <c r="C202" s="86" t="s">
        <v>814</v>
      </c>
      <c r="D202" s="99" t="s">
        <v>132</v>
      </c>
      <c r="E202" s="99" t="s">
        <v>357</v>
      </c>
      <c r="F202" s="86" t="s">
        <v>496</v>
      </c>
      <c r="G202" s="99" t="s">
        <v>482</v>
      </c>
      <c r="H202" s="86" t="s">
        <v>534</v>
      </c>
      <c r="I202" s="86" t="s">
        <v>172</v>
      </c>
      <c r="J202" s="86"/>
      <c r="K202" s="96">
        <v>4.8600000000020751</v>
      </c>
      <c r="L202" s="99" t="s">
        <v>176</v>
      </c>
      <c r="M202" s="100">
        <v>3.9199999999999999E-2</v>
      </c>
      <c r="N202" s="100">
        <v>2.2800000000012165E-2</v>
      </c>
      <c r="O202" s="96">
        <v>513167.78179199999</v>
      </c>
      <c r="P202" s="98">
        <v>108.9</v>
      </c>
      <c r="Q202" s="86"/>
      <c r="R202" s="96">
        <v>558.83973144399999</v>
      </c>
      <c r="S202" s="97">
        <v>5.3463108117692893E-4</v>
      </c>
      <c r="T202" s="97">
        <f t="shared" si="3"/>
        <v>3.3074660310242472E-3</v>
      </c>
      <c r="U202" s="97">
        <f>R202/'סכום נכסי הקרן'!$C$42</f>
        <v>5.2541044140539382E-4</v>
      </c>
    </row>
    <row r="203" spans="2:21" s="130" customFormat="1">
      <c r="B203" s="89" t="s">
        <v>815</v>
      </c>
      <c r="C203" s="86" t="s">
        <v>816</v>
      </c>
      <c r="D203" s="99" t="s">
        <v>132</v>
      </c>
      <c r="E203" s="99" t="s">
        <v>357</v>
      </c>
      <c r="F203" s="86" t="s">
        <v>606</v>
      </c>
      <c r="G203" s="99" t="s">
        <v>607</v>
      </c>
      <c r="H203" s="86" t="s">
        <v>534</v>
      </c>
      <c r="I203" s="86" t="s">
        <v>361</v>
      </c>
      <c r="J203" s="86"/>
      <c r="K203" s="96">
        <v>0.15000000000012309</v>
      </c>
      <c r="L203" s="99" t="s">
        <v>176</v>
      </c>
      <c r="M203" s="100">
        <v>2.4500000000000001E-2</v>
      </c>
      <c r="N203" s="100">
        <v>1.0799999999998032E-2</v>
      </c>
      <c r="O203" s="96">
        <v>2026880.6175889999</v>
      </c>
      <c r="P203" s="98">
        <v>100.2</v>
      </c>
      <c r="Q203" s="86"/>
      <c r="R203" s="96">
        <v>2030.9344284049998</v>
      </c>
      <c r="S203" s="97">
        <v>6.8109907038117062E-4</v>
      </c>
      <c r="T203" s="97">
        <f t="shared" si="3"/>
        <v>1.2019987583614217E-2</v>
      </c>
      <c r="U203" s="97">
        <f>R203/'סכום נכסי הקרן'!$C$42</f>
        <v>1.909445757796144E-3</v>
      </c>
    </row>
    <row r="204" spans="2:21" s="130" customFormat="1">
      <c r="B204" s="89" t="s">
        <v>817</v>
      </c>
      <c r="C204" s="86" t="s">
        <v>818</v>
      </c>
      <c r="D204" s="99" t="s">
        <v>132</v>
      </c>
      <c r="E204" s="99" t="s">
        <v>357</v>
      </c>
      <c r="F204" s="86" t="s">
        <v>606</v>
      </c>
      <c r="G204" s="99" t="s">
        <v>607</v>
      </c>
      <c r="H204" s="86" t="s">
        <v>534</v>
      </c>
      <c r="I204" s="86" t="s">
        <v>361</v>
      </c>
      <c r="J204" s="86"/>
      <c r="K204" s="96">
        <v>4.929999999999584</v>
      </c>
      <c r="L204" s="99" t="s">
        <v>176</v>
      </c>
      <c r="M204" s="100">
        <v>1.9E-2</v>
      </c>
      <c r="N204" s="100">
        <v>1.570000000000123E-2</v>
      </c>
      <c r="O204" s="96">
        <v>1676096.4807549999</v>
      </c>
      <c r="P204" s="98">
        <v>101.83</v>
      </c>
      <c r="Q204" s="86"/>
      <c r="R204" s="96">
        <v>1706.7691022469999</v>
      </c>
      <c r="S204" s="97">
        <v>1.1602511430550229E-3</v>
      </c>
      <c r="T204" s="97">
        <f t="shared" si="3"/>
        <v>1.0101430715917847E-2</v>
      </c>
      <c r="U204" s="97">
        <f>R204/'סכום נכסי הקרן'!$C$42</f>
        <v>1.6046717098505828E-3</v>
      </c>
    </row>
    <row r="205" spans="2:21" s="130" customFormat="1">
      <c r="B205" s="89" t="s">
        <v>819</v>
      </c>
      <c r="C205" s="86" t="s">
        <v>820</v>
      </c>
      <c r="D205" s="99" t="s">
        <v>132</v>
      </c>
      <c r="E205" s="99" t="s">
        <v>357</v>
      </c>
      <c r="F205" s="86" t="s">
        <v>606</v>
      </c>
      <c r="G205" s="99" t="s">
        <v>607</v>
      </c>
      <c r="H205" s="86" t="s">
        <v>534</v>
      </c>
      <c r="I205" s="86" t="s">
        <v>361</v>
      </c>
      <c r="J205" s="86"/>
      <c r="K205" s="96">
        <v>3.4799999999979829</v>
      </c>
      <c r="L205" s="99" t="s">
        <v>176</v>
      </c>
      <c r="M205" s="100">
        <v>2.9600000000000001E-2</v>
      </c>
      <c r="N205" s="100">
        <v>1.5900000000006721E-2</v>
      </c>
      <c r="O205" s="96">
        <v>224840.740147</v>
      </c>
      <c r="P205" s="98">
        <v>105.86</v>
      </c>
      <c r="Q205" s="86"/>
      <c r="R205" s="96">
        <v>238.016399976</v>
      </c>
      <c r="S205" s="97">
        <v>5.5054858824321617E-4</v>
      </c>
      <c r="T205" s="97">
        <f t="shared" si="3"/>
        <v>1.4086885979154599E-3</v>
      </c>
      <c r="U205" s="97">
        <f>R205/'סכום נכסי הקרן'!$C$42</f>
        <v>2.2377847303372081E-4</v>
      </c>
    </row>
    <row r="206" spans="2:21" s="130" customFormat="1">
      <c r="B206" s="89" t="s">
        <v>821</v>
      </c>
      <c r="C206" s="86" t="s">
        <v>822</v>
      </c>
      <c r="D206" s="99" t="s">
        <v>132</v>
      </c>
      <c r="E206" s="99" t="s">
        <v>357</v>
      </c>
      <c r="F206" s="86" t="s">
        <v>612</v>
      </c>
      <c r="G206" s="99" t="s">
        <v>482</v>
      </c>
      <c r="H206" s="86" t="s">
        <v>534</v>
      </c>
      <c r="I206" s="86" t="s">
        <v>172</v>
      </c>
      <c r="J206" s="86"/>
      <c r="K206" s="96">
        <v>5.7099999999996136</v>
      </c>
      <c r="L206" s="99" t="s">
        <v>176</v>
      </c>
      <c r="M206" s="100">
        <v>3.61E-2</v>
      </c>
      <c r="N206" s="100">
        <v>2.4800000000000367E-2</v>
      </c>
      <c r="O206" s="96">
        <v>1011904.906513</v>
      </c>
      <c r="P206" s="98">
        <v>107.26</v>
      </c>
      <c r="Q206" s="86"/>
      <c r="R206" s="96">
        <v>1085.369169002</v>
      </c>
      <c r="S206" s="97">
        <v>1.3184428749355049E-3</v>
      </c>
      <c r="T206" s="97">
        <f t="shared" si="3"/>
        <v>6.4237051440836183E-3</v>
      </c>
      <c r="U206" s="97">
        <f>R206/'סכום נכסי הקרן'!$C$42</f>
        <v>1.0204433616407805E-3</v>
      </c>
    </row>
    <row r="207" spans="2:21" s="130" customFormat="1">
      <c r="B207" s="89" t="s">
        <v>823</v>
      </c>
      <c r="C207" s="86" t="s">
        <v>824</v>
      </c>
      <c r="D207" s="99" t="s">
        <v>132</v>
      </c>
      <c r="E207" s="99" t="s">
        <v>357</v>
      </c>
      <c r="F207" s="86" t="s">
        <v>612</v>
      </c>
      <c r="G207" s="99" t="s">
        <v>482</v>
      </c>
      <c r="H207" s="86" t="s">
        <v>534</v>
      </c>
      <c r="I207" s="86" t="s">
        <v>172</v>
      </c>
      <c r="J207" s="86"/>
      <c r="K207" s="96">
        <v>6.6399999999929289</v>
      </c>
      <c r="L207" s="99" t="s">
        <v>176</v>
      </c>
      <c r="M207" s="100">
        <v>3.3000000000000002E-2</v>
      </c>
      <c r="N207" s="100">
        <v>2.8999999999969616E-2</v>
      </c>
      <c r="O207" s="96">
        <v>351455.63477599999</v>
      </c>
      <c r="P207" s="98">
        <v>103.02</v>
      </c>
      <c r="Q207" s="86"/>
      <c r="R207" s="96">
        <v>362.06959497900004</v>
      </c>
      <c r="S207" s="97">
        <v>1.1398129847281454E-3</v>
      </c>
      <c r="T207" s="97">
        <f t="shared" si="3"/>
        <v>2.1428914568500969E-3</v>
      </c>
      <c r="U207" s="97">
        <f>R207/'סכום נכסי הקרן'!$C$42</f>
        <v>3.4041091750193784E-4</v>
      </c>
    </row>
    <row r="208" spans="2:21" s="130" customFormat="1">
      <c r="B208" s="89" t="s">
        <v>825</v>
      </c>
      <c r="C208" s="86" t="s">
        <v>826</v>
      </c>
      <c r="D208" s="99" t="s">
        <v>132</v>
      </c>
      <c r="E208" s="99" t="s">
        <v>357</v>
      </c>
      <c r="F208" s="86" t="s">
        <v>827</v>
      </c>
      <c r="G208" s="99" t="s">
        <v>163</v>
      </c>
      <c r="H208" s="86" t="s">
        <v>534</v>
      </c>
      <c r="I208" s="86" t="s">
        <v>172</v>
      </c>
      <c r="J208" s="86"/>
      <c r="K208" s="96">
        <v>3.7100000000015911</v>
      </c>
      <c r="L208" s="99" t="s">
        <v>176</v>
      </c>
      <c r="M208" s="100">
        <v>2.75E-2</v>
      </c>
      <c r="N208" s="100">
        <v>2.0900000000019448E-2</v>
      </c>
      <c r="O208" s="96">
        <v>330411.501239</v>
      </c>
      <c r="P208" s="98">
        <v>102.69</v>
      </c>
      <c r="Q208" s="86"/>
      <c r="R208" s="96">
        <v>339.29955962600002</v>
      </c>
      <c r="S208" s="97">
        <v>7.0940233220394429E-4</v>
      </c>
      <c r="T208" s="97">
        <f t="shared" si="3"/>
        <v>2.008128099454819E-3</v>
      </c>
      <c r="U208" s="97">
        <f>R208/'סכום נכסי הקרן'!$C$42</f>
        <v>3.1900296518129115E-4</v>
      </c>
    </row>
    <row r="209" spans="2:21" s="130" customFormat="1">
      <c r="B209" s="89" t="s">
        <v>828</v>
      </c>
      <c r="C209" s="86" t="s">
        <v>829</v>
      </c>
      <c r="D209" s="99" t="s">
        <v>132</v>
      </c>
      <c r="E209" s="99" t="s">
        <v>357</v>
      </c>
      <c r="F209" s="86" t="s">
        <v>827</v>
      </c>
      <c r="G209" s="99" t="s">
        <v>163</v>
      </c>
      <c r="H209" s="86" t="s">
        <v>534</v>
      </c>
      <c r="I209" s="86" t="s">
        <v>172</v>
      </c>
      <c r="J209" s="86"/>
      <c r="K209" s="96">
        <v>4.7600000000034646</v>
      </c>
      <c r="L209" s="99" t="s">
        <v>176</v>
      </c>
      <c r="M209" s="100">
        <v>2.3E-2</v>
      </c>
      <c r="N209" s="100">
        <v>2.6000000000013325E-2</v>
      </c>
      <c r="O209" s="96">
        <v>607416.46875</v>
      </c>
      <c r="P209" s="98">
        <v>98.83</v>
      </c>
      <c r="Q209" s="86"/>
      <c r="R209" s="96">
        <v>600.3096825670001</v>
      </c>
      <c r="S209" s="97">
        <v>1.9280051139631525E-3</v>
      </c>
      <c r="T209" s="97">
        <f t="shared" si="3"/>
        <v>3.5529039391220597E-3</v>
      </c>
      <c r="U209" s="97">
        <f>R209/'סכום נכסי הקרן'!$C$42</f>
        <v>5.6439969735592392E-4</v>
      </c>
    </row>
    <row r="210" spans="2:21" s="130" customFormat="1">
      <c r="B210" s="89" t="s">
        <v>830</v>
      </c>
      <c r="C210" s="86" t="s">
        <v>831</v>
      </c>
      <c r="D210" s="99" t="s">
        <v>132</v>
      </c>
      <c r="E210" s="99" t="s">
        <v>357</v>
      </c>
      <c r="F210" s="86" t="s">
        <v>624</v>
      </c>
      <c r="G210" s="99" t="s">
        <v>411</v>
      </c>
      <c r="H210" s="86" t="s">
        <v>621</v>
      </c>
      <c r="I210" s="86" t="s">
        <v>361</v>
      </c>
      <c r="J210" s="86"/>
      <c r="K210" s="96">
        <v>1.1399999999995896</v>
      </c>
      <c r="L210" s="99" t="s">
        <v>176</v>
      </c>
      <c r="M210" s="100">
        <v>4.2999999999999997E-2</v>
      </c>
      <c r="N210" s="100">
        <v>2.0099999999993842E-2</v>
      </c>
      <c r="O210" s="96">
        <v>236522.12545799999</v>
      </c>
      <c r="P210" s="98">
        <v>103</v>
      </c>
      <c r="Q210" s="86"/>
      <c r="R210" s="96">
        <v>243.617797115</v>
      </c>
      <c r="S210" s="97">
        <v>8.1915250796341761E-4</v>
      </c>
      <c r="T210" s="97">
        <f t="shared" si="3"/>
        <v>1.4418401970611541E-3</v>
      </c>
      <c r="U210" s="97">
        <f>R210/'סכום נכסי הקרן'!$C$42</f>
        <v>2.2904479963452339E-4</v>
      </c>
    </row>
    <row r="211" spans="2:21" s="130" customFormat="1">
      <c r="B211" s="89" t="s">
        <v>832</v>
      </c>
      <c r="C211" s="86" t="s">
        <v>833</v>
      </c>
      <c r="D211" s="99" t="s">
        <v>132</v>
      </c>
      <c r="E211" s="99" t="s">
        <v>357</v>
      </c>
      <c r="F211" s="86" t="s">
        <v>624</v>
      </c>
      <c r="G211" s="99" t="s">
        <v>411</v>
      </c>
      <c r="H211" s="86" t="s">
        <v>621</v>
      </c>
      <c r="I211" s="86" t="s">
        <v>361</v>
      </c>
      <c r="J211" s="86"/>
      <c r="K211" s="96">
        <v>1.6099999999956136</v>
      </c>
      <c r="L211" s="99" t="s">
        <v>176</v>
      </c>
      <c r="M211" s="100">
        <v>4.2500000000000003E-2</v>
      </c>
      <c r="N211" s="100">
        <v>2.5899999999937817E-2</v>
      </c>
      <c r="O211" s="96">
        <v>198635.34884399999</v>
      </c>
      <c r="P211" s="98">
        <v>104.44</v>
      </c>
      <c r="Q211" s="86"/>
      <c r="R211" s="96">
        <v>207.45476053100001</v>
      </c>
      <c r="S211" s="97">
        <v>4.0433639532909686E-4</v>
      </c>
      <c r="T211" s="97">
        <f t="shared" si="3"/>
        <v>1.2278110070262779E-3</v>
      </c>
      <c r="U211" s="97">
        <f>R211/'סכום נכסי הקרן'!$C$42</f>
        <v>1.9504500336903034E-4</v>
      </c>
    </row>
    <row r="212" spans="2:21" s="130" customFormat="1">
      <c r="B212" s="89" t="s">
        <v>834</v>
      </c>
      <c r="C212" s="86" t="s">
        <v>835</v>
      </c>
      <c r="D212" s="99" t="s">
        <v>132</v>
      </c>
      <c r="E212" s="99" t="s">
        <v>357</v>
      </c>
      <c r="F212" s="86" t="s">
        <v>624</v>
      </c>
      <c r="G212" s="99" t="s">
        <v>411</v>
      </c>
      <c r="H212" s="86" t="s">
        <v>621</v>
      </c>
      <c r="I212" s="86" t="s">
        <v>361</v>
      </c>
      <c r="J212" s="86"/>
      <c r="K212" s="96">
        <v>1.9900000000008944</v>
      </c>
      <c r="L212" s="99" t="s">
        <v>176</v>
      </c>
      <c r="M212" s="100">
        <v>3.7000000000000005E-2</v>
      </c>
      <c r="N212" s="100">
        <v>2.7700000000021568E-2</v>
      </c>
      <c r="O212" s="96">
        <v>367570.63974399999</v>
      </c>
      <c r="P212" s="98">
        <v>103.42</v>
      </c>
      <c r="Q212" s="86"/>
      <c r="R212" s="96">
        <v>380.14157193400001</v>
      </c>
      <c r="S212" s="97">
        <v>1.3935032077548658E-3</v>
      </c>
      <c r="T212" s="97">
        <f t="shared" si="3"/>
        <v>2.2498495819241104E-3</v>
      </c>
      <c r="U212" s="97">
        <f>R212/'סכום נכסי הקרן'!$C$42</f>
        <v>3.5740184505188093E-4</v>
      </c>
    </row>
    <row r="213" spans="2:21" s="130" customFormat="1">
      <c r="B213" s="89" t="s">
        <v>836</v>
      </c>
      <c r="C213" s="86" t="s">
        <v>837</v>
      </c>
      <c r="D213" s="99" t="s">
        <v>132</v>
      </c>
      <c r="E213" s="99" t="s">
        <v>357</v>
      </c>
      <c r="F213" s="86" t="s">
        <v>795</v>
      </c>
      <c r="G213" s="99" t="s">
        <v>607</v>
      </c>
      <c r="H213" s="86" t="s">
        <v>621</v>
      </c>
      <c r="I213" s="86" t="s">
        <v>172</v>
      </c>
      <c r="J213" s="86"/>
      <c r="K213" s="96">
        <v>3.509999999972917</v>
      </c>
      <c r="L213" s="99" t="s">
        <v>176</v>
      </c>
      <c r="M213" s="100">
        <v>3.7499999999999999E-2</v>
      </c>
      <c r="N213" s="100">
        <v>1.8600000000030089E-2</v>
      </c>
      <c r="O213" s="96">
        <v>12341.16</v>
      </c>
      <c r="P213" s="98">
        <v>107.71</v>
      </c>
      <c r="Q213" s="86"/>
      <c r="R213" s="96">
        <v>13.292663436000002</v>
      </c>
      <c r="S213" s="97">
        <v>2.3416424263994858E-5</v>
      </c>
      <c r="T213" s="97">
        <f t="shared" si="3"/>
        <v>7.8671988233201874E-5</v>
      </c>
      <c r="U213" s="97">
        <f>R213/'סכום נכסי הקרן'!$C$42</f>
        <v>1.249750826648581E-5</v>
      </c>
    </row>
    <row r="214" spans="2:21" s="130" customFormat="1">
      <c r="B214" s="89" t="s">
        <v>838</v>
      </c>
      <c r="C214" s="86" t="s">
        <v>839</v>
      </c>
      <c r="D214" s="99" t="s">
        <v>132</v>
      </c>
      <c r="E214" s="99" t="s">
        <v>357</v>
      </c>
      <c r="F214" s="86" t="s">
        <v>469</v>
      </c>
      <c r="G214" s="99" t="s">
        <v>365</v>
      </c>
      <c r="H214" s="86" t="s">
        <v>621</v>
      </c>
      <c r="I214" s="86" t="s">
        <v>172</v>
      </c>
      <c r="J214" s="86"/>
      <c r="K214" s="96">
        <v>2.680000000000816</v>
      </c>
      <c r="L214" s="99" t="s">
        <v>176</v>
      </c>
      <c r="M214" s="100">
        <v>3.6000000000000004E-2</v>
      </c>
      <c r="N214" s="100">
        <v>2.3200000000003839E-2</v>
      </c>
      <c r="O214" s="96">
        <f>799896.7746/50000</f>
        <v>15.997935492</v>
      </c>
      <c r="P214" s="98">
        <v>5209200</v>
      </c>
      <c r="Q214" s="86"/>
      <c r="R214" s="96">
        <v>833.36445564899998</v>
      </c>
      <c r="S214" s="97">
        <f>5101.05716854792%/50000</f>
        <v>1.0202114337095839E-3</v>
      </c>
      <c r="T214" s="97">
        <f t="shared" si="3"/>
        <v>4.9322273872688758E-3</v>
      </c>
      <c r="U214" s="97">
        <f>R214/'סכום נכסי הקרן'!$C$42</f>
        <v>7.835133435532824E-4</v>
      </c>
    </row>
    <row r="215" spans="2:21" s="130" customFormat="1">
      <c r="B215" s="89" t="s">
        <v>840</v>
      </c>
      <c r="C215" s="86" t="s">
        <v>841</v>
      </c>
      <c r="D215" s="99" t="s">
        <v>132</v>
      </c>
      <c r="E215" s="99" t="s">
        <v>357</v>
      </c>
      <c r="F215" s="86" t="s">
        <v>842</v>
      </c>
      <c r="G215" s="99" t="s">
        <v>787</v>
      </c>
      <c r="H215" s="86" t="s">
        <v>621</v>
      </c>
      <c r="I215" s="86" t="s">
        <v>172</v>
      </c>
      <c r="J215" s="86"/>
      <c r="K215" s="96">
        <v>0.89999999993206725</v>
      </c>
      <c r="L215" s="99" t="s">
        <v>176</v>
      </c>
      <c r="M215" s="100">
        <v>5.5500000000000001E-2</v>
      </c>
      <c r="N215" s="100">
        <v>9.2000000004755274E-3</v>
      </c>
      <c r="O215" s="96">
        <v>5624.9385190000003</v>
      </c>
      <c r="P215" s="98">
        <v>104.68</v>
      </c>
      <c r="Q215" s="86"/>
      <c r="R215" s="96">
        <v>5.8881855659999998</v>
      </c>
      <c r="S215" s="97">
        <v>4.6874487658333337E-4</v>
      </c>
      <c r="T215" s="97">
        <f t="shared" si="3"/>
        <v>3.4848942636183739E-5</v>
      </c>
      <c r="U215" s="97">
        <f>R215/'סכום נכסי הקרן'!$C$42</f>
        <v>5.535959602075899E-6</v>
      </c>
    </row>
    <row r="216" spans="2:21" s="130" customFormat="1">
      <c r="B216" s="89" t="s">
        <v>843</v>
      </c>
      <c r="C216" s="86" t="s">
        <v>844</v>
      </c>
      <c r="D216" s="99" t="s">
        <v>132</v>
      </c>
      <c r="E216" s="99" t="s">
        <v>357</v>
      </c>
      <c r="F216" s="86" t="s">
        <v>845</v>
      </c>
      <c r="G216" s="99" t="s">
        <v>163</v>
      </c>
      <c r="H216" s="86" t="s">
        <v>621</v>
      </c>
      <c r="I216" s="86" t="s">
        <v>361</v>
      </c>
      <c r="J216" s="86"/>
      <c r="K216" s="96">
        <v>2.150000000007612</v>
      </c>
      <c r="L216" s="99" t="s">
        <v>176</v>
      </c>
      <c r="M216" s="100">
        <v>3.4000000000000002E-2</v>
      </c>
      <c r="N216" s="100">
        <v>2.2800000000121789E-2</v>
      </c>
      <c r="O216" s="96">
        <v>31911.727177000001</v>
      </c>
      <c r="P216" s="98">
        <v>102.92</v>
      </c>
      <c r="Q216" s="86"/>
      <c r="R216" s="96">
        <v>32.843548544999997</v>
      </c>
      <c r="S216" s="97">
        <v>5.0311400191086893E-5</v>
      </c>
      <c r="T216" s="97">
        <f t="shared" si="3"/>
        <v>1.9438295997708385E-4</v>
      </c>
      <c r="U216" s="97">
        <f>R216/'סכום נכסי הקרן'!$C$42</f>
        <v>3.087887701498752E-5</v>
      </c>
    </row>
    <row r="217" spans="2:21" s="130" customFormat="1">
      <c r="B217" s="89" t="s">
        <v>846</v>
      </c>
      <c r="C217" s="86" t="s">
        <v>847</v>
      </c>
      <c r="D217" s="99" t="s">
        <v>132</v>
      </c>
      <c r="E217" s="99" t="s">
        <v>357</v>
      </c>
      <c r="F217" s="86" t="s">
        <v>620</v>
      </c>
      <c r="G217" s="99" t="s">
        <v>365</v>
      </c>
      <c r="H217" s="86" t="s">
        <v>621</v>
      </c>
      <c r="I217" s="86" t="s">
        <v>172</v>
      </c>
      <c r="J217" s="86"/>
      <c r="K217" s="96">
        <v>0.6700000000017402</v>
      </c>
      <c r="L217" s="99" t="s">
        <v>176</v>
      </c>
      <c r="M217" s="100">
        <v>1.6899999999999998E-2</v>
      </c>
      <c r="N217" s="100">
        <v>9.7999999999784596E-3</v>
      </c>
      <c r="O217" s="96">
        <v>239909.74265599999</v>
      </c>
      <c r="P217" s="98">
        <v>100.61</v>
      </c>
      <c r="Q217" s="86"/>
      <c r="R217" s="96">
        <v>241.37318407399997</v>
      </c>
      <c r="S217" s="97">
        <v>4.6615191127346206E-4</v>
      </c>
      <c r="T217" s="97">
        <f t="shared" si="3"/>
        <v>1.4285555629018781E-3</v>
      </c>
      <c r="U217" s="97">
        <f>R217/'סכום נכסי הקרן'!$C$42</f>
        <v>2.2693445732652607E-4</v>
      </c>
    </row>
    <row r="218" spans="2:21" s="130" customFormat="1">
      <c r="B218" s="89" t="s">
        <v>848</v>
      </c>
      <c r="C218" s="86" t="s">
        <v>849</v>
      </c>
      <c r="D218" s="99" t="s">
        <v>132</v>
      </c>
      <c r="E218" s="99" t="s">
        <v>357</v>
      </c>
      <c r="F218" s="86" t="s">
        <v>850</v>
      </c>
      <c r="G218" s="99" t="s">
        <v>415</v>
      </c>
      <c r="H218" s="86" t="s">
        <v>621</v>
      </c>
      <c r="I218" s="86" t="s">
        <v>172</v>
      </c>
      <c r="J218" s="86"/>
      <c r="K218" s="96">
        <v>2.4300000000002573</v>
      </c>
      <c r="L218" s="99" t="s">
        <v>176</v>
      </c>
      <c r="M218" s="100">
        <v>6.7500000000000004E-2</v>
      </c>
      <c r="N218" s="100">
        <v>3.9500000000012865E-2</v>
      </c>
      <c r="O218" s="96">
        <v>179823.01652100001</v>
      </c>
      <c r="P218" s="98">
        <v>108.09</v>
      </c>
      <c r="Q218" s="86"/>
      <c r="R218" s="96">
        <v>194.370698565</v>
      </c>
      <c r="S218" s="97">
        <v>2.2484790857253722E-4</v>
      </c>
      <c r="T218" s="97">
        <f t="shared" si="3"/>
        <v>1.1503736165448569E-3</v>
      </c>
      <c r="U218" s="97">
        <f>R218/'סכום נכסי הקרן'!$C$42</f>
        <v>1.8274361822025363E-4</v>
      </c>
    </row>
    <row r="219" spans="2:21" s="130" customFormat="1">
      <c r="B219" s="89" t="s">
        <v>851</v>
      </c>
      <c r="C219" s="86" t="s">
        <v>852</v>
      </c>
      <c r="D219" s="99" t="s">
        <v>132</v>
      </c>
      <c r="E219" s="99" t="s">
        <v>357</v>
      </c>
      <c r="F219" s="86" t="s">
        <v>579</v>
      </c>
      <c r="G219" s="99" t="s">
        <v>415</v>
      </c>
      <c r="H219" s="86" t="s">
        <v>621</v>
      </c>
      <c r="I219" s="86" t="s">
        <v>361</v>
      </c>
      <c r="J219" s="86"/>
      <c r="K219" s="96">
        <v>2.8300000026453302</v>
      </c>
      <c r="L219" s="99" t="s">
        <v>176</v>
      </c>
      <c r="M219" s="100">
        <v>5.74E-2</v>
      </c>
      <c r="N219" s="100">
        <v>1.7400000024248859E-2</v>
      </c>
      <c r="O219" s="96">
        <v>132.09568899999999</v>
      </c>
      <c r="P219" s="98">
        <v>111.6</v>
      </c>
      <c r="Q219" s="96">
        <v>3.0968444000000001E-2</v>
      </c>
      <c r="R219" s="96">
        <v>0.181451844</v>
      </c>
      <c r="S219" s="97">
        <v>1.0270318446692272E-6</v>
      </c>
      <c r="T219" s="97">
        <f t="shared" si="3"/>
        <v>1.07391399810815E-6</v>
      </c>
      <c r="U219" s="97">
        <f>R219/'סכום נכסי הקרן'!$C$42</f>
        <v>1.7059755791435908E-7</v>
      </c>
    </row>
    <row r="220" spans="2:21" s="130" customFormat="1">
      <c r="B220" s="89" t="s">
        <v>853</v>
      </c>
      <c r="C220" s="86" t="s">
        <v>854</v>
      </c>
      <c r="D220" s="99" t="s">
        <v>132</v>
      </c>
      <c r="E220" s="99" t="s">
        <v>357</v>
      </c>
      <c r="F220" s="86" t="s">
        <v>579</v>
      </c>
      <c r="G220" s="99" t="s">
        <v>415</v>
      </c>
      <c r="H220" s="86" t="s">
        <v>621</v>
      </c>
      <c r="I220" s="86" t="s">
        <v>361</v>
      </c>
      <c r="J220" s="86"/>
      <c r="K220" s="96">
        <v>4.5800000000669376</v>
      </c>
      <c r="L220" s="99" t="s">
        <v>176</v>
      </c>
      <c r="M220" s="100">
        <v>5.6500000000000002E-2</v>
      </c>
      <c r="N220" s="100">
        <v>2.5600000000347088E-2</v>
      </c>
      <c r="O220" s="96">
        <v>20825.7075</v>
      </c>
      <c r="P220" s="98">
        <v>116.21</v>
      </c>
      <c r="Q220" s="86"/>
      <c r="R220" s="96">
        <v>24.201555611</v>
      </c>
      <c r="S220" s="97">
        <v>2.2418472732204967E-4</v>
      </c>
      <c r="T220" s="97">
        <f t="shared" si="3"/>
        <v>1.4323574108536334E-4</v>
      </c>
      <c r="U220" s="97">
        <f>R220/'סכום נכסי הקרן'!$C$42</f>
        <v>2.2753840324516925E-5</v>
      </c>
    </row>
    <row r="221" spans="2:21" s="130" customFormat="1">
      <c r="B221" s="89" t="s">
        <v>855</v>
      </c>
      <c r="C221" s="86" t="s">
        <v>856</v>
      </c>
      <c r="D221" s="99" t="s">
        <v>132</v>
      </c>
      <c r="E221" s="99" t="s">
        <v>357</v>
      </c>
      <c r="F221" s="86" t="s">
        <v>582</v>
      </c>
      <c r="G221" s="99" t="s">
        <v>415</v>
      </c>
      <c r="H221" s="86" t="s">
        <v>621</v>
      </c>
      <c r="I221" s="86" t="s">
        <v>361</v>
      </c>
      <c r="J221" s="86"/>
      <c r="K221" s="96">
        <v>3.2999999999909684</v>
      </c>
      <c r="L221" s="99" t="s">
        <v>176</v>
      </c>
      <c r="M221" s="100">
        <v>3.7000000000000005E-2</v>
      </c>
      <c r="N221" s="100">
        <v>1.7699999999945811E-2</v>
      </c>
      <c r="O221" s="96">
        <v>103042.779135</v>
      </c>
      <c r="P221" s="98">
        <v>107.45</v>
      </c>
      <c r="Q221" s="86"/>
      <c r="R221" s="96">
        <v>110.71946627999999</v>
      </c>
      <c r="S221" s="97">
        <v>4.5578413608250278E-4</v>
      </c>
      <c r="T221" s="97">
        <f t="shared" si="3"/>
        <v>6.5528782777845619E-4</v>
      </c>
      <c r="U221" s="97">
        <f>R221/'סכום נכסי הקרן'!$C$42</f>
        <v>1.0409632740325982E-4</v>
      </c>
    </row>
    <row r="222" spans="2:21" s="130" customFormat="1">
      <c r="B222" s="89" t="s">
        <v>857</v>
      </c>
      <c r="C222" s="86" t="s">
        <v>858</v>
      </c>
      <c r="D222" s="99" t="s">
        <v>132</v>
      </c>
      <c r="E222" s="99" t="s">
        <v>357</v>
      </c>
      <c r="F222" s="86" t="s">
        <v>859</v>
      </c>
      <c r="G222" s="99" t="s">
        <v>415</v>
      </c>
      <c r="H222" s="86" t="s">
        <v>621</v>
      </c>
      <c r="I222" s="86" t="s">
        <v>172</v>
      </c>
      <c r="J222" s="86"/>
      <c r="K222" s="96">
        <v>1.8199999999999996</v>
      </c>
      <c r="L222" s="99" t="s">
        <v>176</v>
      </c>
      <c r="M222" s="100">
        <v>4.4500000000000005E-2</v>
      </c>
      <c r="N222" s="100">
        <v>4.4500000000000005E-2</v>
      </c>
      <c r="O222" s="96">
        <v>0.9</v>
      </c>
      <c r="P222" s="98">
        <v>101.19</v>
      </c>
      <c r="Q222" s="86"/>
      <c r="R222" s="96">
        <v>9.1E-4</v>
      </c>
      <c r="S222" s="97">
        <v>8.0386852904914834E-10</v>
      </c>
      <c r="T222" s="97">
        <f t="shared" si="3"/>
        <v>5.3857911649463122E-9</v>
      </c>
      <c r="U222" s="97">
        <f>R222/'סכום נכסי הקרן'!$C$42</f>
        <v>8.5556461857762529E-10</v>
      </c>
    </row>
    <row r="223" spans="2:21" s="130" customFormat="1">
      <c r="B223" s="89" t="s">
        <v>860</v>
      </c>
      <c r="C223" s="86" t="s">
        <v>861</v>
      </c>
      <c r="D223" s="99" t="s">
        <v>132</v>
      </c>
      <c r="E223" s="99" t="s">
        <v>357</v>
      </c>
      <c r="F223" s="86" t="s">
        <v>862</v>
      </c>
      <c r="G223" s="99" t="s">
        <v>411</v>
      </c>
      <c r="H223" s="86" t="s">
        <v>621</v>
      </c>
      <c r="I223" s="86" t="s">
        <v>361</v>
      </c>
      <c r="J223" s="86"/>
      <c r="K223" s="96">
        <v>2.8700000000022934</v>
      </c>
      <c r="L223" s="99" t="s">
        <v>176</v>
      </c>
      <c r="M223" s="100">
        <v>2.9500000000000002E-2</v>
      </c>
      <c r="N223" s="100">
        <v>1.8600000000008447E-2</v>
      </c>
      <c r="O223" s="96">
        <v>318886.52532199997</v>
      </c>
      <c r="P223" s="98">
        <v>103.91</v>
      </c>
      <c r="Q223" s="86"/>
      <c r="R223" s="96">
        <v>331.35498855200001</v>
      </c>
      <c r="S223" s="97">
        <v>1.4862413944816372E-3</v>
      </c>
      <c r="T223" s="97">
        <f t="shared" si="3"/>
        <v>1.9611085382464266E-3</v>
      </c>
      <c r="U223" s="97">
        <f>R223/'סכום נכסי הקרן'!$C$42</f>
        <v>3.1153363120251128E-4</v>
      </c>
    </row>
    <row r="224" spans="2:21" s="130" customFormat="1">
      <c r="B224" s="89" t="s">
        <v>863</v>
      </c>
      <c r="C224" s="86" t="s">
        <v>864</v>
      </c>
      <c r="D224" s="99" t="s">
        <v>132</v>
      </c>
      <c r="E224" s="99" t="s">
        <v>357</v>
      </c>
      <c r="F224" s="86" t="s">
        <v>518</v>
      </c>
      <c r="G224" s="99" t="s">
        <v>482</v>
      </c>
      <c r="H224" s="86" t="s">
        <v>621</v>
      </c>
      <c r="I224" s="86" t="s">
        <v>172</v>
      </c>
      <c r="J224" s="86"/>
      <c r="K224" s="96">
        <v>8.669999999994598</v>
      </c>
      <c r="L224" s="99" t="s">
        <v>176</v>
      </c>
      <c r="M224" s="100">
        <v>3.4300000000000004E-2</v>
      </c>
      <c r="N224" s="100">
        <v>3.309999999998639E-2</v>
      </c>
      <c r="O224" s="96">
        <v>474948.10022700002</v>
      </c>
      <c r="P224" s="98">
        <v>102.1</v>
      </c>
      <c r="Q224" s="86"/>
      <c r="R224" s="96">
        <v>484.92201038599995</v>
      </c>
      <c r="S224" s="97">
        <v>1.8707582331298253E-3</v>
      </c>
      <c r="T224" s="97">
        <f t="shared" si="3"/>
        <v>2.8699875595878271E-3</v>
      </c>
      <c r="U224" s="97">
        <f>R224/'סכום נכסי הקרן'!$C$42</f>
        <v>4.5591441192944316E-4</v>
      </c>
    </row>
    <row r="225" spans="2:21" s="130" customFormat="1">
      <c r="B225" s="89" t="s">
        <v>865</v>
      </c>
      <c r="C225" s="86" t="s">
        <v>866</v>
      </c>
      <c r="D225" s="99" t="s">
        <v>132</v>
      </c>
      <c r="E225" s="99" t="s">
        <v>357</v>
      </c>
      <c r="F225" s="86" t="s">
        <v>650</v>
      </c>
      <c r="G225" s="99" t="s">
        <v>415</v>
      </c>
      <c r="H225" s="86" t="s">
        <v>621</v>
      </c>
      <c r="I225" s="86" t="s">
        <v>172</v>
      </c>
      <c r="J225" s="86"/>
      <c r="K225" s="96">
        <v>3.3699999952058568</v>
      </c>
      <c r="L225" s="99" t="s">
        <v>176</v>
      </c>
      <c r="M225" s="100">
        <v>7.0499999999999993E-2</v>
      </c>
      <c r="N225" s="100">
        <v>2.5999999965447617E-2</v>
      </c>
      <c r="O225" s="96">
        <v>197.23356500000003</v>
      </c>
      <c r="P225" s="98">
        <v>117.39</v>
      </c>
      <c r="Q225" s="86"/>
      <c r="R225" s="96">
        <v>0.231532503</v>
      </c>
      <c r="S225" s="97">
        <v>4.2654169821292775E-7</v>
      </c>
      <c r="T225" s="97">
        <f t="shared" si="3"/>
        <v>1.3703139659948412E-6</v>
      </c>
      <c r="U225" s="97">
        <f>R225/'סכום נכסי הקרן'!$C$42</f>
        <v>2.1768243694232735E-7</v>
      </c>
    </row>
    <row r="226" spans="2:21" s="130" customFormat="1">
      <c r="B226" s="89" t="s">
        <v>867</v>
      </c>
      <c r="C226" s="86" t="s">
        <v>868</v>
      </c>
      <c r="D226" s="99" t="s">
        <v>132</v>
      </c>
      <c r="E226" s="99" t="s">
        <v>357</v>
      </c>
      <c r="F226" s="86" t="s">
        <v>653</v>
      </c>
      <c r="G226" s="99" t="s">
        <v>450</v>
      </c>
      <c r="H226" s="86" t="s">
        <v>621</v>
      </c>
      <c r="I226" s="86" t="s">
        <v>361</v>
      </c>
      <c r="J226" s="86"/>
      <c r="K226" s="96">
        <v>3.2100000000025588</v>
      </c>
      <c r="L226" s="99" t="s">
        <v>176</v>
      </c>
      <c r="M226" s="100">
        <v>4.1399999999999999E-2</v>
      </c>
      <c r="N226" s="100">
        <v>3.4900000000019089E-2</v>
      </c>
      <c r="O226" s="96">
        <v>238719.672548</v>
      </c>
      <c r="P226" s="98">
        <v>103.14</v>
      </c>
      <c r="Q226" s="86"/>
      <c r="R226" s="96">
        <v>246.215470297</v>
      </c>
      <c r="S226" s="97">
        <v>3.2990150201421851E-4</v>
      </c>
      <c r="T226" s="97">
        <f t="shared" si="3"/>
        <v>1.4572144006578943E-3</v>
      </c>
      <c r="U226" s="97">
        <f>R226/'סכום נכסי הקרן'!$C$42</f>
        <v>2.314870823434763E-4</v>
      </c>
    </row>
    <row r="227" spans="2:21" s="130" customFormat="1">
      <c r="B227" s="89" t="s">
        <v>869</v>
      </c>
      <c r="C227" s="86" t="s">
        <v>870</v>
      </c>
      <c r="D227" s="99" t="s">
        <v>132</v>
      </c>
      <c r="E227" s="99" t="s">
        <v>357</v>
      </c>
      <c r="F227" s="86" t="s">
        <v>653</v>
      </c>
      <c r="G227" s="99" t="s">
        <v>450</v>
      </c>
      <c r="H227" s="86" t="s">
        <v>621</v>
      </c>
      <c r="I227" s="86" t="s">
        <v>361</v>
      </c>
      <c r="J227" s="86"/>
      <c r="K227" s="96">
        <v>5.8800000000047197</v>
      </c>
      <c r="L227" s="99" t="s">
        <v>176</v>
      </c>
      <c r="M227" s="100">
        <v>2.5000000000000001E-2</v>
      </c>
      <c r="N227" s="100">
        <v>5.0500000000029494E-2</v>
      </c>
      <c r="O227" s="96">
        <v>604618.24184499995</v>
      </c>
      <c r="P227" s="98">
        <v>86.93</v>
      </c>
      <c r="Q227" s="86"/>
      <c r="R227" s="96">
        <v>525.59462422899992</v>
      </c>
      <c r="S227" s="97">
        <v>9.848213120320162E-4</v>
      </c>
      <c r="T227" s="97">
        <f t="shared" ref="T227:T247" si="4">R227/$R$11</f>
        <v>3.1107064654020051E-3</v>
      </c>
      <c r="U227" s="97">
        <f>R227/'סכום נכסי הקרן'!$C$42</f>
        <v>4.9415402659882927E-4</v>
      </c>
    </row>
    <row r="228" spans="2:21" s="130" customFormat="1">
      <c r="B228" s="89" t="s">
        <v>871</v>
      </c>
      <c r="C228" s="86" t="s">
        <v>872</v>
      </c>
      <c r="D228" s="99" t="s">
        <v>132</v>
      </c>
      <c r="E228" s="99" t="s">
        <v>357</v>
      </c>
      <c r="F228" s="86" t="s">
        <v>653</v>
      </c>
      <c r="G228" s="99" t="s">
        <v>450</v>
      </c>
      <c r="H228" s="86" t="s">
        <v>621</v>
      </c>
      <c r="I228" s="86" t="s">
        <v>361</v>
      </c>
      <c r="J228" s="86"/>
      <c r="K228" s="96">
        <v>4.4799999999956031</v>
      </c>
      <c r="L228" s="99" t="s">
        <v>176</v>
      </c>
      <c r="M228" s="100">
        <v>3.5499999999999997E-2</v>
      </c>
      <c r="N228" s="100">
        <v>4.4899999999942555E-2</v>
      </c>
      <c r="O228" s="96">
        <v>290828.537006</v>
      </c>
      <c r="P228" s="98">
        <v>96.96</v>
      </c>
      <c r="Q228" s="86"/>
      <c r="R228" s="96">
        <v>281.98733653799997</v>
      </c>
      <c r="S228" s="97">
        <v>4.0925221282122725E-4</v>
      </c>
      <c r="T228" s="97">
        <f t="shared" si="4"/>
        <v>1.6689284678605525E-3</v>
      </c>
      <c r="U228" s="97">
        <f>R228/'סכום נכסי הקרן'!$C$42</f>
        <v>2.6511910772401582E-4</v>
      </c>
    </row>
    <row r="229" spans="2:21" s="130" customFormat="1">
      <c r="B229" s="89" t="s">
        <v>873</v>
      </c>
      <c r="C229" s="86" t="s">
        <v>874</v>
      </c>
      <c r="D229" s="99" t="s">
        <v>132</v>
      </c>
      <c r="E229" s="99" t="s">
        <v>357</v>
      </c>
      <c r="F229" s="86" t="s">
        <v>875</v>
      </c>
      <c r="G229" s="99" t="s">
        <v>415</v>
      </c>
      <c r="H229" s="86" t="s">
        <v>621</v>
      </c>
      <c r="I229" s="86" t="s">
        <v>361</v>
      </c>
      <c r="J229" s="86"/>
      <c r="K229" s="96">
        <v>4.929999999997202</v>
      </c>
      <c r="L229" s="99" t="s">
        <v>176</v>
      </c>
      <c r="M229" s="100">
        <v>3.9E-2</v>
      </c>
      <c r="N229" s="100">
        <v>4.7799999999964066E-2</v>
      </c>
      <c r="O229" s="96">
        <v>451825.29405000003</v>
      </c>
      <c r="P229" s="98">
        <v>97.3</v>
      </c>
      <c r="Q229" s="86"/>
      <c r="R229" s="96">
        <v>439.62601111100003</v>
      </c>
      <c r="S229" s="97">
        <v>1.0734997126327546E-3</v>
      </c>
      <c r="T229" s="97">
        <f t="shared" si="4"/>
        <v>2.6019053698046299E-3</v>
      </c>
      <c r="U229" s="97">
        <f>R229/'סכום נכסי הקרן'!$C$42</f>
        <v>4.1332797858569843E-4</v>
      </c>
    </row>
    <row r="230" spans="2:21" s="130" customFormat="1">
      <c r="B230" s="89" t="s">
        <v>876</v>
      </c>
      <c r="C230" s="86" t="s">
        <v>877</v>
      </c>
      <c r="D230" s="99" t="s">
        <v>132</v>
      </c>
      <c r="E230" s="99" t="s">
        <v>357</v>
      </c>
      <c r="F230" s="86" t="s">
        <v>878</v>
      </c>
      <c r="G230" s="99" t="s">
        <v>450</v>
      </c>
      <c r="H230" s="86" t="s">
        <v>621</v>
      </c>
      <c r="I230" s="86" t="s">
        <v>361</v>
      </c>
      <c r="J230" s="86"/>
      <c r="K230" s="96">
        <v>1.7299999999980658</v>
      </c>
      <c r="L230" s="99" t="s">
        <v>176</v>
      </c>
      <c r="M230" s="100">
        <v>1.47E-2</v>
      </c>
      <c r="N230" s="100">
        <v>1.3799999999985747E-2</v>
      </c>
      <c r="O230" s="96">
        <v>294112.91729800001</v>
      </c>
      <c r="P230" s="98">
        <v>100.2</v>
      </c>
      <c r="Q230" s="86"/>
      <c r="R230" s="96">
        <v>294.70114310899999</v>
      </c>
      <c r="S230" s="97">
        <v>8.9754714981939989E-4</v>
      </c>
      <c r="T230" s="97">
        <f t="shared" si="4"/>
        <v>1.7441745196220121E-3</v>
      </c>
      <c r="U230" s="97">
        <f>R230/'סכום נכסי הקרן'!$C$42</f>
        <v>2.7707238582246345E-4</v>
      </c>
    </row>
    <row r="231" spans="2:21" s="130" customFormat="1">
      <c r="B231" s="89" t="s">
        <v>879</v>
      </c>
      <c r="C231" s="86" t="s">
        <v>880</v>
      </c>
      <c r="D231" s="99" t="s">
        <v>132</v>
      </c>
      <c r="E231" s="99" t="s">
        <v>357</v>
      </c>
      <c r="F231" s="86" t="s">
        <v>878</v>
      </c>
      <c r="G231" s="99" t="s">
        <v>450</v>
      </c>
      <c r="H231" s="86" t="s">
        <v>621</v>
      </c>
      <c r="I231" s="86" t="s">
        <v>361</v>
      </c>
      <c r="J231" s="86"/>
      <c r="K231" s="96">
        <v>3.0999999999953407</v>
      </c>
      <c r="L231" s="99" t="s">
        <v>176</v>
      </c>
      <c r="M231" s="100">
        <v>2.1600000000000001E-2</v>
      </c>
      <c r="N231" s="100">
        <v>2.4399999999965827E-2</v>
      </c>
      <c r="O231" s="96">
        <v>258195.02358800001</v>
      </c>
      <c r="P231" s="98">
        <v>99.75</v>
      </c>
      <c r="Q231" s="86"/>
      <c r="R231" s="96">
        <v>257.54953595200004</v>
      </c>
      <c r="S231" s="97">
        <v>3.2516913476895797E-4</v>
      </c>
      <c r="T231" s="97">
        <f t="shared" si="4"/>
        <v>1.5242945222706643E-3</v>
      </c>
      <c r="U231" s="97">
        <f>R231/'סכום נכסי הקרן'!$C$42</f>
        <v>2.4214315438639264E-4</v>
      </c>
    </row>
    <row r="232" spans="2:21" s="130" customFormat="1">
      <c r="B232" s="89" t="s">
        <v>881</v>
      </c>
      <c r="C232" s="86" t="s">
        <v>882</v>
      </c>
      <c r="D232" s="99" t="s">
        <v>132</v>
      </c>
      <c r="E232" s="99" t="s">
        <v>357</v>
      </c>
      <c r="F232" s="86" t="s">
        <v>827</v>
      </c>
      <c r="G232" s="99" t="s">
        <v>163</v>
      </c>
      <c r="H232" s="86" t="s">
        <v>621</v>
      </c>
      <c r="I232" s="86" t="s">
        <v>172</v>
      </c>
      <c r="J232" s="86"/>
      <c r="K232" s="96">
        <v>2.5800000000004997</v>
      </c>
      <c r="L232" s="99" t="s">
        <v>176</v>
      </c>
      <c r="M232" s="100">
        <v>2.4E-2</v>
      </c>
      <c r="N232" s="100">
        <v>1.7900000000027495E-2</v>
      </c>
      <c r="O232" s="96">
        <v>196485.76451499999</v>
      </c>
      <c r="P232" s="98">
        <v>101.81</v>
      </c>
      <c r="Q232" s="86"/>
      <c r="R232" s="96">
        <v>200.042156855</v>
      </c>
      <c r="S232" s="97">
        <v>5.3199228203594637E-4</v>
      </c>
      <c r="T232" s="97">
        <f t="shared" si="4"/>
        <v>1.183939869237872E-3</v>
      </c>
      <c r="U232" s="97">
        <f>R232/'סכום נכסי הקרן'!$C$42</f>
        <v>1.8807581497702589E-4</v>
      </c>
    </row>
    <row r="233" spans="2:21" s="130" customFormat="1">
      <c r="B233" s="89" t="s">
        <v>883</v>
      </c>
      <c r="C233" s="86" t="s">
        <v>884</v>
      </c>
      <c r="D233" s="99" t="s">
        <v>132</v>
      </c>
      <c r="E233" s="99" t="s">
        <v>357</v>
      </c>
      <c r="F233" s="86" t="s">
        <v>885</v>
      </c>
      <c r="G233" s="99" t="s">
        <v>415</v>
      </c>
      <c r="H233" s="86" t="s">
        <v>621</v>
      </c>
      <c r="I233" s="86" t="s">
        <v>361</v>
      </c>
      <c r="J233" s="86"/>
      <c r="K233" s="96">
        <v>1.3900000000005019</v>
      </c>
      <c r="L233" s="99" t="s">
        <v>176</v>
      </c>
      <c r="M233" s="100">
        <v>5.0999999999999997E-2</v>
      </c>
      <c r="N233" s="100">
        <v>2.5100000000011714E-2</v>
      </c>
      <c r="O233" s="96">
        <v>865064.88060999999</v>
      </c>
      <c r="P233" s="98">
        <v>103.6</v>
      </c>
      <c r="Q233" s="86"/>
      <c r="R233" s="96">
        <v>896.20718744500016</v>
      </c>
      <c r="S233" s="97">
        <v>1.1348089736455463E-3</v>
      </c>
      <c r="T233" s="97">
        <f t="shared" si="4"/>
        <v>5.3041590682446878E-3</v>
      </c>
      <c r="U233" s="97">
        <f>R233/'סכום נכסי הקרן'!$C$42</f>
        <v>8.425968796625361E-4</v>
      </c>
    </row>
    <row r="234" spans="2:21" s="130" customFormat="1">
      <c r="B234" s="89" t="s">
        <v>886</v>
      </c>
      <c r="C234" s="86" t="s">
        <v>887</v>
      </c>
      <c r="D234" s="99" t="s">
        <v>132</v>
      </c>
      <c r="E234" s="99" t="s">
        <v>357</v>
      </c>
      <c r="F234" s="86" t="s">
        <v>888</v>
      </c>
      <c r="G234" s="99" t="s">
        <v>415</v>
      </c>
      <c r="H234" s="86" t="s">
        <v>621</v>
      </c>
      <c r="I234" s="86" t="s">
        <v>361</v>
      </c>
      <c r="J234" s="86"/>
      <c r="K234" s="96">
        <v>5.2099999997666764</v>
      </c>
      <c r="L234" s="99" t="s">
        <v>176</v>
      </c>
      <c r="M234" s="100">
        <v>2.6200000000000001E-2</v>
      </c>
      <c r="N234" s="100">
        <v>2.8699999999708344E-2</v>
      </c>
      <c r="O234" s="96">
        <v>1379.3483139999998</v>
      </c>
      <c r="P234" s="98">
        <v>99.43</v>
      </c>
      <c r="Q234" s="86"/>
      <c r="R234" s="96">
        <v>1.371485992</v>
      </c>
      <c r="S234" s="97">
        <v>5.4498586081280764E-6</v>
      </c>
      <c r="T234" s="97">
        <f t="shared" si="4"/>
        <v>8.117073778638713E-6</v>
      </c>
      <c r="U234" s="97">
        <f>R234/'סכום נכסי הקרן'!$C$42</f>
        <v>1.2894449336593804E-6</v>
      </c>
    </row>
    <row r="235" spans="2:21" s="130" customFormat="1">
      <c r="B235" s="89" t="s">
        <v>889</v>
      </c>
      <c r="C235" s="86" t="s">
        <v>890</v>
      </c>
      <c r="D235" s="99" t="s">
        <v>132</v>
      </c>
      <c r="E235" s="99" t="s">
        <v>357</v>
      </c>
      <c r="F235" s="86" t="s">
        <v>888</v>
      </c>
      <c r="G235" s="99" t="s">
        <v>415</v>
      </c>
      <c r="H235" s="86" t="s">
        <v>621</v>
      </c>
      <c r="I235" s="86" t="s">
        <v>361</v>
      </c>
      <c r="J235" s="86"/>
      <c r="K235" s="96">
        <v>3.3300000000065406</v>
      </c>
      <c r="L235" s="99" t="s">
        <v>176</v>
      </c>
      <c r="M235" s="100">
        <v>3.3500000000000002E-2</v>
      </c>
      <c r="N235" s="100">
        <v>1.8800000000029946E-2</v>
      </c>
      <c r="O235" s="96">
        <v>238104.95427799999</v>
      </c>
      <c r="P235" s="98">
        <v>104.92</v>
      </c>
      <c r="Q235" s="96">
        <v>3.9882579680000001</v>
      </c>
      <c r="R235" s="96">
        <v>253.80797599800002</v>
      </c>
      <c r="S235" s="97">
        <v>4.9499970121433517E-4</v>
      </c>
      <c r="T235" s="97">
        <f t="shared" si="4"/>
        <v>1.5021502799153123E-3</v>
      </c>
      <c r="U235" s="97">
        <f>R235/'סכום נכסי הקרן'!$C$42</f>
        <v>2.3862541118317357E-4</v>
      </c>
    </row>
    <row r="236" spans="2:21" s="130" customFormat="1">
      <c r="B236" s="89" t="s">
        <v>891</v>
      </c>
      <c r="C236" s="86" t="s">
        <v>892</v>
      </c>
      <c r="D236" s="99" t="s">
        <v>132</v>
      </c>
      <c r="E236" s="99" t="s">
        <v>357</v>
      </c>
      <c r="F236" s="86" t="s">
        <v>620</v>
      </c>
      <c r="G236" s="99" t="s">
        <v>365</v>
      </c>
      <c r="H236" s="86" t="s">
        <v>665</v>
      </c>
      <c r="I236" s="86" t="s">
        <v>172</v>
      </c>
      <c r="J236" s="86"/>
      <c r="K236" s="96">
        <v>1.4199999999731183</v>
      </c>
      <c r="L236" s="99" t="s">
        <v>176</v>
      </c>
      <c r="M236" s="100">
        <v>2.81E-2</v>
      </c>
      <c r="N236" s="100">
        <v>1.2099999999865592E-2</v>
      </c>
      <c r="O236" s="96">
        <v>31235.979794999999</v>
      </c>
      <c r="P236" s="98">
        <v>102.42</v>
      </c>
      <c r="Q236" s="86"/>
      <c r="R236" s="96">
        <v>31.991889482999998</v>
      </c>
      <c r="S236" s="97">
        <v>3.2359501693809051E-4</v>
      </c>
      <c r="T236" s="97">
        <f t="shared" si="4"/>
        <v>1.8934245684338488E-4</v>
      </c>
      <c r="U236" s="97">
        <f>R236/'סכום נכסי הקרן'!$C$42</f>
        <v>3.00781634319785E-5</v>
      </c>
    </row>
    <row r="237" spans="2:21" s="130" customFormat="1">
      <c r="B237" s="89" t="s">
        <v>893</v>
      </c>
      <c r="C237" s="86" t="s">
        <v>894</v>
      </c>
      <c r="D237" s="99" t="s">
        <v>132</v>
      </c>
      <c r="E237" s="99" t="s">
        <v>357</v>
      </c>
      <c r="F237" s="86" t="s">
        <v>668</v>
      </c>
      <c r="G237" s="99" t="s">
        <v>415</v>
      </c>
      <c r="H237" s="86" t="s">
        <v>665</v>
      </c>
      <c r="I237" s="86" t="s">
        <v>172</v>
      </c>
      <c r="J237" s="86"/>
      <c r="K237" s="96">
        <v>2.1000000071884193</v>
      </c>
      <c r="L237" s="99" t="s">
        <v>176</v>
      </c>
      <c r="M237" s="100">
        <v>4.6500000000000007E-2</v>
      </c>
      <c r="N237" s="100">
        <v>2.3500000191691184E-2</v>
      </c>
      <c r="O237" s="96">
        <v>78.705901999999995</v>
      </c>
      <c r="P237" s="98">
        <v>106.05</v>
      </c>
      <c r="Q237" s="86"/>
      <c r="R237" s="96">
        <v>8.3467583999999997E-2</v>
      </c>
      <c r="S237" s="97">
        <v>4.8888426695658457E-7</v>
      </c>
      <c r="T237" s="97">
        <f t="shared" si="4"/>
        <v>4.9399887523803754E-7</v>
      </c>
      <c r="U237" s="97">
        <f>R237/'סכום נכסי הקרן'!$C$42</f>
        <v>7.8474628207204277E-8</v>
      </c>
    </row>
    <row r="238" spans="2:21" s="130" customFormat="1">
      <c r="B238" s="89" t="s">
        <v>895</v>
      </c>
      <c r="C238" s="86" t="s">
        <v>896</v>
      </c>
      <c r="D238" s="99" t="s">
        <v>132</v>
      </c>
      <c r="E238" s="99" t="s">
        <v>357</v>
      </c>
      <c r="F238" s="86" t="s">
        <v>897</v>
      </c>
      <c r="G238" s="99" t="s">
        <v>482</v>
      </c>
      <c r="H238" s="86" t="s">
        <v>665</v>
      </c>
      <c r="I238" s="86" t="s">
        <v>172</v>
      </c>
      <c r="J238" s="86"/>
      <c r="K238" s="96">
        <v>5.9700000000146565</v>
      </c>
      <c r="L238" s="99" t="s">
        <v>176</v>
      </c>
      <c r="M238" s="100">
        <v>3.27E-2</v>
      </c>
      <c r="N238" s="100">
        <v>2.7000000000072081E-2</v>
      </c>
      <c r="O238" s="96">
        <v>198915.31824000002</v>
      </c>
      <c r="P238" s="98">
        <v>104.62</v>
      </c>
      <c r="Q238" s="86"/>
      <c r="R238" s="96">
        <v>208.105211935</v>
      </c>
      <c r="S238" s="97">
        <v>8.9199694278026915E-4</v>
      </c>
      <c r="T238" s="97">
        <f t="shared" si="4"/>
        <v>1.2316606723283548E-3</v>
      </c>
      <c r="U238" s="97">
        <f>R238/'סכום נכסי הקרן'!$C$42</f>
        <v>1.9565654535514741E-4</v>
      </c>
    </row>
    <row r="239" spans="2:21" s="130" customFormat="1">
      <c r="B239" s="89" t="s">
        <v>898</v>
      </c>
      <c r="C239" s="86" t="s">
        <v>899</v>
      </c>
      <c r="D239" s="99" t="s">
        <v>132</v>
      </c>
      <c r="E239" s="99" t="s">
        <v>357</v>
      </c>
      <c r="F239" s="86" t="s">
        <v>900</v>
      </c>
      <c r="G239" s="99" t="s">
        <v>901</v>
      </c>
      <c r="H239" s="86" t="s">
        <v>695</v>
      </c>
      <c r="I239" s="86" t="s">
        <v>172</v>
      </c>
      <c r="J239" s="86"/>
      <c r="K239" s="96">
        <v>5.6499999999975028</v>
      </c>
      <c r="L239" s="99" t="s">
        <v>176</v>
      </c>
      <c r="M239" s="100">
        <v>4.4500000000000005E-2</v>
      </c>
      <c r="N239" s="100">
        <v>3.2599999999990012E-2</v>
      </c>
      <c r="O239" s="96">
        <v>444684.24487400003</v>
      </c>
      <c r="P239" s="98">
        <v>108.06</v>
      </c>
      <c r="Q239" s="86"/>
      <c r="R239" s="96">
        <v>480.52579994799999</v>
      </c>
      <c r="S239" s="97">
        <v>1.4942346937970431E-3</v>
      </c>
      <c r="T239" s="97">
        <f t="shared" si="4"/>
        <v>2.8439687998776898E-3</v>
      </c>
      <c r="U239" s="97">
        <f>R239/'סכום נכסי הקרן'!$C$42</f>
        <v>4.5178117884529546E-4</v>
      </c>
    </row>
    <row r="240" spans="2:21" s="130" customFormat="1">
      <c r="B240" s="89" t="s">
        <v>902</v>
      </c>
      <c r="C240" s="86" t="s">
        <v>903</v>
      </c>
      <c r="D240" s="99" t="s">
        <v>132</v>
      </c>
      <c r="E240" s="99" t="s">
        <v>357</v>
      </c>
      <c r="F240" s="86" t="s">
        <v>904</v>
      </c>
      <c r="G240" s="99" t="s">
        <v>415</v>
      </c>
      <c r="H240" s="86" t="s">
        <v>695</v>
      </c>
      <c r="I240" s="86" t="s">
        <v>172</v>
      </c>
      <c r="J240" s="86"/>
      <c r="K240" s="96">
        <v>4.1500000000030877</v>
      </c>
      <c r="L240" s="99" t="s">
        <v>176</v>
      </c>
      <c r="M240" s="100">
        <v>4.2000000000000003E-2</v>
      </c>
      <c r="N240" s="100">
        <v>8.5300000000049392E-2</v>
      </c>
      <c r="O240" s="96">
        <v>382121.96165900002</v>
      </c>
      <c r="P240" s="98">
        <v>84.76</v>
      </c>
      <c r="Q240" s="86"/>
      <c r="R240" s="96">
        <v>323.88657468000002</v>
      </c>
      <c r="S240" s="97">
        <v>6.3420548032412161E-4</v>
      </c>
      <c r="T240" s="97">
        <f t="shared" si="4"/>
        <v>1.9169070905013935E-3</v>
      </c>
      <c r="U240" s="97">
        <f>R240/'סכום נכסי הקרן'!$C$42</f>
        <v>3.045119711302283E-4</v>
      </c>
    </row>
    <row r="241" spans="2:21" s="130" customFormat="1">
      <c r="B241" s="89" t="s">
        <v>905</v>
      </c>
      <c r="C241" s="86" t="s">
        <v>906</v>
      </c>
      <c r="D241" s="99" t="s">
        <v>132</v>
      </c>
      <c r="E241" s="99" t="s">
        <v>357</v>
      </c>
      <c r="F241" s="86" t="s">
        <v>904</v>
      </c>
      <c r="G241" s="99" t="s">
        <v>415</v>
      </c>
      <c r="H241" s="86" t="s">
        <v>695</v>
      </c>
      <c r="I241" s="86" t="s">
        <v>172</v>
      </c>
      <c r="J241" s="86"/>
      <c r="K241" s="96">
        <v>4.7500000000034399</v>
      </c>
      <c r="L241" s="99" t="s">
        <v>176</v>
      </c>
      <c r="M241" s="100">
        <v>3.2500000000000001E-2</v>
      </c>
      <c r="N241" s="100">
        <v>5.1400000000030949E-2</v>
      </c>
      <c r="O241" s="96">
        <v>630077.19875700003</v>
      </c>
      <c r="P241" s="98">
        <v>92.31</v>
      </c>
      <c r="Q241" s="86"/>
      <c r="R241" s="96">
        <v>581.62424127999998</v>
      </c>
      <c r="S241" s="97">
        <v>8.398353041590747E-4</v>
      </c>
      <c r="T241" s="97">
        <f t="shared" si="4"/>
        <v>3.4423150549499188E-3</v>
      </c>
      <c r="U241" s="97">
        <f>R241/'סכום נכסי הקרן'!$C$42</f>
        <v>5.4683200235848778E-4</v>
      </c>
    </row>
    <row r="242" spans="2:21" s="130" customFormat="1">
      <c r="B242" s="89" t="s">
        <v>907</v>
      </c>
      <c r="C242" s="86" t="s">
        <v>908</v>
      </c>
      <c r="D242" s="99" t="s">
        <v>132</v>
      </c>
      <c r="E242" s="99" t="s">
        <v>357</v>
      </c>
      <c r="F242" s="86" t="s">
        <v>700</v>
      </c>
      <c r="G242" s="99" t="s">
        <v>411</v>
      </c>
      <c r="H242" s="86" t="s">
        <v>695</v>
      </c>
      <c r="I242" s="86" t="s">
        <v>172</v>
      </c>
      <c r="J242" s="86"/>
      <c r="K242" s="96">
        <v>1.340000000004256</v>
      </c>
      <c r="L242" s="99" t="s">
        <v>176</v>
      </c>
      <c r="M242" s="100">
        <v>3.3000000000000002E-2</v>
      </c>
      <c r="N242" s="100">
        <v>2.6300000000096132E-2</v>
      </c>
      <c r="O242" s="96">
        <v>134476.60268099999</v>
      </c>
      <c r="P242" s="98">
        <v>101.34</v>
      </c>
      <c r="Q242" s="86"/>
      <c r="R242" s="96">
        <v>136.27858466299998</v>
      </c>
      <c r="S242" s="97">
        <v>3.2189670110045418E-4</v>
      </c>
      <c r="T242" s="97">
        <f t="shared" si="4"/>
        <v>8.0655823873557501E-4</v>
      </c>
      <c r="U242" s="97">
        <f>R242/'סכום נכסי הקרן'!$C$42</f>
        <v>1.2812652231593207E-4</v>
      </c>
    </row>
    <row r="243" spans="2:21" s="130" customFormat="1">
      <c r="B243" s="89" t="s">
        <v>909</v>
      </c>
      <c r="C243" s="86" t="s">
        <v>910</v>
      </c>
      <c r="D243" s="99" t="s">
        <v>132</v>
      </c>
      <c r="E243" s="99" t="s">
        <v>357</v>
      </c>
      <c r="F243" s="86" t="s">
        <v>706</v>
      </c>
      <c r="G243" s="99" t="s">
        <v>533</v>
      </c>
      <c r="H243" s="86" t="s">
        <v>695</v>
      </c>
      <c r="I243" s="86" t="s">
        <v>361</v>
      </c>
      <c r="J243" s="86"/>
      <c r="K243" s="96">
        <v>1.6800000000008264</v>
      </c>
      <c r="L243" s="99" t="s">
        <v>176</v>
      </c>
      <c r="M243" s="100">
        <v>0.06</v>
      </c>
      <c r="N243" s="100">
        <v>1.6299999999996647E-2</v>
      </c>
      <c r="O243" s="96">
        <v>355380.07606499997</v>
      </c>
      <c r="P243" s="98">
        <v>109</v>
      </c>
      <c r="Q243" s="86"/>
      <c r="R243" s="96">
        <v>387.36427115099991</v>
      </c>
      <c r="S243" s="97">
        <v>8.6609717478811109E-4</v>
      </c>
      <c r="T243" s="97">
        <f t="shared" si="4"/>
        <v>2.2925967793196956E-3</v>
      </c>
      <c r="U243" s="97">
        <f>R243/'סכום נכסי הקרן'!$C$42</f>
        <v>3.6419248889879677E-4</v>
      </c>
    </row>
    <row r="244" spans="2:21" s="130" customFormat="1">
      <c r="B244" s="89" t="s">
        <v>911</v>
      </c>
      <c r="C244" s="86" t="s">
        <v>912</v>
      </c>
      <c r="D244" s="99" t="s">
        <v>132</v>
      </c>
      <c r="E244" s="99" t="s">
        <v>357</v>
      </c>
      <c r="F244" s="86" t="s">
        <v>706</v>
      </c>
      <c r="G244" s="99" t="s">
        <v>533</v>
      </c>
      <c r="H244" s="86" t="s">
        <v>695</v>
      </c>
      <c r="I244" s="86" t="s">
        <v>361</v>
      </c>
      <c r="J244" s="86"/>
      <c r="K244" s="96">
        <v>3.2400000001425044</v>
      </c>
      <c r="L244" s="99" t="s">
        <v>176</v>
      </c>
      <c r="M244" s="100">
        <v>5.9000000000000004E-2</v>
      </c>
      <c r="N244" s="100">
        <v>2.4400000000805458E-2</v>
      </c>
      <c r="O244" s="96">
        <v>5706.6449430000002</v>
      </c>
      <c r="P244" s="98">
        <v>113.13</v>
      </c>
      <c r="Q244" s="86"/>
      <c r="R244" s="96">
        <v>6.455927442000001</v>
      </c>
      <c r="S244" s="97">
        <v>6.4166541402756398E-6</v>
      </c>
      <c r="T244" s="97">
        <f t="shared" si="4"/>
        <v>3.8209095580942913E-5</v>
      </c>
      <c r="U244" s="97">
        <f>R244/'סכום נכסי הקרן'!$C$42</f>
        <v>6.0697396697577526E-6</v>
      </c>
    </row>
    <row r="245" spans="2:21" s="130" customFormat="1">
      <c r="B245" s="89" t="s">
        <v>913</v>
      </c>
      <c r="C245" s="86" t="s">
        <v>914</v>
      </c>
      <c r="D245" s="99" t="s">
        <v>132</v>
      </c>
      <c r="E245" s="99" t="s">
        <v>357</v>
      </c>
      <c r="F245" s="86" t="s">
        <v>709</v>
      </c>
      <c r="G245" s="99" t="s">
        <v>415</v>
      </c>
      <c r="H245" s="86" t="s">
        <v>695</v>
      </c>
      <c r="I245" s="86" t="s">
        <v>361</v>
      </c>
      <c r="J245" s="86"/>
      <c r="K245" s="96">
        <v>3.6700001234385029</v>
      </c>
      <c r="L245" s="99" t="s">
        <v>176</v>
      </c>
      <c r="M245" s="100">
        <v>6.9000000000000006E-2</v>
      </c>
      <c r="N245" s="100">
        <v>0.10420000123438504</v>
      </c>
      <c r="O245" s="96">
        <v>1.7748900000000001</v>
      </c>
      <c r="P245" s="98">
        <v>91.29</v>
      </c>
      <c r="Q245" s="86"/>
      <c r="R245" s="96">
        <v>1.62024E-3</v>
      </c>
      <c r="S245" s="97">
        <v>2.6828818506532277E-9</v>
      </c>
      <c r="T245" s="97">
        <f t="shared" si="4"/>
        <v>9.5893123924094658E-9</v>
      </c>
      <c r="U245" s="97">
        <f>R245/'סכום נכסי הקרן'!$C$42</f>
        <v>1.5233187006639688E-9</v>
      </c>
    </row>
    <row r="246" spans="2:21" s="130" customFormat="1">
      <c r="B246" s="89" t="s">
        <v>915</v>
      </c>
      <c r="C246" s="86" t="s">
        <v>916</v>
      </c>
      <c r="D246" s="99" t="s">
        <v>132</v>
      </c>
      <c r="E246" s="99" t="s">
        <v>357</v>
      </c>
      <c r="F246" s="86" t="s">
        <v>917</v>
      </c>
      <c r="G246" s="99" t="s">
        <v>415</v>
      </c>
      <c r="H246" s="86" t="s">
        <v>695</v>
      </c>
      <c r="I246" s="86" t="s">
        <v>172</v>
      </c>
      <c r="J246" s="86"/>
      <c r="K246" s="96">
        <v>3.5700000000044314</v>
      </c>
      <c r="L246" s="99" t="s">
        <v>176</v>
      </c>
      <c r="M246" s="100">
        <v>4.5999999999999999E-2</v>
      </c>
      <c r="N246" s="100">
        <v>8.0800000000029529E-2</v>
      </c>
      <c r="O246" s="96">
        <v>228084.98390200001</v>
      </c>
      <c r="P246" s="98">
        <v>89.05</v>
      </c>
      <c r="Q246" s="86"/>
      <c r="R246" s="96">
        <v>203.10967812999999</v>
      </c>
      <c r="S246" s="97">
        <v>9.0152167550197637E-4</v>
      </c>
      <c r="T246" s="97">
        <f t="shared" si="4"/>
        <v>1.2020948461402673E-3</v>
      </c>
      <c r="U246" s="97">
        <f>R246/'סכום נכסי הקרן'!$C$42</f>
        <v>1.9095983988870076E-4</v>
      </c>
    </row>
    <row r="247" spans="2:21" s="130" customFormat="1">
      <c r="B247" s="89" t="s">
        <v>918</v>
      </c>
      <c r="C247" s="86" t="s">
        <v>919</v>
      </c>
      <c r="D247" s="99" t="s">
        <v>132</v>
      </c>
      <c r="E247" s="99" t="s">
        <v>357</v>
      </c>
      <c r="F247" s="86" t="s">
        <v>920</v>
      </c>
      <c r="G247" s="99" t="s">
        <v>411</v>
      </c>
      <c r="H247" s="86" t="s">
        <v>719</v>
      </c>
      <c r="I247" s="86" t="s">
        <v>361</v>
      </c>
      <c r="J247" s="86"/>
      <c r="K247" s="96">
        <v>0.97999999999000598</v>
      </c>
      <c r="L247" s="99" t="s">
        <v>176</v>
      </c>
      <c r="M247" s="100">
        <v>4.7E-2</v>
      </c>
      <c r="N247" s="100">
        <v>1.5200000000019342E-2</v>
      </c>
      <c r="O247" s="96">
        <v>59246.82387</v>
      </c>
      <c r="P247" s="98">
        <v>104.71</v>
      </c>
      <c r="Q247" s="86"/>
      <c r="R247" s="96">
        <v>62.037347269000001</v>
      </c>
      <c r="S247" s="97">
        <v>8.9650554229009295E-4</v>
      </c>
      <c r="T247" s="97">
        <f t="shared" si="4"/>
        <v>3.6716505144844666E-4</v>
      </c>
      <c r="U247" s="97">
        <f>R247/'סכום נכסי הקרן'!$C$42</f>
        <v>5.8326328960186453E-5</v>
      </c>
    </row>
    <row r="248" spans="2:21" s="130" customFormat="1"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96"/>
      <c r="P248" s="98"/>
      <c r="Q248" s="86"/>
      <c r="R248" s="86"/>
      <c r="S248" s="86"/>
      <c r="T248" s="97"/>
      <c r="U248" s="86"/>
    </row>
    <row r="249" spans="2:21" s="130" customFormat="1">
      <c r="B249" s="104" t="s">
        <v>51</v>
      </c>
      <c r="C249" s="84"/>
      <c r="D249" s="84"/>
      <c r="E249" s="84"/>
      <c r="F249" s="84"/>
      <c r="G249" s="84"/>
      <c r="H249" s="84"/>
      <c r="I249" s="84"/>
      <c r="J249" s="84"/>
      <c r="K249" s="93">
        <v>4.515107332545182</v>
      </c>
      <c r="L249" s="84"/>
      <c r="M249" s="84"/>
      <c r="N249" s="106">
        <v>5.0214697996111869E-2</v>
      </c>
      <c r="O249" s="93"/>
      <c r="P249" s="95"/>
      <c r="Q249" s="84"/>
      <c r="R249" s="93">
        <v>5273.8529934859998</v>
      </c>
      <c r="S249" s="84"/>
      <c r="T249" s="94">
        <f t="shared" ref="T249:T253" si="5">R249/$R$11</f>
        <v>3.1213044898398417E-2</v>
      </c>
      <c r="U249" s="94">
        <f>R249/'סכום נכסי הקרן'!$C$42</f>
        <v>4.9583758514355133E-3</v>
      </c>
    </row>
    <row r="250" spans="2:21" s="130" customFormat="1">
      <c r="B250" s="89" t="s">
        <v>921</v>
      </c>
      <c r="C250" s="86" t="s">
        <v>922</v>
      </c>
      <c r="D250" s="99" t="s">
        <v>132</v>
      </c>
      <c r="E250" s="99" t="s">
        <v>357</v>
      </c>
      <c r="F250" s="86" t="s">
        <v>923</v>
      </c>
      <c r="G250" s="99" t="s">
        <v>901</v>
      </c>
      <c r="H250" s="86" t="s">
        <v>433</v>
      </c>
      <c r="I250" s="86" t="s">
        <v>361</v>
      </c>
      <c r="J250" s="86"/>
      <c r="K250" s="96">
        <v>3.2899999999999121</v>
      </c>
      <c r="L250" s="99" t="s">
        <v>176</v>
      </c>
      <c r="M250" s="100">
        <v>3.49E-2</v>
      </c>
      <c r="N250" s="100">
        <v>3.8899999999998151E-2</v>
      </c>
      <c r="O250" s="96">
        <v>2032935.5397089999</v>
      </c>
      <c r="P250" s="98">
        <v>101.13</v>
      </c>
      <c r="Q250" s="86"/>
      <c r="R250" s="96">
        <v>2055.9077641419999</v>
      </c>
      <c r="S250" s="97">
        <v>9.5581205489373247E-4</v>
      </c>
      <c r="T250" s="97">
        <f t="shared" si="5"/>
        <v>1.2167791068198363E-2</v>
      </c>
      <c r="U250" s="97">
        <f>R250/'סכום נכסי הקרן'!$C$42</f>
        <v>1.9329252110537676E-3</v>
      </c>
    </row>
    <row r="251" spans="2:21" s="130" customFormat="1">
      <c r="B251" s="89" t="s">
        <v>924</v>
      </c>
      <c r="C251" s="86" t="s">
        <v>925</v>
      </c>
      <c r="D251" s="99" t="s">
        <v>132</v>
      </c>
      <c r="E251" s="99" t="s">
        <v>357</v>
      </c>
      <c r="F251" s="86" t="s">
        <v>926</v>
      </c>
      <c r="G251" s="99" t="s">
        <v>901</v>
      </c>
      <c r="H251" s="86" t="s">
        <v>621</v>
      </c>
      <c r="I251" s="86" t="s">
        <v>172</v>
      </c>
      <c r="J251" s="86"/>
      <c r="K251" s="96">
        <v>5.3800000000002708</v>
      </c>
      <c r="L251" s="99" t="s">
        <v>176</v>
      </c>
      <c r="M251" s="100">
        <v>4.6900000000000004E-2</v>
      </c>
      <c r="N251" s="100">
        <v>5.7499999999994375E-2</v>
      </c>
      <c r="O251" s="96">
        <v>902553.89739599999</v>
      </c>
      <c r="P251" s="98">
        <v>98.34</v>
      </c>
      <c r="Q251" s="86"/>
      <c r="R251" s="96">
        <v>887.57149660200002</v>
      </c>
      <c r="S251" s="97">
        <v>4.1890563808128851E-4</v>
      </c>
      <c r="T251" s="97">
        <f t="shared" si="5"/>
        <v>5.2530491479749752E-3</v>
      </c>
      <c r="U251" s="97">
        <f>R251/'סכום נכסי הקרן'!$C$42</f>
        <v>8.3447776807765077E-4</v>
      </c>
    </row>
    <row r="252" spans="2:21" s="130" customFormat="1">
      <c r="B252" s="89" t="s">
        <v>927</v>
      </c>
      <c r="C252" s="86" t="s">
        <v>928</v>
      </c>
      <c r="D252" s="99" t="s">
        <v>132</v>
      </c>
      <c r="E252" s="99" t="s">
        <v>357</v>
      </c>
      <c r="F252" s="86" t="s">
        <v>926</v>
      </c>
      <c r="G252" s="99" t="s">
        <v>901</v>
      </c>
      <c r="H252" s="86" t="s">
        <v>621</v>
      </c>
      <c r="I252" s="86" t="s">
        <v>172</v>
      </c>
      <c r="J252" s="86"/>
      <c r="K252" s="96">
        <v>5.5399999999994369</v>
      </c>
      <c r="L252" s="99" t="s">
        <v>176</v>
      </c>
      <c r="M252" s="100">
        <v>4.6900000000000004E-2</v>
      </c>
      <c r="N252" s="100">
        <v>5.8499999999993085E-2</v>
      </c>
      <c r="O252" s="96">
        <v>2108737.2019349998</v>
      </c>
      <c r="P252" s="98">
        <v>99.48</v>
      </c>
      <c r="Q252" s="86"/>
      <c r="R252" s="96">
        <v>2097.7717789170001</v>
      </c>
      <c r="S252" s="97">
        <v>1.181569387615678E-3</v>
      </c>
      <c r="T252" s="97">
        <f t="shared" si="5"/>
        <v>1.2415561223038338E-2</v>
      </c>
      <c r="U252" s="97">
        <f>R252/'סכום נכסי הקרן'!$C$42</f>
        <v>1.9722849581231094E-3</v>
      </c>
    </row>
    <row r="253" spans="2:21" s="130" customFormat="1">
      <c r="B253" s="89" t="s">
        <v>929</v>
      </c>
      <c r="C253" s="86" t="s">
        <v>930</v>
      </c>
      <c r="D253" s="99" t="s">
        <v>132</v>
      </c>
      <c r="E253" s="99" t="s">
        <v>357</v>
      </c>
      <c r="F253" s="86" t="s">
        <v>706</v>
      </c>
      <c r="G253" s="99" t="s">
        <v>533</v>
      </c>
      <c r="H253" s="86" t="s">
        <v>695</v>
      </c>
      <c r="I253" s="86" t="s">
        <v>361</v>
      </c>
      <c r="J253" s="86"/>
      <c r="K253" s="96">
        <v>2.799999999995701</v>
      </c>
      <c r="L253" s="99" t="s">
        <v>176</v>
      </c>
      <c r="M253" s="100">
        <v>6.7000000000000004E-2</v>
      </c>
      <c r="N253" s="100">
        <v>4.7699999999903264E-2</v>
      </c>
      <c r="O253" s="96">
        <v>231191.67848699997</v>
      </c>
      <c r="P253" s="98">
        <v>100.61</v>
      </c>
      <c r="Q253" s="86"/>
      <c r="R253" s="96">
        <v>232.60195382500001</v>
      </c>
      <c r="S253" s="97">
        <v>1.9197231122140135E-4</v>
      </c>
      <c r="T253" s="97">
        <f t="shared" si="5"/>
        <v>1.3766434591867419E-3</v>
      </c>
      <c r="U253" s="97">
        <f>R253/'סכום נכסי הקרן'!$C$42</f>
        <v>2.1868791418098521E-4</v>
      </c>
    </row>
    <row r="254" spans="2:21" s="130" customFormat="1">
      <c r="B254" s="144"/>
    </row>
    <row r="255" spans="2:21" s="130" customFormat="1">
      <c r="B255" s="144"/>
    </row>
    <row r="256" spans="2:21" s="130" customFormat="1">
      <c r="B256" s="144"/>
    </row>
    <row r="257" spans="2:11" s="130" customFormat="1">
      <c r="B257" s="145" t="s">
        <v>266</v>
      </c>
      <c r="C257" s="141"/>
      <c r="D257" s="141"/>
      <c r="E257" s="141"/>
      <c r="F257" s="141"/>
      <c r="G257" s="141"/>
      <c r="H257" s="141"/>
      <c r="I257" s="141"/>
      <c r="J257" s="141"/>
      <c r="K257" s="141"/>
    </row>
    <row r="258" spans="2:11" s="130" customFormat="1">
      <c r="B258" s="145" t="s">
        <v>123</v>
      </c>
      <c r="C258" s="141"/>
      <c r="D258" s="141"/>
      <c r="E258" s="141"/>
      <c r="F258" s="141"/>
      <c r="G258" s="141"/>
      <c r="H258" s="141"/>
      <c r="I258" s="141"/>
      <c r="J258" s="141"/>
      <c r="K258" s="141"/>
    </row>
    <row r="259" spans="2:11" s="130" customFormat="1">
      <c r="B259" s="145" t="s">
        <v>249</v>
      </c>
      <c r="C259" s="141"/>
      <c r="D259" s="141"/>
      <c r="E259" s="141"/>
      <c r="F259" s="141"/>
      <c r="G259" s="141"/>
      <c r="H259" s="141"/>
      <c r="I259" s="141"/>
      <c r="J259" s="141"/>
      <c r="K259" s="141"/>
    </row>
    <row r="260" spans="2:11" s="130" customFormat="1">
      <c r="B260" s="145" t="s">
        <v>257</v>
      </c>
      <c r="C260" s="141"/>
      <c r="D260" s="141"/>
      <c r="E260" s="141"/>
      <c r="F260" s="141"/>
      <c r="G260" s="141"/>
      <c r="H260" s="141"/>
      <c r="I260" s="141"/>
      <c r="J260" s="141"/>
      <c r="K260" s="141"/>
    </row>
    <row r="261" spans="2:11" s="130" customFormat="1">
      <c r="B261" s="178" t="s">
        <v>262</v>
      </c>
      <c r="C261" s="178"/>
      <c r="D261" s="178"/>
      <c r="E261" s="178"/>
      <c r="F261" s="178"/>
      <c r="G261" s="178"/>
      <c r="H261" s="178"/>
      <c r="I261" s="178"/>
      <c r="J261" s="178"/>
      <c r="K261" s="178"/>
    </row>
    <row r="262" spans="2:11" s="130" customFormat="1">
      <c r="B262" s="144"/>
    </row>
    <row r="263" spans="2:11" s="130" customFormat="1">
      <c r="B263" s="144"/>
    </row>
    <row r="264" spans="2:11" s="130" customFormat="1">
      <c r="B264" s="144"/>
    </row>
    <row r="265" spans="2:11" s="130" customFormat="1">
      <c r="B265" s="144"/>
    </row>
    <row r="266" spans="2:11" s="130" customFormat="1">
      <c r="B266" s="144"/>
    </row>
    <row r="267" spans="2:11" s="130" customFormat="1">
      <c r="B267" s="144"/>
    </row>
    <row r="268" spans="2:11" s="130" customFormat="1">
      <c r="B268" s="144"/>
    </row>
    <row r="269" spans="2:11" s="130" customFormat="1">
      <c r="B269" s="144"/>
    </row>
    <row r="270" spans="2:11" s="130" customFormat="1">
      <c r="B270" s="144"/>
    </row>
    <row r="271" spans="2:11" s="130" customFormat="1">
      <c r="B271" s="144"/>
    </row>
    <row r="272" spans="2:11" s="130" customFormat="1">
      <c r="B272" s="144"/>
    </row>
    <row r="273" spans="2:2" s="130" customFormat="1">
      <c r="B273" s="144"/>
    </row>
    <row r="274" spans="2:2" s="130" customFormat="1">
      <c r="B274" s="144"/>
    </row>
    <row r="275" spans="2:2" s="130" customFormat="1">
      <c r="B275" s="144"/>
    </row>
    <row r="276" spans="2:2" s="130" customFormat="1">
      <c r="B276" s="144"/>
    </row>
    <row r="277" spans="2:2" s="130" customFormat="1">
      <c r="B277" s="144"/>
    </row>
    <row r="278" spans="2:2" s="130" customFormat="1">
      <c r="B278" s="144"/>
    </row>
    <row r="279" spans="2:2" s="130" customFormat="1">
      <c r="B279" s="144"/>
    </row>
    <row r="280" spans="2:2" s="130" customFormat="1">
      <c r="B280" s="144"/>
    </row>
    <row r="281" spans="2:2" s="130" customFormat="1">
      <c r="B281" s="144"/>
    </row>
    <row r="282" spans="2:2" s="130" customFormat="1">
      <c r="B282" s="144"/>
    </row>
    <row r="283" spans="2:2" s="130" customFormat="1">
      <c r="B283" s="144"/>
    </row>
    <row r="284" spans="2:2" s="130" customFormat="1">
      <c r="B284" s="144"/>
    </row>
    <row r="285" spans="2:2" s="130" customFormat="1">
      <c r="B285" s="144"/>
    </row>
    <row r="286" spans="2:2" s="130" customFormat="1">
      <c r="B286" s="144"/>
    </row>
    <row r="287" spans="2:2" s="130" customFormat="1">
      <c r="B287" s="144"/>
    </row>
    <row r="288" spans="2:2" s="130" customFormat="1">
      <c r="B288" s="144"/>
    </row>
    <row r="289" spans="2:2" s="130" customFormat="1">
      <c r="B289" s="144"/>
    </row>
    <row r="290" spans="2:2" s="130" customFormat="1">
      <c r="B290" s="144"/>
    </row>
    <row r="291" spans="2:2" s="130" customFormat="1">
      <c r="B291" s="144"/>
    </row>
    <row r="292" spans="2:2" s="130" customFormat="1">
      <c r="B292" s="144"/>
    </row>
    <row r="293" spans="2:2" s="130" customFormat="1">
      <c r="B293" s="144"/>
    </row>
    <row r="294" spans="2:2" s="130" customFormat="1">
      <c r="B294" s="144"/>
    </row>
    <row r="295" spans="2:2" s="130" customFormat="1">
      <c r="B295" s="144"/>
    </row>
    <row r="296" spans="2:2" s="130" customFormat="1">
      <c r="B296" s="144"/>
    </row>
    <row r="297" spans="2:2" s="130" customFormat="1">
      <c r="B297" s="144"/>
    </row>
    <row r="298" spans="2:2" s="130" customFormat="1">
      <c r="B298" s="144"/>
    </row>
    <row r="299" spans="2:2" s="130" customFormat="1">
      <c r="B299" s="144"/>
    </row>
    <row r="300" spans="2:2" s="130" customFormat="1">
      <c r="B300" s="144"/>
    </row>
    <row r="301" spans="2:2" s="130" customFormat="1">
      <c r="B301" s="144"/>
    </row>
    <row r="302" spans="2:2" s="130" customFormat="1">
      <c r="B302" s="144"/>
    </row>
    <row r="303" spans="2:2" s="130" customFormat="1">
      <c r="B303" s="144"/>
    </row>
    <row r="304" spans="2:2" s="130" customFormat="1">
      <c r="B304" s="144"/>
    </row>
    <row r="305" spans="2:2" s="130" customFormat="1">
      <c r="B305" s="144"/>
    </row>
    <row r="306" spans="2:2" s="130" customFormat="1">
      <c r="B306" s="144"/>
    </row>
    <row r="307" spans="2:2" s="130" customFormat="1">
      <c r="B307" s="144"/>
    </row>
    <row r="308" spans="2:2" s="130" customFormat="1">
      <c r="B308" s="144"/>
    </row>
    <row r="309" spans="2:2" s="130" customFormat="1">
      <c r="B309" s="144"/>
    </row>
    <row r="310" spans="2:2" s="130" customFormat="1">
      <c r="B310" s="144"/>
    </row>
    <row r="311" spans="2:2" s="130" customFormat="1">
      <c r="B311" s="144"/>
    </row>
    <row r="312" spans="2:2" s="130" customFormat="1">
      <c r="B312" s="144"/>
    </row>
    <row r="313" spans="2:2" s="130" customFormat="1">
      <c r="B313" s="144"/>
    </row>
    <row r="314" spans="2:2" s="130" customFormat="1">
      <c r="B314" s="144"/>
    </row>
    <row r="315" spans="2:2" s="130" customFormat="1">
      <c r="B315" s="144"/>
    </row>
    <row r="316" spans="2:2" s="130" customFormat="1">
      <c r="B316" s="144"/>
    </row>
    <row r="317" spans="2:2" s="130" customFormat="1">
      <c r="B317" s="144"/>
    </row>
    <row r="318" spans="2:2" s="130" customFormat="1">
      <c r="B318" s="144"/>
    </row>
    <row r="319" spans="2:2" s="130" customFormat="1">
      <c r="B319" s="144"/>
    </row>
    <row r="320" spans="2:2" s="130" customFormat="1">
      <c r="B320" s="144"/>
    </row>
    <row r="321" spans="2:2" s="130" customFormat="1">
      <c r="B321" s="144"/>
    </row>
    <row r="322" spans="2:2" s="130" customFormat="1">
      <c r="B322" s="144"/>
    </row>
    <row r="323" spans="2:2" s="130" customFormat="1">
      <c r="B323" s="144"/>
    </row>
    <row r="324" spans="2:2" s="130" customFormat="1">
      <c r="B324" s="144"/>
    </row>
    <row r="325" spans="2:2" s="130" customFormat="1">
      <c r="B325" s="144"/>
    </row>
    <row r="326" spans="2:2" s="130" customFormat="1">
      <c r="B326" s="144"/>
    </row>
    <row r="327" spans="2:2" s="130" customFormat="1">
      <c r="B327" s="144"/>
    </row>
    <row r="328" spans="2:2" s="130" customFormat="1">
      <c r="B328" s="144"/>
    </row>
    <row r="329" spans="2:2" s="130" customFormat="1">
      <c r="B329" s="144"/>
    </row>
    <row r="330" spans="2:2" s="130" customFormat="1">
      <c r="B330" s="144"/>
    </row>
    <row r="331" spans="2:2" s="130" customFormat="1">
      <c r="B331" s="144"/>
    </row>
    <row r="332" spans="2:2" s="130" customFormat="1">
      <c r="B332" s="144"/>
    </row>
    <row r="333" spans="2:2" s="130" customFormat="1">
      <c r="B333" s="144"/>
    </row>
    <row r="334" spans="2:2" s="130" customFormat="1">
      <c r="B334" s="144"/>
    </row>
    <row r="335" spans="2:2" s="130" customFormat="1">
      <c r="B335" s="144"/>
    </row>
    <row r="336" spans="2:2" s="130" customFormat="1">
      <c r="B336" s="144"/>
    </row>
    <row r="337" spans="2:2" s="130" customFormat="1">
      <c r="B337" s="144"/>
    </row>
    <row r="338" spans="2:2" s="130" customFormat="1">
      <c r="B338" s="144"/>
    </row>
    <row r="339" spans="2:2" s="130" customFormat="1">
      <c r="B339" s="144"/>
    </row>
    <row r="340" spans="2:2" s="130" customFormat="1">
      <c r="B340" s="144"/>
    </row>
    <row r="341" spans="2:2" s="130" customFormat="1">
      <c r="B341" s="144"/>
    </row>
    <row r="342" spans="2:2" s="130" customFormat="1">
      <c r="B342" s="144"/>
    </row>
    <row r="343" spans="2:2" s="130" customFormat="1">
      <c r="B343" s="144"/>
    </row>
    <row r="344" spans="2:2" s="130" customFormat="1">
      <c r="B344" s="144"/>
    </row>
    <row r="345" spans="2:2" s="130" customFormat="1">
      <c r="B345" s="144"/>
    </row>
    <row r="346" spans="2:2" s="130" customFormat="1">
      <c r="B346" s="144"/>
    </row>
    <row r="347" spans="2:2" s="130" customFormat="1">
      <c r="B347" s="144"/>
    </row>
    <row r="348" spans="2:2" s="130" customFormat="1">
      <c r="B348" s="144"/>
    </row>
    <row r="349" spans="2:2" s="130" customFormat="1">
      <c r="B349" s="144"/>
    </row>
    <row r="350" spans="2:2" s="130" customFormat="1">
      <c r="B350" s="144"/>
    </row>
    <row r="351" spans="2:2" s="130" customFormat="1">
      <c r="B351" s="144"/>
    </row>
    <row r="352" spans="2:2" s="130" customFormat="1">
      <c r="B352" s="144"/>
    </row>
    <row r="353" spans="2:2" s="130" customFormat="1">
      <c r="B353" s="144"/>
    </row>
    <row r="354" spans="2:2" s="130" customFormat="1">
      <c r="B354" s="144"/>
    </row>
    <row r="355" spans="2:2" s="130" customFormat="1">
      <c r="B355" s="144"/>
    </row>
    <row r="356" spans="2:2" s="130" customFormat="1">
      <c r="B356" s="144"/>
    </row>
    <row r="357" spans="2:2" s="130" customFormat="1">
      <c r="B357" s="144"/>
    </row>
    <row r="358" spans="2:2" s="130" customFormat="1">
      <c r="B358" s="144"/>
    </row>
    <row r="359" spans="2:2" s="130" customFormat="1">
      <c r="B359" s="144"/>
    </row>
    <row r="360" spans="2:2" s="130" customFormat="1">
      <c r="B360" s="144"/>
    </row>
    <row r="361" spans="2:2" s="130" customFormat="1">
      <c r="B361" s="144"/>
    </row>
    <row r="362" spans="2:2" s="130" customFormat="1">
      <c r="B362" s="144"/>
    </row>
    <row r="363" spans="2:2" s="130" customFormat="1">
      <c r="B363" s="144"/>
    </row>
    <row r="364" spans="2:2" s="130" customFormat="1">
      <c r="B364" s="144"/>
    </row>
    <row r="365" spans="2:2" s="130" customFormat="1">
      <c r="B365" s="144"/>
    </row>
    <row r="366" spans="2:2" s="130" customFormat="1">
      <c r="B366" s="144"/>
    </row>
    <row r="367" spans="2:2" s="130" customFormat="1">
      <c r="B367" s="144"/>
    </row>
    <row r="368" spans="2:2" s="130" customFormat="1">
      <c r="B368" s="144"/>
    </row>
    <row r="369" spans="2:2" s="130" customFormat="1">
      <c r="B369" s="144"/>
    </row>
    <row r="370" spans="2:2" s="130" customFormat="1">
      <c r="B370" s="144"/>
    </row>
    <row r="371" spans="2:2" s="130" customFormat="1">
      <c r="B371" s="144"/>
    </row>
    <row r="372" spans="2:2" s="130" customFormat="1">
      <c r="B372" s="144"/>
    </row>
    <row r="373" spans="2:2" s="130" customFormat="1">
      <c r="B373" s="144"/>
    </row>
    <row r="374" spans="2:2" s="130" customFormat="1">
      <c r="B374" s="144"/>
    </row>
    <row r="375" spans="2:2" s="130" customFormat="1">
      <c r="B375" s="144"/>
    </row>
    <row r="376" spans="2:2" s="130" customFormat="1">
      <c r="B376" s="144"/>
    </row>
    <row r="377" spans="2:2" s="130" customFormat="1">
      <c r="B377" s="144"/>
    </row>
    <row r="378" spans="2:2" s="130" customFormat="1">
      <c r="B378" s="144"/>
    </row>
    <row r="379" spans="2:2" s="130" customFormat="1">
      <c r="B379" s="144"/>
    </row>
    <row r="380" spans="2:2" s="130" customFormat="1">
      <c r="B380" s="144"/>
    </row>
    <row r="381" spans="2:2" s="130" customFormat="1">
      <c r="B381" s="144"/>
    </row>
    <row r="382" spans="2:2" s="130" customFormat="1">
      <c r="B382" s="144"/>
    </row>
    <row r="383" spans="2:2" s="130" customFormat="1">
      <c r="B383" s="144"/>
    </row>
    <row r="384" spans="2:2" s="130" customFormat="1">
      <c r="B384" s="144"/>
    </row>
    <row r="385" spans="2:2" s="130" customFormat="1">
      <c r="B385" s="144"/>
    </row>
    <row r="386" spans="2:2" s="130" customFormat="1">
      <c r="B386" s="144"/>
    </row>
    <row r="387" spans="2:2" s="130" customFormat="1">
      <c r="B387" s="144"/>
    </row>
    <row r="388" spans="2:2" s="130" customFormat="1">
      <c r="B388" s="144"/>
    </row>
    <row r="389" spans="2:2" s="130" customFormat="1">
      <c r="B389" s="144"/>
    </row>
    <row r="390" spans="2:2" s="130" customFormat="1">
      <c r="B390" s="144"/>
    </row>
    <row r="391" spans="2:2" s="130" customFormat="1">
      <c r="B391" s="144"/>
    </row>
    <row r="392" spans="2:2" s="130" customFormat="1">
      <c r="B392" s="144"/>
    </row>
    <row r="393" spans="2:2" s="130" customFormat="1">
      <c r="B393" s="144"/>
    </row>
    <row r="394" spans="2:2" s="130" customFormat="1">
      <c r="B394" s="144"/>
    </row>
    <row r="395" spans="2:2" s="130" customFormat="1">
      <c r="B395" s="144"/>
    </row>
    <row r="396" spans="2:2" s="130" customFormat="1">
      <c r="B396" s="144"/>
    </row>
    <row r="397" spans="2:2" s="130" customFormat="1">
      <c r="B397" s="144"/>
    </row>
    <row r="398" spans="2:2" s="130" customFormat="1">
      <c r="B398" s="144"/>
    </row>
    <row r="399" spans="2:2" s="130" customFormat="1">
      <c r="B399" s="144"/>
    </row>
    <row r="400" spans="2:2" s="130" customFormat="1">
      <c r="B400" s="144"/>
    </row>
    <row r="401" spans="2:2" s="130" customFormat="1">
      <c r="B401" s="144"/>
    </row>
    <row r="402" spans="2:2" s="130" customFormat="1">
      <c r="B402" s="144"/>
    </row>
    <row r="403" spans="2:2" s="130" customFormat="1">
      <c r="B403" s="144"/>
    </row>
    <row r="404" spans="2:2" s="130" customFormat="1">
      <c r="B404" s="144"/>
    </row>
    <row r="405" spans="2:2" s="130" customFormat="1">
      <c r="B405" s="144"/>
    </row>
    <row r="406" spans="2:2" s="130" customFormat="1">
      <c r="B406" s="144"/>
    </row>
    <row r="407" spans="2:2" s="130" customFormat="1">
      <c r="B407" s="144"/>
    </row>
    <row r="408" spans="2:2" s="130" customFormat="1">
      <c r="B408" s="144"/>
    </row>
    <row r="409" spans="2:2" s="130" customFormat="1">
      <c r="B409" s="144"/>
    </row>
    <row r="410" spans="2:2" s="130" customFormat="1">
      <c r="B410" s="144"/>
    </row>
    <row r="411" spans="2:2" s="130" customFormat="1">
      <c r="B411" s="144"/>
    </row>
    <row r="412" spans="2:2" s="130" customFormat="1">
      <c r="B412" s="144"/>
    </row>
    <row r="413" spans="2:2" s="130" customFormat="1">
      <c r="B413" s="144"/>
    </row>
    <row r="414" spans="2:2" s="130" customFormat="1">
      <c r="B414" s="144"/>
    </row>
    <row r="415" spans="2:2" s="130" customFormat="1">
      <c r="B415" s="144"/>
    </row>
    <row r="416" spans="2:2" s="130" customFormat="1">
      <c r="B416" s="144"/>
    </row>
    <row r="417" spans="2:2" s="130" customFormat="1">
      <c r="B417" s="144"/>
    </row>
    <row r="418" spans="2:2" s="130" customFormat="1">
      <c r="B418" s="144"/>
    </row>
    <row r="419" spans="2:2" s="130" customFormat="1">
      <c r="B419" s="144"/>
    </row>
    <row r="420" spans="2:2" s="130" customFormat="1">
      <c r="B420" s="144"/>
    </row>
    <row r="421" spans="2:2" s="130" customFormat="1">
      <c r="B421" s="144"/>
    </row>
    <row r="422" spans="2:2" s="130" customFormat="1">
      <c r="B422" s="144"/>
    </row>
    <row r="423" spans="2:2" s="130" customFormat="1">
      <c r="B423" s="144"/>
    </row>
    <row r="424" spans="2:2" s="130" customFormat="1">
      <c r="B424" s="144"/>
    </row>
    <row r="425" spans="2:2" s="130" customFormat="1">
      <c r="B425" s="144"/>
    </row>
    <row r="426" spans="2:2" s="130" customFormat="1">
      <c r="B426" s="144"/>
    </row>
    <row r="427" spans="2:2" s="130" customFormat="1">
      <c r="B427" s="144"/>
    </row>
    <row r="428" spans="2:2" s="130" customFormat="1">
      <c r="B428" s="144"/>
    </row>
    <row r="429" spans="2:2" s="130" customFormat="1">
      <c r="B429" s="144"/>
    </row>
    <row r="430" spans="2:2" s="130" customFormat="1">
      <c r="B430" s="144"/>
    </row>
    <row r="431" spans="2:2" s="130" customFormat="1">
      <c r="B431" s="144"/>
    </row>
    <row r="432" spans="2:2" s="130" customFormat="1">
      <c r="B432" s="144"/>
    </row>
    <row r="433" spans="2:2" s="130" customFormat="1">
      <c r="B433" s="144"/>
    </row>
    <row r="434" spans="2:2" s="130" customFormat="1">
      <c r="B434" s="144"/>
    </row>
    <row r="435" spans="2:2" s="130" customFormat="1">
      <c r="B435" s="144"/>
    </row>
    <row r="436" spans="2:2" s="130" customFormat="1">
      <c r="B436" s="144"/>
    </row>
    <row r="437" spans="2:2" s="130" customFormat="1">
      <c r="B437" s="144"/>
    </row>
    <row r="438" spans="2:2" s="130" customFormat="1">
      <c r="B438" s="144"/>
    </row>
    <row r="439" spans="2:2" s="130" customFormat="1">
      <c r="B439" s="144"/>
    </row>
    <row r="440" spans="2:2" s="130" customFormat="1">
      <c r="B440" s="144"/>
    </row>
    <row r="441" spans="2:2" s="130" customFormat="1">
      <c r="B441" s="144"/>
    </row>
    <row r="442" spans="2:2" s="130" customFormat="1">
      <c r="B442" s="144"/>
    </row>
    <row r="443" spans="2:2" s="130" customFormat="1">
      <c r="B443" s="144"/>
    </row>
    <row r="444" spans="2:2" s="130" customFormat="1">
      <c r="B444" s="144"/>
    </row>
    <row r="445" spans="2:2" s="130" customFormat="1">
      <c r="B445" s="144"/>
    </row>
    <row r="446" spans="2:2" s="130" customFormat="1">
      <c r="B446" s="144"/>
    </row>
    <row r="447" spans="2:2" s="130" customFormat="1">
      <c r="B447" s="144"/>
    </row>
    <row r="448" spans="2:2" s="130" customFormat="1">
      <c r="B448" s="144"/>
    </row>
    <row r="449" spans="2:2" s="130" customFormat="1">
      <c r="B449" s="144"/>
    </row>
    <row r="450" spans="2:2" s="130" customFormat="1">
      <c r="B450" s="144"/>
    </row>
    <row r="451" spans="2:2" s="130" customFormat="1">
      <c r="B451" s="144"/>
    </row>
    <row r="452" spans="2:2" s="130" customFormat="1">
      <c r="B452" s="144"/>
    </row>
    <row r="453" spans="2:2" s="130" customFormat="1">
      <c r="B453" s="144"/>
    </row>
    <row r="454" spans="2:2" s="130" customFormat="1">
      <c r="B454" s="144"/>
    </row>
    <row r="455" spans="2:2" s="130" customFormat="1">
      <c r="B455" s="144"/>
    </row>
    <row r="456" spans="2:2" s="130" customFormat="1">
      <c r="B456" s="144"/>
    </row>
    <row r="457" spans="2:2" s="130" customFormat="1">
      <c r="B457" s="144"/>
    </row>
    <row r="458" spans="2:2" s="130" customFormat="1">
      <c r="B458" s="144"/>
    </row>
    <row r="459" spans="2:2" s="130" customFormat="1">
      <c r="B459" s="144"/>
    </row>
    <row r="460" spans="2:2" s="130" customFormat="1">
      <c r="B460" s="144"/>
    </row>
    <row r="461" spans="2:2" s="130" customFormat="1">
      <c r="B461" s="144"/>
    </row>
    <row r="462" spans="2:2" s="130" customFormat="1">
      <c r="B462" s="144"/>
    </row>
    <row r="463" spans="2:2" s="130" customFormat="1">
      <c r="B463" s="144"/>
    </row>
    <row r="464" spans="2:2" s="130" customFormat="1">
      <c r="B464" s="144"/>
    </row>
    <row r="465" spans="2:2" s="130" customFormat="1">
      <c r="B465" s="144"/>
    </row>
    <row r="466" spans="2:2" s="130" customFormat="1">
      <c r="B466" s="144"/>
    </row>
    <row r="467" spans="2:2" s="130" customFormat="1">
      <c r="B467" s="144"/>
    </row>
    <row r="468" spans="2:2" s="130" customFormat="1">
      <c r="B468" s="144"/>
    </row>
    <row r="469" spans="2:2" s="130" customFormat="1">
      <c r="B469" s="144"/>
    </row>
    <row r="470" spans="2:2" s="130" customFormat="1">
      <c r="B470" s="144"/>
    </row>
    <row r="471" spans="2:2" s="130" customFormat="1">
      <c r="B471" s="144"/>
    </row>
    <row r="472" spans="2:2" s="130" customFormat="1">
      <c r="B472" s="144"/>
    </row>
    <row r="473" spans="2:2" s="130" customFormat="1">
      <c r="B473" s="144"/>
    </row>
    <row r="474" spans="2:2" s="130" customFormat="1">
      <c r="B474" s="144"/>
    </row>
    <row r="475" spans="2:2" s="130" customFormat="1">
      <c r="B475" s="144"/>
    </row>
    <row r="476" spans="2:2" s="130" customFormat="1">
      <c r="B476" s="144"/>
    </row>
    <row r="477" spans="2:2" s="130" customFormat="1">
      <c r="B477" s="144"/>
    </row>
    <row r="478" spans="2:2" s="130" customFormat="1">
      <c r="B478" s="144"/>
    </row>
    <row r="479" spans="2:2" s="130" customFormat="1">
      <c r="B479" s="144"/>
    </row>
    <row r="480" spans="2:2" s="130" customFormat="1">
      <c r="B480" s="144"/>
    </row>
    <row r="481" spans="2:2" s="130" customFormat="1">
      <c r="B481" s="144"/>
    </row>
    <row r="482" spans="2:2" s="130" customFormat="1">
      <c r="B482" s="144"/>
    </row>
    <row r="483" spans="2:2" s="130" customFormat="1">
      <c r="B483" s="144"/>
    </row>
    <row r="484" spans="2:2" s="130" customFormat="1">
      <c r="B484" s="144"/>
    </row>
    <row r="485" spans="2:2" s="130" customFormat="1">
      <c r="B485" s="144"/>
    </row>
    <row r="486" spans="2:2" s="130" customFormat="1">
      <c r="B486" s="144"/>
    </row>
    <row r="487" spans="2:2" s="130" customFormat="1">
      <c r="B487" s="144"/>
    </row>
    <row r="488" spans="2:2" s="130" customFormat="1">
      <c r="B488" s="144"/>
    </row>
    <row r="489" spans="2:2" s="130" customFormat="1">
      <c r="B489" s="144"/>
    </row>
    <row r="490" spans="2:2" s="130" customFormat="1">
      <c r="B490" s="144"/>
    </row>
    <row r="491" spans="2:2" s="130" customFormat="1">
      <c r="B491" s="144"/>
    </row>
    <row r="492" spans="2:2" s="130" customFormat="1">
      <c r="B492" s="144"/>
    </row>
    <row r="493" spans="2:2" s="130" customFormat="1">
      <c r="B493" s="144"/>
    </row>
    <row r="494" spans="2:2" s="130" customFormat="1">
      <c r="B494" s="144"/>
    </row>
    <row r="495" spans="2:2" s="130" customFormat="1">
      <c r="B495" s="144"/>
    </row>
    <row r="496" spans="2:2" s="130" customFormat="1">
      <c r="B496" s="144"/>
    </row>
    <row r="497" spans="2:2" s="130" customFormat="1">
      <c r="B497" s="144"/>
    </row>
    <row r="498" spans="2:2" s="130" customFormat="1">
      <c r="B498" s="144"/>
    </row>
    <row r="499" spans="2:2" s="130" customFormat="1">
      <c r="B499" s="144"/>
    </row>
    <row r="500" spans="2:2" s="130" customFormat="1">
      <c r="B500" s="144"/>
    </row>
    <row r="501" spans="2:2" s="130" customFormat="1">
      <c r="B501" s="144"/>
    </row>
    <row r="502" spans="2:2" s="130" customFormat="1">
      <c r="B502" s="144"/>
    </row>
    <row r="503" spans="2:2" s="130" customFormat="1">
      <c r="B503" s="144"/>
    </row>
    <row r="504" spans="2:2" s="130" customFormat="1">
      <c r="B504" s="144"/>
    </row>
    <row r="505" spans="2:2" s="130" customFormat="1">
      <c r="B505" s="144"/>
    </row>
    <row r="506" spans="2:2" s="130" customFormat="1">
      <c r="B506" s="144"/>
    </row>
    <row r="507" spans="2:2" s="130" customFormat="1">
      <c r="B507" s="144"/>
    </row>
    <row r="508" spans="2:2" s="130" customFormat="1">
      <c r="B508" s="144"/>
    </row>
    <row r="509" spans="2:2" s="130" customFormat="1">
      <c r="B509" s="144"/>
    </row>
    <row r="510" spans="2:2" s="130" customFormat="1">
      <c r="B510" s="144"/>
    </row>
    <row r="511" spans="2:2" s="130" customFormat="1">
      <c r="B511" s="144"/>
    </row>
    <row r="512" spans="2:2" s="130" customFormat="1">
      <c r="B512" s="144"/>
    </row>
    <row r="513" spans="2:6" s="130" customFormat="1">
      <c r="B513" s="144"/>
    </row>
    <row r="514" spans="2:6" s="130" customFormat="1">
      <c r="B514" s="144"/>
    </row>
    <row r="515" spans="2:6" s="130" customFormat="1">
      <c r="B515" s="144"/>
    </row>
    <row r="516" spans="2:6" s="130" customFormat="1">
      <c r="B516" s="144"/>
    </row>
    <row r="517" spans="2:6" s="130" customFormat="1">
      <c r="B517" s="144"/>
    </row>
    <row r="518" spans="2:6" s="130" customFormat="1">
      <c r="B518" s="144"/>
    </row>
    <row r="519" spans="2:6" s="130" customFormat="1">
      <c r="B519" s="144"/>
    </row>
    <row r="520" spans="2:6" s="130" customFormat="1">
      <c r="B520" s="144"/>
    </row>
    <row r="521" spans="2:6" s="130" customFormat="1">
      <c r="B521" s="144"/>
    </row>
    <row r="522" spans="2:6" s="130" customFormat="1">
      <c r="B522" s="144"/>
    </row>
    <row r="523" spans="2:6" s="130" customFormat="1">
      <c r="B523" s="144"/>
    </row>
    <row r="524" spans="2:6" s="130" customFormat="1">
      <c r="B524" s="144"/>
    </row>
    <row r="525" spans="2:6">
      <c r="C525" s="1"/>
      <c r="D525" s="1"/>
      <c r="E525" s="1"/>
      <c r="F525" s="1"/>
    </row>
    <row r="526" spans="2:6">
      <c r="C526" s="1"/>
      <c r="D526" s="1"/>
      <c r="E526" s="1"/>
      <c r="F526" s="1"/>
    </row>
    <row r="527" spans="2:6">
      <c r="C527" s="1"/>
      <c r="D527" s="1"/>
      <c r="E527" s="1"/>
      <c r="F527" s="1"/>
    </row>
    <row r="528" spans="2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1:K261"/>
  </mergeCells>
  <phoneticPr fontId="5" type="noConversion"/>
  <conditionalFormatting sqref="B12:B253">
    <cfRule type="cellIs" dxfId="21" priority="2" operator="equal">
      <formula>"NR3"</formula>
    </cfRule>
  </conditionalFormatting>
  <conditionalFormatting sqref="B12:B253">
    <cfRule type="containsText" dxfId="2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$AR$7:$AR$24</formula1>
    </dataValidation>
    <dataValidation allowBlank="1" showInputMessage="1" showErrorMessage="1" sqref="H2 B34 Q9 B36 B259 B261"/>
    <dataValidation type="list" allowBlank="1" showInputMessage="1" showErrorMessage="1" sqref="I12:I35 I262:I828 I37:I260">
      <formula1>$AT$7:$AT$10</formula1>
    </dataValidation>
    <dataValidation type="list" allowBlank="1" showInputMessage="1" showErrorMessage="1" sqref="E12:E35 E262:E822 E37:E260">
      <formula1>$AP$7:$AP$24</formula1>
    </dataValidation>
    <dataValidation type="list" allowBlank="1" showInputMessage="1" showErrorMessage="1" sqref="L12:L828">
      <formula1>$AU$7:$AU$20</formula1>
    </dataValidation>
    <dataValidation type="list" allowBlank="1" showInputMessage="1" showErrorMessage="1" sqref="G12:G35 G262:G555 G37:G260">
      <formula1>$AR$7:$AR$29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J174" sqref="J174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191</v>
      </c>
      <c r="C1" s="80" t="s" vm="1">
        <v>267</v>
      </c>
    </row>
    <row r="2" spans="2:62">
      <c r="B2" s="58" t="s">
        <v>190</v>
      </c>
      <c r="C2" s="80" t="s">
        <v>268</v>
      </c>
    </row>
    <row r="3" spans="2:62">
      <c r="B3" s="58" t="s">
        <v>192</v>
      </c>
      <c r="C3" s="80" t="s">
        <v>269</v>
      </c>
    </row>
    <row r="4" spans="2:62">
      <c r="B4" s="58" t="s">
        <v>193</v>
      </c>
      <c r="C4" s="80">
        <v>8802</v>
      </c>
    </row>
    <row r="6" spans="2:62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  <c r="BJ6" s="3"/>
    </row>
    <row r="7" spans="2:62" ht="26.25" customHeight="1">
      <c r="B7" s="175" t="s">
        <v>99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7"/>
      <c r="BF7" s="3"/>
      <c r="BJ7" s="3"/>
    </row>
    <row r="8" spans="2:62" s="3" customFormat="1" ht="78.75">
      <c r="B8" s="23" t="s">
        <v>126</v>
      </c>
      <c r="C8" s="31" t="s">
        <v>49</v>
      </c>
      <c r="D8" s="31" t="s">
        <v>131</v>
      </c>
      <c r="E8" s="31" t="s">
        <v>237</v>
      </c>
      <c r="F8" s="31" t="s">
        <v>128</v>
      </c>
      <c r="G8" s="31" t="s">
        <v>69</v>
      </c>
      <c r="H8" s="31" t="s">
        <v>111</v>
      </c>
      <c r="I8" s="14" t="s">
        <v>251</v>
      </c>
      <c r="J8" s="14" t="s">
        <v>250</v>
      </c>
      <c r="K8" s="31" t="s">
        <v>265</v>
      </c>
      <c r="L8" s="14" t="s">
        <v>66</v>
      </c>
      <c r="M8" s="14" t="s">
        <v>63</v>
      </c>
      <c r="N8" s="14" t="s">
        <v>194</v>
      </c>
      <c r="O8" s="15" t="s">
        <v>196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258</v>
      </c>
      <c r="J9" s="17"/>
      <c r="K9" s="17" t="s">
        <v>254</v>
      </c>
      <c r="L9" s="17" t="s">
        <v>254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371.77566862100008</v>
      </c>
      <c r="L11" s="90">
        <v>116436.40750061098</v>
      </c>
      <c r="M11" s="82"/>
      <c r="N11" s="91">
        <f>L11/$L$11</f>
        <v>1</v>
      </c>
      <c r="O11" s="91">
        <f>L11/'סכום נכסי הקרן'!$C$42</f>
        <v>0.10947128634264745</v>
      </c>
      <c r="BF11" s="1"/>
      <c r="BG11" s="3"/>
      <c r="BH11" s="1"/>
      <c r="BJ11" s="1"/>
    </row>
    <row r="12" spans="2:62" ht="20.25">
      <c r="B12" s="83" t="s">
        <v>245</v>
      </c>
      <c r="C12" s="84"/>
      <c r="D12" s="84"/>
      <c r="E12" s="84"/>
      <c r="F12" s="84"/>
      <c r="G12" s="84"/>
      <c r="H12" s="84"/>
      <c r="I12" s="93"/>
      <c r="J12" s="95"/>
      <c r="K12" s="93">
        <v>326.52919689500004</v>
      </c>
      <c r="L12" s="93">
        <v>85921.190285638993</v>
      </c>
      <c r="M12" s="84"/>
      <c r="N12" s="94">
        <f t="shared" ref="N12:N40" si="0">L12/$L$11</f>
        <v>0.73792374850785514</v>
      </c>
      <c r="O12" s="94">
        <f>L12/'סכום נכסי הקרן'!$C$42</f>
        <v>8.0781461971943178E-2</v>
      </c>
      <c r="BG12" s="4"/>
    </row>
    <row r="13" spans="2:62">
      <c r="B13" s="104" t="s">
        <v>931</v>
      </c>
      <c r="C13" s="84"/>
      <c r="D13" s="84"/>
      <c r="E13" s="84"/>
      <c r="F13" s="84"/>
      <c r="G13" s="84"/>
      <c r="H13" s="84"/>
      <c r="I13" s="93"/>
      <c r="J13" s="95"/>
      <c r="K13" s="93">
        <v>170.26442351899999</v>
      </c>
      <c r="L13" s="93">
        <v>62276.950649839011</v>
      </c>
      <c r="M13" s="84"/>
      <c r="N13" s="94">
        <f t="shared" si="0"/>
        <v>0.53485805674236575</v>
      </c>
      <c r="O13" s="94">
        <f>L13/'סכום נכסי הקרן'!$C$42</f>
        <v>5.8551599482315503E-2</v>
      </c>
    </row>
    <row r="14" spans="2:62" s="130" customFormat="1">
      <c r="B14" s="89" t="s">
        <v>932</v>
      </c>
      <c r="C14" s="86" t="s">
        <v>933</v>
      </c>
      <c r="D14" s="99" t="s">
        <v>132</v>
      </c>
      <c r="E14" s="99" t="s">
        <v>357</v>
      </c>
      <c r="F14" s="86" t="s">
        <v>934</v>
      </c>
      <c r="G14" s="99" t="s">
        <v>202</v>
      </c>
      <c r="H14" s="99" t="s">
        <v>176</v>
      </c>
      <c r="I14" s="96">
        <v>8862.9463880000003</v>
      </c>
      <c r="J14" s="98">
        <v>19820</v>
      </c>
      <c r="K14" s="86"/>
      <c r="L14" s="96">
        <v>1756.635976434</v>
      </c>
      <c r="M14" s="97">
        <v>1.7481232094473939E-4</v>
      </c>
      <c r="N14" s="97">
        <f t="shared" si="0"/>
        <v>1.5086655575703694E-2</v>
      </c>
      <c r="O14" s="97">
        <f>L14/'סכום נכסי הקרן'!$C$42</f>
        <v>1.6515555924807577E-3</v>
      </c>
    </row>
    <row r="15" spans="2:62" s="130" customFormat="1">
      <c r="B15" s="89" t="s">
        <v>935</v>
      </c>
      <c r="C15" s="86" t="s">
        <v>936</v>
      </c>
      <c r="D15" s="99" t="s">
        <v>132</v>
      </c>
      <c r="E15" s="99" t="s">
        <v>357</v>
      </c>
      <c r="F15" s="86">
        <v>29389</v>
      </c>
      <c r="G15" s="99" t="s">
        <v>937</v>
      </c>
      <c r="H15" s="99" t="s">
        <v>176</v>
      </c>
      <c r="I15" s="96">
        <v>2517.7721780000002</v>
      </c>
      <c r="J15" s="98">
        <v>46950</v>
      </c>
      <c r="K15" s="96">
        <v>6.6755205939999991</v>
      </c>
      <c r="L15" s="96">
        <v>1188.7695582399999</v>
      </c>
      <c r="M15" s="97">
        <v>2.3614705511763937E-5</v>
      </c>
      <c r="N15" s="97">
        <f t="shared" si="0"/>
        <v>1.0209603540316735E-2</v>
      </c>
      <c r="O15" s="97">
        <f>L15/'סכום נכסי הקרן'!$C$42</f>
        <v>1.1176584326069204E-3</v>
      </c>
    </row>
    <row r="16" spans="2:62" s="130" customFormat="1" ht="20.25">
      <c r="B16" s="89" t="s">
        <v>938</v>
      </c>
      <c r="C16" s="86" t="s">
        <v>939</v>
      </c>
      <c r="D16" s="99" t="s">
        <v>132</v>
      </c>
      <c r="E16" s="99" t="s">
        <v>357</v>
      </c>
      <c r="F16" s="86" t="s">
        <v>432</v>
      </c>
      <c r="G16" s="99" t="s">
        <v>415</v>
      </c>
      <c r="H16" s="99" t="s">
        <v>176</v>
      </c>
      <c r="I16" s="96">
        <v>18257.867786999999</v>
      </c>
      <c r="J16" s="98">
        <v>5416</v>
      </c>
      <c r="K16" s="86"/>
      <c r="L16" s="96">
        <v>988.84611935299995</v>
      </c>
      <c r="M16" s="97">
        <v>1.388543044195429E-4</v>
      </c>
      <c r="N16" s="97">
        <f t="shared" si="0"/>
        <v>8.4925852710442916E-3</v>
      </c>
      <c r="O16" s="97">
        <f>L16/'סכום נכסי הקרן'!$C$42</f>
        <v>9.2969423399583996E-4</v>
      </c>
      <c r="BF16" s="142"/>
    </row>
    <row r="17" spans="2:15" s="130" customFormat="1">
      <c r="B17" s="89" t="s">
        <v>940</v>
      </c>
      <c r="C17" s="86" t="s">
        <v>941</v>
      </c>
      <c r="D17" s="99" t="s">
        <v>132</v>
      </c>
      <c r="E17" s="99" t="s">
        <v>357</v>
      </c>
      <c r="F17" s="86" t="s">
        <v>735</v>
      </c>
      <c r="G17" s="99" t="s">
        <v>736</v>
      </c>
      <c r="H17" s="99" t="s">
        <v>176</v>
      </c>
      <c r="I17" s="96">
        <v>5744.8780880000004</v>
      </c>
      <c r="J17" s="98">
        <v>46960</v>
      </c>
      <c r="K17" s="86"/>
      <c r="L17" s="96">
        <v>2697.7947500579999</v>
      </c>
      <c r="M17" s="97">
        <v>1.3437311140957882E-4</v>
      </c>
      <c r="N17" s="97">
        <f t="shared" si="0"/>
        <v>2.3169683846900237E-2</v>
      </c>
      <c r="O17" s="97">
        <f>L17/'סכום נכסי הקרן'!$C$42</f>
        <v>2.536415094872629E-3</v>
      </c>
    </row>
    <row r="18" spans="2:15" s="130" customFormat="1">
      <c r="B18" s="89" t="s">
        <v>942</v>
      </c>
      <c r="C18" s="86" t="s">
        <v>943</v>
      </c>
      <c r="D18" s="99" t="s">
        <v>132</v>
      </c>
      <c r="E18" s="99" t="s">
        <v>357</v>
      </c>
      <c r="F18" s="86" t="s">
        <v>440</v>
      </c>
      <c r="G18" s="99" t="s">
        <v>415</v>
      </c>
      <c r="H18" s="99" t="s">
        <v>176</v>
      </c>
      <c r="I18" s="96">
        <v>41148.955971000003</v>
      </c>
      <c r="J18" s="98">
        <v>2050</v>
      </c>
      <c r="K18" s="96">
        <v>20.991783630999997</v>
      </c>
      <c r="L18" s="96">
        <v>864.54538103599998</v>
      </c>
      <c r="M18" s="97">
        <v>1.1790455412264508E-4</v>
      </c>
      <c r="N18" s="97">
        <f t="shared" si="0"/>
        <v>7.4250434172100635E-3</v>
      </c>
      <c r="O18" s="97">
        <f>L18/'סכום נכסי הקרן'!$C$42</f>
        <v>8.1282905403199236E-4</v>
      </c>
    </row>
    <row r="19" spans="2:15" s="130" customFormat="1">
      <c r="B19" s="89" t="s">
        <v>944</v>
      </c>
      <c r="C19" s="86" t="s">
        <v>945</v>
      </c>
      <c r="D19" s="99" t="s">
        <v>132</v>
      </c>
      <c r="E19" s="99" t="s">
        <v>357</v>
      </c>
      <c r="F19" s="86" t="s">
        <v>449</v>
      </c>
      <c r="G19" s="99" t="s">
        <v>450</v>
      </c>
      <c r="H19" s="99" t="s">
        <v>176</v>
      </c>
      <c r="I19" s="96">
        <v>619011.88924499997</v>
      </c>
      <c r="J19" s="98">
        <v>255.1</v>
      </c>
      <c r="K19" s="86"/>
      <c r="L19" s="96">
        <v>1579.0993294770001</v>
      </c>
      <c r="M19" s="97">
        <v>2.2383477787708565E-4</v>
      </c>
      <c r="N19" s="97">
        <f t="shared" si="0"/>
        <v>1.3561903560694399E-2</v>
      </c>
      <c r="O19" s="97">
        <f>L19/'סכום נכסי הקרן'!$C$42</f>
        <v>1.4846390280441467E-3</v>
      </c>
    </row>
    <row r="20" spans="2:15" s="130" customFormat="1">
      <c r="B20" s="89" t="s">
        <v>946</v>
      </c>
      <c r="C20" s="86" t="s">
        <v>947</v>
      </c>
      <c r="D20" s="99" t="s">
        <v>132</v>
      </c>
      <c r="E20" s="99" t="s">
        <v>357</v>
      </c>
      <c r="F20" s="86" t="s">
        <v>396</v>
      </c>
      <c r="G20" s="99" t="s">
        <v>365</v>
      </c>
      <c r="H20" s="99" t="s">
        <v>176</v>
      </c>
      <c r="I20" s="96">
        <v>15649.361554999999</v>
      </c>
      <c r="J20" s="98">
        <v>8642</v>
      </c>
      <c r="K20" s="86"/>
      <c r="L20" s="96">
        <v>1352.4178255400002</v>
      </c>
      <c r="M20" s="97">
        <v>1.5597882304243076E-4</v>
      </c>
      <c r="N20" s="97">
        <f t="shared" si="0"/>
        <v>1.1615076886779624E-2</v>
      </c>
      <c r="O20" s="97">
        <f>L20/'סכום נכסי הקרן'!$C$42</f>
        <v>1.2715174077645183E-3</v>
      </c>
    </row>
    <row r="21" spans="2:15" s="130" customFormat="1">
      <c r="B21" s="89" t="s">
        <v>948</v>
      </c>
      <c r="C21" s="86" t="s">
        <v>949</v>
      </c>
      <c r="D21" s="99" t="s">
        <v>132</v>
      </c>
      <c r="E21" s="99" t="s">
        <v>357</v>
      </c>
      <c r="F21" s="86" t="s">
        <v>706</v>
      </c>
      <c r="G21" s="99" t="s">
        <v>533</v>
      </c>
      <c r="H21" s="99" t="s">
        <v>176</v>
      </c>
      <c r="I21" s="96">
        <v>293085.14127999998</v>
      </c>
      <c r="J21" s="98">
        <v>179.3</v>
      </c>
      <c r="K21" s="86"/>
      <c r="L21" s="96">
        <v>525.50165830200001</v>
      </c>
      <c r="M21" s="97">
        <v>9.1451886580788699E-5</v>
      </c>
      <c r="N21" s="97">
        <f t="shared" si="0"/>
        <v>4.51320742010391E-3</v>
      </c>
      <c r="O21" s="97">
        <f>L21/'סכום נכסי הקרן'!$C$42</f>
        <v>4.9406662180995632E-4</v>
      </c>
    </row>
    <row r="22" spans="2:15" s="130" customFormat="1">
      <c r="B22" s="89" t="s">
        <v>950</v>
      </c>
      <c r="C22" s="86" t="s">
        <v>951</v>
      </c>
      <c r="D22" s="99" t="s">
        <v>132</v>
      </c>
      <c r="E22" s="99" t="s">
        <v>357</v>
      </c>
      <c r="F22" s="86" t="s">
        <v>469</v>
      </c>
      <c r="G22" s="99" t="s">
        <v>365</v>
      </c>
      <c r="H22" s="99" t="s">
        <v>176</v>
      </c>
      <c r="I22" s="96">
        <v>197771.96685699999</v>
      </c>
      <c r="J22" s="98">
        <v>1277</v>
      </c>
      <c r="K22" s="86"/>
      <c r="L22" s="96">
        <v>2525.5480167619999</v>
      </c>
      <c r="M22" s="97">
        <v>1.6990470761709918E-4</v>
      </c>
      <c r="N22" s="97">
        <f t="shared" si="0"/>
        <v>2.1690363615424563E-2</v>
      </c>
      <c r="O22" s="97">
        <f>L22/'סכום נכסי הקרן'!$C$42</f>
        <v>2.3744720062202841E-3</v>
      </c>
    </row>
    <row r="23" spans="2:15" s="130" customFormat="1">
      <c r="B23" s="89" t="s">
        <v>952</v>
      </c>
      <c r="C23" s="86" t="s">
        <v>953</v>
      </c>
      <c r="D23" s="99" t="s">
        <v>132</v>
      </c>
      <c r="E23" s="99" t="s">
        <v>357</v>
      </c>
      <c r="F23" s="86" t="s">
        <v>954</v>
      </c>
      <c r="G23" s="99" t="s">
        <v>901</v>
      </c>
      <c r="H23" s="99" t="s">
        <v>176</v>
      </c>
      <c r="I23" s="96">
        <v>317228.79564800003</v>
      </c>
      <c r="J23" s="98">
        <v>1121</v>
      </c>
      <c r="K23" s="86"/>
      <c r="L23" s="96">
        <v>3556.1347994380003</v>
      </c>
      <c r="M23" s="97">
        <v>2.7025457943258952E-4</v>
      </c>
      <c r="N23" s="97">
        <f t="shared" si="0"/>
        <v>3.0541433523868729E-2</v>
      </c>
      <c r="O23" s="97">
        <f>L23/'סכום נכסי הקרן'!$C$42</f>
        <v>3.3434100146063658E-3</v>
      </c>
    </row>
    <row r="24" spans="2:15" s="130" customFormat="1">
      <c r="B24" s="89" t="s">
        <v>955</v>
      </c>
      <c r="C24" s="86" t="s">
        <v>956</v>
      </c>
      <c r="D24" s="99" t="s">
        <v>132</v>
      </c>
      <c r="E24" s="99" t="s">
        <v>357</v>
      </c>
      <c r="F24" s="86" t="s">
        <v>612</v>
      </c>
      <c r="G24" s="99" t="s">
        <v>482</v>
      </c>
      <c r="H24" s="99" t="s">
        <v>176</v>
      </c>
      <c r="I24" s="96">
        <v>44250.823122000002</v>
      </c>
      <c r="J24" s="98">
        <v>1955</v>
      </c>
      <c r="K24" s="86"/>
      <c r="L24" s="96">
        <v>865.10359206399994</v>
      </c>
      <c r="M24" s="97">
        <v>1.727904558981417E-4</v>
      </c>
      <c r="N24" s="97">
        <f t="shared" si="0"/>
        <v>7.4298375450948233E-3</v>
      </c>
      <c r="O24" s="97">
        <f>L24/'סכום נכסי הקרן'!$C$42</f>
        <v>8.1335387337842823E-4</v>
      </c>
    </row>
    <row r="25" spans="2:15" s="130" customFormat="1">
      <c r="B25" s="89" t="s">
        <v>957</v>
      </c>
      <c r="C25" s="86" t="s">
        <v>958</v>
      </c>
      <c r="D25" s="99" t="s">
        <v>132</v>
      </c>
      <c r="E25" s="99" t="s">
        <v>357</v>
      </c>
      <c r="F25" s="86" t="s">
        <v>481</v>
      </c>
      <c r="G25" s="99" t="s">
        <v>482</v>
      </c>
      <c r="H25" s="99" t="s">
        <v>176</v>
      </c>
      <c r="I25" s="96">
        <v>37057.629200000003</v>
      </c>
      <c r="J25" s="98">
        <v>2484</v>
      </c>
      <c r="K25" s="86"/>
      <c r="L25" s="96">
        <v>920.511509316</v>
      </c>
      <c r="M25" s="97">
        <v>1.7286053409774858E-4</v>
      </c>
      <c r="N25" s="97">
        <f t="shared" si="0"/>
        <v>7.9057017394767171E-3</v>
      </c>
      <c r="O25" s="97">
        <f>L25/'סכום נכסי הקרן'!$C$42</f>
        <v>8.6544733886182161E-4</v>
      </c>
    </row>
    <row r="26" spans="2:15" s="130" customFormat="1">
      <c r="B26" s="89" t="s">
        <v>959</v>
      </c>
      <c r="C26" s="86" t="s">
        <v>960</v>
      </c>
      <c r="D26" s="99" t="s">
        <v>132</v>
      </c>
      <c r="E26" s="99" t="s">
        <v>357</v>
      </c>
      <c r="F26" s="86" t="s">
        <v>961</v>
      </c>
      <c r="G26" s="99" t="s">
        <v>607</v>
      </c>
      <c r="H26" s="99" t="s">
        <v>176</v>
      </c>
      <c r="I26" s="96">
        <v>468.997119</v>
      </c>
      <c r="J26" s="98">
        <v>84650</v>
      </c>
      <c r="K26" s="86"/>
      <c r="L26" s="96">
        <v>397.00606123400001</v>
      </c>
      <c r="M26" s="97">
        <v>6.0920845539767854E-5</v>
      </c>
      <c r="N26" s="97">
        <f t="shared" si="0"/>
        <v>3.4096385293570382E-3</v>
      </c>
      <c r="O26" s="97">
        <f>L26/'סכום נכסי הקרן'!$C$42</f>
        <v>3.7325751577216765E-4</v>
      </c>
    </row>
    <row r="27" spans="2:15" s="130" customFormat="1">
      <c r="B27" s="89" t="s">
        <v>962</v>
      </c>
      <c r="C27" s="86" t="s">
        <v>963</v>
      </c>
      <c r="D27" s="99" t="s">
        <v>132</v>
      </c>
      <c r="E27" s="99" t="s">
        <v>357</v>
      </c>
      <c r="F27" s="86" t="s">
        <v>964</v>
      </c>
      <c r="G27" s="99" t="s">
        <v>965</v>
      </c>
      <c r="H27" s="99" t="s">
        <v>176</v>
      </c>
      <c r="I27" s="96">
        <v>7236.5288399999999</v>
      </c>
      <c r="J27" s="98">
        <v>5985</v>
      </c>
      <c r="K27" s="86"/>
      <c r="L27" s="96">
        <v>433.10625067999996</v>
      </c>
      <c r="M27" s="97">
        <v>6.8344917104457882E-5</v>
      </c>
      <c r="N27" s="97">
        <f t="shared" si="0"/>
        <v>3.7196806392169675E-3</v>
      </c>
      <c r="O27" s="97">
        <f>L27/'סכום נכסי הקרן'!$C$42</f>
        <v>4.0719822435892255E-4</v>
      </c>
    </row>
    <row r="28" spans="2:15" s="130" customFormat="1">
      <c r="B28" s="89" t="s">
        <v>966</v>
      </c>
      <c r="C28" s="86" t="s">
        <v>967</v>
      </c>
      <c r="D28" s="99" t="s">
        <v>132</v>
      </c>
      <c r="E28" s="99" t="s">
        <v>357</v>
      </c>
      <c r="F28" s="86" t="s">
        <v>968</v>
      </c>
      <c r="G28" s="99" t="s">
        <v>533</v>
      </c>
      <c r="H28" s="99" t="s">
        <v>176</v>
      </c>
      <c r="I28" s="96">
        <v>18703.712327000001</v>
      </c>
      <c r="J28" s="98">
        <v>5692</v>
      </c>
      <c r="K28" s="86"/>
      <c r="L28" s="96">
        <v>1064.615305624</v>
      </c>
      <c r="M28" s="97">
        <v>1.7165440381869523E-5</v>
      </c>
      <c r="N28" s="97">
        <f t="shared" si="0"/>
        <v>9.1433197612045321E-3</v>
      </c>
      <c r="O28" s="97">
        <f>L28/'סכום נכסי הקרן'!$C$42</f>
        <v>1.0009309757012083E-3</v>
      </c>
    </row>
    <row r="29" spans="2:15" s="130" customFormat="1">
      <c r="B29" s="89" t="s">
        <v>969</v>
      </c>
      <c r="C29" s="86" t="s">
        <v>970</v>
      </c>
      <c r="D29" s="99" t="s">
        <v>132</v>
      </c>
      <c r="E29" s="99" t="s">
        <v>357</v>
      </c>
      <c r="F29" s="86" t="s">
        <v>923</v>
      </c>
      <c r="G29" s="99" t="s">
        <v>901</v>
      </c>
      <c r="H29" s="99" t="s">
        <v>176</v>
      </c>
      <c r="I29" s="96">
        <v>10069472.093354</v>
      </c>
      <c r="J29" s="98">
        <v>38.700000000000003</v>
      </c>
      <c r="K29" s="86"/>
      <c r="L29" s="96">
        <v>3896.8857001200004</v>
      </c>
      <c r="M29" s="97">
        <v>7.774282361523527E-4</v>
      </c>
      <c r="N29" s="97">
        <f t="shared" si="0"/>
        <v>3.3467931412256534E-2</v>
      </c>
      <c r="O29" s="97">
        <f>L29/'סכום נכסי הקרן'!$C$42</f>
        <v>3.6637775029272203E-3</v>
      </c>
    </row>
    <row r="30" spans="2:15" s="130" customFormat="1">
      <c r="B30" s="89" t="s">
        <v>971</v>
      </c>
      <c r="C30" s="86" t="s">
        <v>972</v>
      </c>
      <c r="D30" s="99" t="s">
        <v>132</v>
      </c>
      <c r="E30" s="99" t="s">
        <v>357</v>
      </c>
      <c r="F30" s="86" t="s">
        <v>773</v>
      </c>
      <c r="G30" s="99" t="s">
        <v>533</v>
      </c>
      <c r="H30" s="99" t="s">
        <v>176</v>
      </c>
      <c r="I30" s="96">
        <v>205575.32462</v>
      </c>
      <c r="J30" s="98">
        <v>1919</v>
      </c>
      <c r="K30" s="86"/>
      <c r="L30" s="96">
        <v>3944.9904794479999</v>
      </c>
      <c r="M30" s="97">
        <v>1.6056794536324821E-4</v>
      </c>
      <c r="N30" s="97">
        <f t="shared" si="0"/>
        <v>3.388107349007053E-2</v>
      </c>
      <c r="O30" s="97">
        <f>L30/'סכום נכסי הקרן'!$C$42</f>
        <v>3.7090046976277925E-3</v>
      </c>
    </row>
    <row r="31" spans="2:15" s="130" customFormat="1">
      <c r="B31" s="89" t="s">
        <v>973</v>
      </c>
      <c r="C31" s="86" t="s">
        <v>974</v>
      </c>
      <c r="D31" s="99" t="s">
        <v>132</v>
      </c>
      <c r="E31" s="99" t="s">
        <v>357</v>
      </c>
      <c r="F31" s="86" t="s">
        <v>364</v>
      </c>
      <c r="G31" s="99" t="s">
        <v>365</v>
      </c>
      <c r="H31" s="99" t="s">
        <v>176</v>
      </c>
      <c r="I31" s="96">
        <v>324744.30061699997</v>
      </c>
      <c r="J31" s="98">
        <v>2382</v>
      </c>
      <c r="K31" s="96">
        <v>59.737038831000007</v>
      </c>
      <c r="L31" s="96">
        <v>7795.146279517</v>
      </c>
      <c r="M31" s="97">
        <v>2.1734897796523835E-4</v>
      </c>
      <c r="N31" s="97">
        <f t="shared" si="0"/>
        <v>6.6947670808858439E-2</v>
      </c>
      <c r="O31" s="97">
        <f>L31/'סכום נכסי הקרן'!$C$42</f>
        <v>7.328847641089843E-3</v>
      </c>
    </row>
    <row r="32" spans="2:15" s="130" customFormat="1">
      <c r="B32" s="89" t="s">
        <v>975</v>
      </c>
      <c r="C32" s="86" t="s">
        <v>976</v>
      </c>
      <c r="D32" s="99" t="s">
        <v>132</v>
      </c>
      <c r="E32" s="99" t="s">
        <v>357</v>
      </c>
      <c r="F32" s="86" t="s">
        <v>370</v>
      </c>
      <c r="G32" s="99" t="s">
        <v>365</v>
      </c>
      <c r="H32" s="99" t="s">
        <v>176</v>
      </c>
      <c r="I32" s="96">
        <v>53762.444072999999</v>
      </c>
      <c r="J32" s="98">
        <v>7460</v>
      </c>
      <c r="K32" s="86"/>
      <c r="L32" s="96">
        <v>4010.6783278459998</v>
      </c>
      <c r="M32" s="97">
        <v>2.3003385495574307E-4</v>
      </c>
      <c r="N32" s="97">
        <f t="shared" si="0"/>
        <v>3.444522562949183E-2</v>
      </c>
      <c r="O32" s="97">
        <f>L32/'סכום נכסי הקרן'!$C$42</f>
        <v>3.7707631580231986E-3</v>
      </c>
    </row>
    <row r="33" spans="2:15" s="130" customFormat="1">
      <c r="B33" s="89" t="s">
        <v>977</v>
      </c>
      <c r="C33" s="86" t="s">
        <v>978</v>
      </c>
      <c r="D33" s="99" t="s">
        <v>132</v>
      </c>
      <c r="E33" s="99" t="s">
        <v>357</v>
      </c>
      <c r="F33" s="86" t="s">
        <v>507</v>
      </c>
      <c r="G33" s="99" t="s">
        <v>415</v>
      </c>
      <c r="H33" s="99" t="s">
        <v>176</v>
      </c>
      <c r="I33" s="96">
        <v>10298.923738</v>
      </c>
      <c r="J33" s="98">
        <v>18410</v>
      </c>
      <c r="K33" s="86"/>
      <c r="L33" s="96">
        <v>1896.03186009</v>
      </c>
      <c r="M33" s="97">
        <v>2.2987323683868323E-4</v>
      </c>
      <c r="N33" s="97">
        <f t="shared" si="0"/>
        <v>1.6283840259156492E-2</v>
      </c>
      <c r="O33" s="97">
        <f>L33/'סכום נכסי הקרן'!$C$42</f>
        <v>1.7826129397680507E-3</v>
      </c>
    </row>
    <row r="34" spans="2:15" s="130" customFormat="1">
      <c r="B34" s="89" t="s">
        <v>979</v>
      </c>
      <c r="C34" s="86" t="s">
        <v>980</v>
      </c>
      <c r="D34" s="99" t="s">
        <v>132</v>
      </c>
      <c r="E34" s="99" t="s">
        <v>357</v>
      </c>
      <c r="F34" s="86" t="s">
        <v>981</v>
      </c>
      <c r="G34" s="99" t="s">
        <v>204</v>
      </c>
      <c r="H34" s="99" t="s">
        <v>176</v>
      </c>
      <c r="I34" s="96">
        <v>1869.5562170000003</v>
      </c>
      <c r="J34" s="98">
        <v>44590</v>
      </c>
      <c r="K34" s="86"/>
      <c r="L34" s="96">
        <v>833.63511693699991</v>
      </c>
      <c r="M34" s="97">
        <v>3.0140776765160178E-5</v>
      </c>
      <c r="N34" s="97">
        <f t="shared" si="0"/>
        <v>7.1595743533449845E-3</v>
      </c>
      <c r="O34" s="97">
        <f>L34/'סכום נכסי הקרן'!$C$42</f>
        <v>7.8376781412650373E-4</v>
      </c>
    </row>
    <row r="35" spans="2:15" s="130" customFormat="1">
      <c r="B35" s="89" t="s">
        <v>982</v>
      </c>
      <c r="C35" s="86" t="s">
        <v>983</v>
      </c>
      <c r="D35" s="99" t="s">
        <v>132</v>
      </c>
      <c r="E35" s="99" t="s">
        <v>357</v>
      </c>
      <c r="F35" s="86" t="s">
        <v>385</v>
      </c>
      <c r="G35" s="99" t="s">
        <v>365</v>
      </c>
      <c r="H35" s="99" t="s">
        <v>176</v>
      </c>
      <c r="I35" s="96">
        <v>300986.413978</v>
      </c>
      <c r="J35" s="98">
        <v>2415</v>
      </c>
      <c r="K35" s="86"/>
      <c r="L35" s="96">
        <v>7268.8218975589998</v>
      </c>
      <c r="M35" s="97">
        <v>2.255220381155607E-4</v>
      </c>
      <c r="N35" s="97">
        <f t="shared" si="0"/>
        <v>6.2427397526163442E-2</v>
      </c>
      <c r="O35" s="97">
        <f>L35/'סכום נכסי הקרן'!$C$42</f>
        <v>6.8340075102129192E-3</v>
      </c>
    </row>
    <row r="36" spans="2:15" s="130" customFormat="1">
      <c r="B36" s="89" t="s">
        <v>984</v>
      </c>
      <c r="C36" s="86" t="s">
        <v>985</v>
      </c>
      <c r="D36" s="99" t="s">
        <v>132</v>
      </c>
      <c r="E36" s="99" t="s">
        <v>357</v>
      </c>
      <c r="F36" s="86" t="s">
        <v>606</v>
      </c>
      <c r="G36" s="99" t="s">
        <v>607</v>
      </c>
      <c r="H36" s="99" t="s">
        <v>176</v>
      </c>
      <c r="I36" s="96">
        <v>4460.5917810000001</v>
      </c>
      <c r="J36" s="98">
        <v>54120</v>
      </c>
      <c r="K36" s="86"/>
      <c r="L36" s="96">
        <v>2414.0722718770003</v>
      </c>
      <c r="M36" s="97">
        <v>4.3872544358503258E-4</v>
      </c>
      <c r="N36" s="97">
        <f t="shared" si="0"/>
        <v>2.0732967666185792E-2</v>
      </c>
      <c r="O36" s="97">
        <f>L36/'סכום נכסי הקרן'!$C$42</f>
        <v>2.269664640117876E-3</v>
      </c>
    </row>
    <row r="37" spans="2:15" s="130" customFormat="1">
      <c r="B37" s="89" t="s">
        <v>986</v>
      </c>
      <c r="C37" s="86" t="s">
        <v>987</v>
      </c>
      <c r="D37" s="99" t="s">
        <v>132</v>
      </c>
      <c r="E37" s="99" t="s">
        <v>357</v>
      </c>
      <c r="F37" s="86" t="s">
        <v>988</v>
      </c>
      <c r="G37" s="99" t="s">
        <v>533</v>
      </c>
      <c r="H37" s="99" t="s">
        <v>176</v>
      </c>
      <c r="I37" s="96">
        <v>4810.2440759999999</v>
      </c>
      <c r="J37" s="98">
        <v>17330</v>
      </c>
      <c r="K37" s="86"/>
      <c r="L37" s="96">
        <v>833.61529837099999</v>
      </c>
      <c r="M37" s="97">
        <v>3.4445670648097711E-5</v>
      </c>
      <c r="N37" s="97">
        <f t="shared" si="0"/>
        <v>7.1594041439884317E-3</v>
      </c>
      <c r="O37" s="97">
        <f>L37/'סכום נכסי הקרן'!$C$42</f>
        <v>7.8374918108929442E-4</v>
      </c>
    </row>
    <row r="38" spans="2:15" s="130" customFormat="1">
      <c r="B38" s="89" t="s">
        <v>989</v>
      </c>
      <c r="C38" s="86" t="s">
        <v>990</v>
      </c>
      <c r="D38" s="99" t="s">
        <v>132</v>
      </c>
      <c r="E38" s="99" t="s">
        <v>357</v>
      </c>
      <c r="F38" s="86" t="s">
        <v>414</v>
      </c>
      <c r="G38" s="99" t="s">
        <v>415</v>
      </c>
      <c r="H38" s="99" t="s">
        <v>176</v>
      </c>
      <c r="I38" s="96">
        <v>23188.280687999999</v>
      </c>
      <c r="J38" s="98">
        <v>21190</v>
      </c>
      <c r="K38" s="86"/>
      <c r="L38" s="96">
        <v>4913.5966777869999</v>
      </c>
      <c r="M38" s="97">
        <v>1.9120766021982183E-4</v>
      </c>
      <c r="N38" s="97">
        <f t="shared" si="0"/>
        <v>4.219983064799742E-2</v>
      </c>
      <c r="O38" s="97">
        <f>L38/'סכום נכסי הקרן'!$C$42</f>
        <v>4.6196697444781552E-3</v>
      </c>
    </row>
    <row r="39" spans="2:15" s="130" customFormat="1">
      <c r="B39" s="89" t="s">
        <v>991</v>
      </c>
      <c r="C39" s="86" t="s">
        <v>992</v>
      </c>
      <c r="D39" s="99" t="s">
        <v>132</v>
      </c>
      <c r="E39" s="99" t="s">
        <v>357</v>
      </c>
      <c r="F39" s="86" t="s">
        <v>783</v>
      </c>
      <c r="G39" s="99" t="s">
        <v>163</v>
      </c>
      <c r="H39" s="99" t="s">
        <v>176</v>
      </c>
      <c r="I39" s="96">
        <v>50951.287800999999</v>
      </c>
      <c r="J39" s="98">
        <v>2398</v>
      </c>
      <c r="K39" s="96">
        <v>34.064627127000001</v>
      </c>
      <c r="L39" s="96">
        <v>1255.876508611</v>
      </c>
      <c r="M39" s="97">
        <v>2.1394043736785155E-4</v>
      </c>
      <c r="N39" s="97">
        <f t="shared" si="0"/>
        <v>1.0785943465358204E-2</v>
      </c>
      <c r="O39" s="97">
        <f>L39/'סכום נכסי הקרן'!$C$42</f>
        <v>1.180751105571835E-3</v>
      </c>
    </row>
    <row r="40" spans="2:15" s="130" customFormat="1">
      <c r="B40" s="89" t="s">
        <v>993</v>
      </c>
      <c r="C40" s="86" t="s">
        <v>994</v>
      </c>
      <c r="D40" s="99" t="s">
        <v>132</v>
      </c>
      <c r="E40" s="99" t="s">
        <v>357</v>
      </c>
      <c r="F40" s="86" t="s">
        <v>786</v>
      </c>
      <c r="G40" s="99" t="s">
        <v>787</v>
      </c>
      <c r="H40" s="99" t="s">
        <v>176</v>
      </c>
      <c r="I40" s="96">
        <v>28119.042993999999</v>
      </c>
      <c r="J40" s="98">
        <v>8710</v>
      </c>
      <c r="K40" s="96">
        <v>48.795453336000001</v>
      </c>
      <c r="L40" s="96">
        <v>2497.964098118</v>
      </c>
      <c r="M40" s="97">
        <v>2.4397723175920494E-4</v>
      </c>
      <c r="N40" s="97">
        <f t="shared" si="0"/>
        <v>2.1453462467097263E-2</v>
      </c>
      <c r="O40" s="97">
        <f>L40/'סכום נכסי הקרן'!$C$42</f>
        <v>2.3485381327768445E-3</v>
      </c>
    </row>
    <row r="41" spans="2:15" s="130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30" customFormat="1">
      <c r="B42" s="104" t="s">
        <v>995</v>
      </c>
      <c r="C42" s="84"/>
      <c r="D42" s="84"/>
      <c r="E42" s="84"/>
      <c r="F42" s="84"/>
      <c r="G42" s="84"/>
      <c r="H42" s="84"/>
      <c r="I42" s="93"/>
      <c r="J42" s="95"/>
      <c r="K42" s="93">
        <v>134.917858231</v>
      </c>
      <c r="L42" s="93">
        <v>20253.674769375993</v>
      </c>
      <c r="M42" s="84"/>
      <c r="N42" s="94">
        <f t="shared" ref="N42:N81" si="1">L42/$L$11</f>
        <v>0.17394623558159605</v>
      </c>
      <c r="O42" s="94">
        <f>L42/'סכום נכסי הקרן'!$C$42</f>
        <v>1.9042118163578512E-2</v>
      </c>
    </row>
    <row r="43" spans="2:15" s="130" customFormat="1">
      <c r="B43" s="89" t="s">
        <v>996</v>
      </c>
      <c r="C43" s="86" t="s">
        <v>997</v>
      </c>
      <c r="D43" s="99" t="s">
        <v>132</v>
      </c>
      <c r="E43" s="99" t="s">
        <v>357</v>
      </c>
      <c r="F43" s="86" t="s">
        <v>998</v>
      </c>
      <c r="G43" s="99" t="s">
        <v>999</v>
      </c>
      <c r="H43" s="99" t="s">
        <v>176</v>
      </c>
      <c r="I43" s="96">
        <v>119409.941372</v>
      </c>
      <c r="J43" s="98">
        <v>381.8</v>
      </c>
      <c r="K43" s="86"/>
      <c r="L43" s="96">
        <v>455.90715616599999</v>
      </c>
      <c r="M43" s="97">
        <v>4.0226263180575666E-4</v>
      </c>
      <c r="N43" s="97">
        <f t="shared" si="1"/>
        <v>3.9155034576587025E-3</v>
      </c>
      <c r="O43" s="97">
        <f>L43/'סכום נכסי הקרן'!$C$42</f>
        <v>4.28635200188982E-4</v>
      </c>
    </row>
    <row r="44" spans="2:15" s="130" customFormat="1">
      <c r="B44" s="89" t="s">
        <v>1000</v>
      </c>
      <c r="C44" s="86" t="s">
        <v>1001</v>
      </c>
      <c r="D44" s="99" t="s">
        <v>132</v>
      </c>
      <c r="E44" s="99" t="s">
        <v>357</v>
      </c>
      <c r="F44" s="86" t="s">
        <v>900</v>
      </c>
      <c r="G44" s="99" t="s">
        <v>901</v>
      </c>
      <c r="H44" s="99" t="s">
        <v>176</v>
      </c>
      <c r="I44" s="96">
        <v>43953.258209</v>
      </c>
      <c r="J44" s="98">
        <v>2206</v>
      </c>
      <c r="K44" s="86"/>
      <c r="L44" s="96">
        <v>969.60887607999996</v>
      </c>
      <c r="M44" s="97">
        <v>3.3326522849104722E-4</v>
      </c>
      <c r="N44" s="97">
        <f t="shared" si="1"/>
        <v>8.3273685344071799E-3</v>
      </c>
      <c r="O44" s="97">
        <f>L44/'סכום נכסי הקרן'!$C$42</f>
        <v>9.1160774531084076E-4</v>
      </c>
    </row>
    <row r="45" spans="2:15" s="130" customFormat="1">
      <c r="B45" s="89" t="s">
        <v>1002</v>
      </c>
      <c r="C45" s="86" t="s">
        <v>1003</v>
      </c>
      <c r="D45" s="99" t="s">
        <v>132</v>
      </c>
      <c r="E45" s="99" t="s">
        <v>357</v>
      </c>
      <c r="F45" s="86" t="s">
        <v>668</v>
      </c>
      <c r="G45" s="99" t="s">
        <v>415</v>
      </c>
      <c r="H45" s="99" t="s">
        <v>176</v>
      </c>
      <c r="I45" s="96">
        <v>51309.810344999998</v>
      </c>
      <c r="J45" s="98">
        <v>418.1</v>
      </c>
      <c r="K45" s="86"/>
      <c r="L45" s="96">
        <v>214.52631703899999</v>
      </c>
      <c r="M45" s="97">
        <v>2.4347409475643453E-4</v>
      </c>
      <c r="N45" s="97">
        <f t="shared" si="1"/>
        <v>1.8424333217071671E-3</v>
      </c>
      <c r="O45" s="97">
        <f>L45/'סכום נכסי הקרן'!$C$42</f>
        <v>2.0169354572784038E-4</v>
      </c>
    </row>
    <row r="46" spans="2:15" s="130" customFormat="1">
      <c r="B46" s="89" t="s">
        <v>1004</v>
      </c>
      <c r="C46" s="86" t="s">
        <v>1005</v>
      </c>
      <c r="D46" s="99" t="s">
        <v>132</v>
      </c>
      <c r="E46" s="99" t="s">
        <v>357</v>
      </c>
      <c r="F46" s="86" t="s">
        <v>897</v>
      </c>
      <c r="G46" s="99" t="s">
        <v>482</v>
      </c>
      <c r="H46" s="99" t="s">
        <v>176</v>
      </c>
      <c r="I46" s="96">
        <v>3375.8403349999994</v>
      </c>
      <c r="J46" s="98">
        <v>17190</v>
      </c>
      <c r="K46" s="96">
        <v>5.7510410609999996</v>
      </c>
      <c r="L46" s="96">
        <v>586.05799456200009</v>
      </c>
      <c r="M46" s="97">
        <v>2.3004159104725183E-4</v>
      </c>
      <c r="N46" s="97">
        <f t="shared" si="1"/>
        <v>5.0332881883093554E-3</v>
      </c>
      <c r="O46" s="97">
        <f>L46/'סכום נכסי הקרן'!$C$42</f>
        <v>5.5100053250747871E-4</v>
      </c>
    </row>
    <row r="47" spans="2:15" s="130" customFormat="1">
      <c r="B47" s="89" t="s">
        <v>1006</v>
      </c>
      <c r="C47" s="86" t="s">
        <v>1007</v>
      </c>
      <c r="D47" s="99" t="s">
        <v>132</v>
      </c>
      <c r="E47" s="99" t="s">
        <v>357</v>
      </c>
      <c r="F47" s="86" t="s">
        <v>1008</v>
      </c>
      <c r="G47" s="99" t="s">
        <v>1009</v>
      </c>
      <c r="H47" s="99" t="s">
        <v>176</v>
      </c>
      <c r="I47" s="96">
        <v>48575.944904000004</v>
      </c>
      <c r="J47" s="98">
        <v>1260</v>
      </c>
      <c r="K47" s="86"/>
      <c r="L47" s="96">
        <v>612.05690578399992</v>
      </c>
      <c r="M47" s="97">
        <v>4.4640911088797983E-4</v>
      </c>
      <c r="N47" s="97">
        <f t="shared" si="1"/>
        <v>5.2565766921380524E-3</v>
      </c>
      <c r="O47" s="97">
        <f>L47/'סכום נכסי הקרן'!$C$42</f>
        <v>5.7544421224713126E-4</v>
      </c>
    </row>
    <row r="48" spans="2:15" s="130" customFormat="1">
      <c r="B48" s="89" t="s">
        <v>1010</v>
      </c>
      <c r="C48" s="86" t="s">
        <v>1011</v>
      </c>
      <c r="D48" s="99" t="s">
        <v>132</v>
      </c>
      <c r="E48" s="99" t="s">
        <v>357</v>
      </c>
      <c r="F48" s="86" t="s">
        <v>1012</v>
      </c>
      <c r="G48" s="99" t="s">
        <v>204</v>
      </c>
      <c r="H48" s="99" t="s">
        <v>176</v>
      </c>
      <c r="I48" s="96">
        <v>699.32927299999994</v>
      </c>
      <c r="J48" s="98">
        <v>2909</v>
      </c>
      <c r="K48" s="86"/>
      <c r="L48" s="96">
        <v>20.343488537000002</v>
      </c>
      <c r="M48" s="97">
        <v>2.0631457640711462E-5</v>
      </c>
      <c r="N48" s="97">
        <f t="shared" si="1"/>
        <v>1.7471759025967245E-4</v>
      </c>
      <c r="O48" s="97">
        <f>L48/'סכום נכסי הקרן'!$C$42</f>
        <v>1.9126559352413955E-5</v>
      </c>
    </row>
    <row r="49" spans="2:15" s="130" customFormat="1">
      <c r="B49" s="89" t="s">
        <v>1013</v>
      </c>
      <c r="C49" s="86" t="s">
        <v>1014</v>
      </c>
      <c r="D49" s="99" t="s">
        <v>132</v>
      </c>
      <c r="E49" s="99" t="s">
        <v>357</v>
      </c>
      <c r="F49" s="86" t="s">
        <v>795</v>
      </c>
      <c r="G49" s="99" t="s">
        <v>607</v>
      </c>
      <c r="H49" s="99" t="s">
        <v>176</v>
      </c>
      <c r="I49" s="96">
        <v>1439.1872100000003</v>
      </c>
      <c r="J49" s="98">
        <v>93000</v>
      </c>
      <c r="K49" s="86"/>
      <c r="L49" s="96">
        <v>1338.4441053</v>
      </c>
      <c r="M49" s="97">
        <v>3.9833512869892835E-4</v>
      </c>
      <c r="N49" s="97">
        <f t="shared" si="1"/>
        <v>1.1495065280960139E-2</v>
      </c>
      <c r="O49" s="97">
        <f>L49/'סכום נכסי הקרן'!$C$42</f>
        <v>1.2583795828994126E-3</v>
      </c>
    </row>
    <row r="50" spans="2:15" s="130" customFormat="1">
      <c r="B50" s="89" t="s">
        <v>1015</v>
      </c>
      <c r="C50" s="86" t="s">
        <v>1016</v>
      </c>
      <c r="D50" s="99" t="s">
        <v>132</v>
      </c>
      <c r="E50" s="99" t="s">
        <v>357</v>
      </c>
      <c r="F50" s="86" t="s">
        <v>1017</v>
      </c>
      <c r="G50" s="99" t="s">
        <v>202</v>
      </c>
      <c r="H50" s="99" t="s">
        <v>176</v>
      </c>
      <c r="I50" s="96">
        <v>137040.883137</v>
      </c>
      <c r="J50" s="98">
        <v>224.8</v>
      </c>
      <c r="K50" s="86"/>
      <c r="L50" s="96">
        <v>308.06790527200002</v>
      </c>
      <c r="M50" s="97">
        <v>2.5536021971100909E-4</v>
      </c>
      <c r="N50" s="97">
        <f t="shared" si="1"/>
        <v>2.6458039361132255E-3</v>
      </c>
      <c r="O50" s="97">
        <f>L50/'סכום נכסי הקרן'!$C$42</f>
        <v>2.8963956029675459E-4</v>
      </c>
    </row>
    <row r="51" spans="2:15" s="130" customFormat="1">
      <c r="B51" s="89" t="s">
        <v>1018</v>
      </c>
      <c r="C51" s="86" t="s">
        <v>1019</v>
      </c>
      <c r="D51" s="99" t="s">
        <v>132</v>
      </c>
      <c r="E51" s="99" t="s">
        <v>357</v>
      </c>
      <c r="F51" s="86" t="s">
        <v>1020</v>
      </c>
      <c r="G51" s="99" t="s">
        <v>202</v>
      </c>
      <c r="H51" s="99" t="s">
        <v>176</v>
      </c>
      <c r="I51" s="96">
        <v>99625.871132999993</v>
      </c>
      <c r="J51" s="98">
        <v>581</v>
      </c>
      <c r="K51" s="86"/>
      <c r="L51" s="96">
        <v>578.82631129100002</v>
      </c>
      <c r="M51" s="97">
        <v>2.4724987978611213E-4</v>
      </c>
      <c r="N51" s="97">
        <f t="shared" si="1"/>
        <v>4.9711797513845727E-3</v>
      </c>
      <c r="O51" s="97">
        <f>L51/'סכום נכסי הקרן'!$C$42</f>
        <v>5.4420144202459142E-4</v>
      </c>
    </row>
    <row r="52" spans="2:15" s="130" customFormat="1">
      <c r="B52" s="89" t="s">
        <v>1021</v>
      </c>
      <c r="C52" s="86" t="s">
        <v>1022</v>
      </c>
      <c r="D52" s="99" t="s">
        <v>132</v>
      </c>
      <c r="E52" s="99" t="s">
        <v>357</v>
      </c>
      <c r="F52" s="86" t="s">
        <v>1023</v>
      </c>
      <c r="G52" s="99" t="s">
        <v>489</v>
      </c>
      <c r="H52" s="99" t="s">
        <v>176</v>
      </c>
      <c r="I52" s="96">
        <v>1404.4394830000001</v>
      </c>
      <c r="J52" s="98">
        <v>18230</v>
      </c>
      <c r="K52" s="86"/>
      <c r="L52" s="96">
        <v>256.02931770399999</v>
      </c>
      <c r="M52" s="97">
        <v>2.7770001154744001E-4</v>
      </c>
      <c r="N52" s="97">
        <f t="shared" si="1"/>
        <v>2.1988768221198902E-3</v>
      </c>
      <c r="O52" s="97">
        <f>L52/'סכום נכסי הקרן'!$C$42</f>
        <v>2.4071387422649714E-4</v>
      </c>
    </row>
    <row r="53" spans="2:15" s="130" customFormat="1">
      <c r="B53" s="89" t="s">
        <v>1024</v>
      </c>
      <c r="C53" s="86" t="s">
        <v>1025</v>
      </c>
      <c r="D53" s="99" t="s">
        <v>132</v>
      </c>
      <c r="E53" s="99" t="s">
        <v>357</v>
      </c>
      <c r="F53" s="86" t="s">
        <v>1026</v>
      </c>
      <c r="G53" s="99" t="s">
        <v>1027</v>
      </c>
      <c r="H53" s="99" t="s">
        <v>176</v>
      </c>
      <c r="I53" s="96">
        <v>8094.9220649999997</v>
      </c>
      <c r="J53" s="98">
        <v>4841</v>
      </c>
      <c r="K53" s="86"/>
      <c r="L53" s="96">
        <v>391.875177167</v>
      </c>
      <c r="M53" s="97">
        <v>3.2732243324984204E-4</v>
      </c>
      <c r="N53" s="97">
        <f t="shared" si="1"/>
        <v>3.3655725522529858E-3</v>
      </c>
      <c r="O53" s="97">
        <f>L53/'סכום נכסי הקרן'!$C$42</f>
        <v>3.684335565746414E-4</v>
      </c>
    </row>
    <row r="54" spans="2:15" s="130" customFormat="1">
      <c r="B54" s="89" t="s">
        <v>1028</v>
      </c>
      <c r="C54" s="86" t="s">
        <v>1029</v>
      </c>
      <c r="D54" s="99" t="s">
        <v>132</v>
      </c>
      <c r="E54" s="99" t="s">
        <v>357</v>
      </c>
      <c r="F54" s="86" t="s">
        <v>466</v>
      </c>
      <c r="G54" s="99" t="s">
        <v>415</v>
      </c>
      <c r="H54" s="99" t="s">
        <v>176</v>
      </c>
      <c r="I54" s="96">
        <v>961.05263000000002</v>
      </c>
      <c r="J54" s="98">
        <v>173600</v>
      </c>
      <c r="K54" s="96">
        <v>89.954406015999993</v>
      </c>
      <c r="L54" s="96">
        <v>1758.3417708280001</v>
      </c>
      <c r="M54" s="97">
        <v>4.4977202814548229E-4</v>
      </c>
      <c r="N54" s="97">
        <f t="shared" si="1"/>
        <v>1.5101305584499191E-2</v>
      </c>
      <c r="O54" s="97">
        <f>L54/'סכום נכסי הקרן'!$C$42</f>
        <v>1.6531593477885321E-3</v>
      </c>
    </row>
    <row r="55" spans="2:15" s="130" customFormat="1">
      <c r="B55" s="89" t="s">
        <v>1030</v>
      </c>
      <c r="C55" s="86" t="s">
        <v>1031</v>
      </c>
      <c r="D55" s="99" t="s">
        <v>132</v>
      </c>
      <c r="E55" s="99" t="s">
        <v>357</v>
      </c>
      <c r="F55" s="86" t="s">
        <v>1032</v>
      </c>
      <c r="G55" s="99" t="s">
        <v>415</v>
      </c>
      <c r="H55" s="99" t="s">
        <v>176</v>
      </c>
      <c r="I55" s="96">
        <v>3729.5257499999993</v>
      </c>
      <c r="J55" s="98">
        <v>5933</v>
      </c>
      <c r="K55" s="86"/>
      <c r="L55" s="96">
        <v>221.27276274800005</v>
      </c>
      <c r="M55" s="97">
        <v>2.0794441713936358E-4</v>
      </c>
      <c r="N55" s="97">
        <f t="shared" si="1"/>
        <v>1.9003743545320132E-3</v>
      </c>
      <c r="O55" s="97">
        <f>L55/'סכום נכסי הקרן'!$C$42</f>
        <v>2.0803642512319783E-4</v>
      </c>
    </row>
    <row r="56" spans="2:15" s="130" customFormat="1">
      <c r="B56" s="89" t="s">
        <v>1033</v>
      </c>
      <c r="C56" s="86" t="s">
        <v>1034</v>
      </c>
      <c r="D56" s="99" t="s">
        <v>132</v>
      </c>
      <c r="E56" s="99" t="s">
        <v>357</v>
      </c>
      <c r="F56" s="86" t="s">
        <v>1035</v>
      </c>
      <c r="G56" s="99" t="s">
        <v>411</v>
      </c>
      <c r="H56" s="99" t="s">
        <v>176</v>
      </c>
      <c r="I56" s="96">
        <v>2916.6125489999999</v>
      </c>
      <c r="J56" s="98">
        <v>19360</v>
      </c>
      <c r="K56" s="96">
        <v>8.0206845100000006</v>
      </c>
      <c r="L56" s="96">
        <v>572.67687399600004</v>
      </c>
      <c r="M56" s="97">
        <v>5.535372252467003E-4</v>
      </c>
      <c r="N56" s="97">
        <f t="shared" si="1"/>
        <v>4.9183660531006597E-3</v>
      </c>
      <c r="O56" s="97">
        <f>L56/'סכום נכסי הקרן'!$C$42</f>
        <v>5.3841985853693907E-4</v>
      </c>
    </row>
    <row r="57" spans="2:15" s="130" customFormat="1">
      <c r="B57" s="89" t="s">
        <v>1036</v>
      </c>
      <c r="C57" s="86" t="s">
        <v>1037</v>
      </c>
      <c r="D57" s="99" t="s">
        <v>132</v>
      </c>
      <c r="E57" s="99" t="s">
        <v>357</v>
      </c>
      <c r="F57" s="86" t="s">
        <v>1038</v>
      </c>
      <c r="G57" s="99" t="s">
        <v>1009</v>
      </c>
      <c r="H57" s="99" t="s">
        <v>176</v>
      </c>
      <c r="I57" s="96">
        <v>3829.4355740000001</v>
      </c>
      <c r="J57" s="98">
        <v>7529</v>
      </c>
      <c r="K57" s="86"/>
      <c r="L57" s="96">
        <v>288.31820432899997</v>
      </c>
      <c r="M57" s="97">
        <v>2.7291673786353519E-4</v>
      </c>
      <c r="N57" s="97">
        <f t="shared" si="1"/>
        <v>2.476186018771552E-3</v>
      </c>
      <c r="O57" s="97">
        <f>L57/'סכום נכסי הקרן'!$C$42</f>
        <v>2.7107126869860076E-4</v>
      </c>
    </row>
    <row r="58" spans="2:15" s="130" customFormat="1">
      <c r="B58" s="89" t="s">
        <v>1039</v>
      </c>
      <c r="C58" s="86" t="s">
        <v>1040</v>
      </c>
      <c r="D58" s="99" t="s">
        <v>132</v>
      </c>
      <c r="E58" s="99" t="s">
        <v>357</v>
      </c>
      <c r="F58" s="86" t="s">
        <v>1041</v>
      </c>
      <c r="G58" s="99" t="s">
        <v>1042</v>
      </c>
      <c r="H58" s="99" t="s">
        <v>176</v>
      </c>
      <c r="I58" s="96">
        <v>2197.191722</v>
      </c>
      <c r="J58" s="98">
        <v>14890</v>
      </c>
      <c r="K58" s="96">
        <v>4.1089836450000004</v>
      </c>
      <c r="L58" s="96">
        <v>331.27083097600001</v>
      </c>
      <c r="M58" s="97">
        <v>3.2348196432557027E-4</v>
      </c>
      <c r="N58" s="97">
        <f t="shared" si="1"/>
        <v>2.845079456563118E-3</v>
      </c>
      <c r="O58" s="97">
        <f>L58/'סכום נכסי הקרן'!$C$42</f>
        <v>3.1145450785700484E-4</v>
      </c>
    </row>
    <row r="59" spans="2:15" s="130" customFormat="1">
      <c r="B59" s="89" t="s">
        <v>1043</v>
      </c>
      <c r="C59" s="86" t="s">
        <v>1044</v>
      </c>
      <c r="D59" s="99" t="s">
        <v>132</v>
      </c>
      <c r="E59" s="99" t="s">
        <v>357</v>
      </c>
      <c r="F59" s="86" t="s">
        <v>1045</v>
      </c>
      <c r="G59" s="99" t="s">
        <v>1042</v>
      </c>
      <c r="H59" s="99" t="s">
        <v>176</v>
      </c>
      <c r="I59" s="96">
        <v>9159.1524809999992</v>
      </c>
      <c r="J59" s="98">
        <v>10110</v>
      </c>
      <c r="K59" s="86"/>
      <c r="L59" s="96">
        <v>925.990315829</v>
      </c>
      <c r="M59" s="97">
        <v>4.0738709545131124E-4</v>
      </c>
      <c r="N59" s="97">
        <f t="shared" si="1"/>
        <v>7.9527558064185471E-3</v>
      </c>
      <c r="O59" s="97">
        <f>L59/'סכום נכסי הקרן'!$C$42</f>
        <v>8.7059840809759683E-4</v>
      </c>
    </row>
    <row r="60" spans="2:15" s="130" customFormat="1">
      <c r="B60" s="89" t="s">
        <v>1046</v>
      </c>
      <c r="C60" s="86" t="s">
        <v>1047</v>
      </c>
      <c r="D60" s="99" t="s">
        <v>132</v>
      </c>
      <c r="E60" s="99" t="s">
        <v>357</v>
      </c>
      <c r="F60" s="86" t="s">
        <v>568</v>
      </c>
      <c r="G60" s="99" t="s">
        <v>415</v>
      </c>
      <c r="H60" s="99" t="s">
        <v>176</v>
      </c>
      <c r="I60" s="96">
        <v>847.18732099999988</v>
      </c>
      <c r="J60" s="98">
        <v>50880</v>
      </c>
      <c r="K60" s="86"/>
      <c r="L60" s="96">
        <v>431.04890867</v>
      </c>
      <c r="M60" s="97">
        <v>1.5677343179809527E-4</v>
      </c>
      <c r="N60" s="97">
        <f t="shared" si="1"/>
        <v>3.7020114062497004E-3</v>
      </c>
      <c r="O60" s="97">
        <f>L60/'סכום נכסי הקרן'!$C$42</f>
        <v>4.0526395069730788E-4</v>
      </c>
    </row>
    <row r="61" spans="2:15" s="130" customFormat="1">
      <c r="B61" s="89" t="s">
        <v>1048</v>
      </c>
      <c r="C61" s="86" t="s">
        <v>1049</v>
      </c>
      <c r="D61" s="99" t="s">
        <v>132</v>
      </c>
      <c r="E61" s="99" t="s">
        <v>357</v>
      </c>
      <c r="F61" s="86" t="s">
        <v>1050</v>
      </c>
      <c r="G61" s="99" t="s">
        <v>482</v>
      </c>
      <c r="H61" s="99" t="s">
        <v>176</v>
      </c>
      <c r="I61" s="96">
        <v>12015.485330000001</v>
      </c>
      <c r="J61" s="98">
        <v>4960</v>
      </c>
      <c r="K61" s="86"/>
      <c r="L61" s="96">
        <v>595.968072366</v>
      </c>
      <c r="M61" s="97">
        <v>2.1618802214877825E-4</v>
      </c>
      <c r="N61" s="97">
        <f t="shared" si="1"/>
        <v>5.1183996926637641E-3</v>
      </c>
      <c r="O61" s="97">
        <f>L61/'סכום נכסי הקרן'!$C$42</f>
        <v>5.6031779837171364E-4</v>
      </c>
    </row>
    <row r="62" spans="2:15" s="130" customFormat="1">
      <c r="B62" s="89" t="s">
        <v>1051</v>
      </c>
      <c r="C62" s="86" t="s">
        <v>1052</v>
      </c>
      <c r="D62" s="99" t="s">
        <v>132</v>
      </c>
      <c r="E62" s="99" t="s">
        <v>357</v>
      </c>
      <c r="F62" s="86" t="s">
        <v>1053</v>
      </c>
      <c r="G62" s="99" t="s">
        <v>1042</v>
      </c>
      <c r="H62" s="99" t="s">
        <v>176</v>
      </c>
      <c r="I62" s="96">
        <v>25740.406759999998</v>
      </c>
      <c r="J62" s="98">
        <v>4616</v>
      </c>
      <c r="K62" s="86"/>
      <c r="L62" s="96">
        <v>1188.1771760189999</v>
      </c>
      <c r="M62" s="97">
        <v>4.1459587583484619E-4</v>
      </c>
      <c r="N62" s="97">
        <f t="shared" si="1"/>
        <v>1.0204515937274733E-2</v>
      </c>
      <c r="O62" s="97">
        <f>L62/'סכום נכסי הקרן'!$C$42</f>
        <v>1.1171014861575117E-3</v>
      </c>
    </row>
    <row r="63" spans="2:15" s="130" customFormat="1">
      <c r="B63" s="89" t="s">
        <v>1054</v>
      </c>
      <c r="C63" s="86" t="s">
        <v>1055</v>
      </c>
      <c r="D63" s="99" t="s">
        <v>132</v>
      </c>
      <c r="E63" s="99" t="s">
        <v>357</v>
      </c>
      <c r="F63" s="86" t="s">
        <v>1056</v>
      </c>
      <c r="G63" s="99" t="s">
        <v>1027</v>
      </c>
      <c r="H63" s="99" t="s">
        <v>176</v>
      </c>
      <c r="I63" s="96">
        <v>46168.925423000001</v>
      </c>
      <c r="J63" s="98">
        <v>2329</v>
      </c>
      <c r="K63" s="86"/>
      <c r="L63" s="96">
        <v>1075.274273088</v>
      </c>
      <c r="M63" s="97">
        <v>4.2882482704614783E-4</v>
      </c>
      <c r="N63" s="97">
        <f t="shared" si="1"/>
        <v>9.2348630138074095E-3</v>
      </c>
      <c r="O63" s="97">
        <f>L63/'סכום נכסי הקרן'!$C$42</f>
        <v>1.0109523333196352E-3</v>
      </c>
    </row>
    <row r="64" spans="2:15" s="130" customFormat="1">
      <c r="B64" s="89" t="s">
        <v>1057</v>
      </c>
      <c r="C64" s="86" t="s">
        <v>1058</v>
      </c>
      <c r="D64" s="99" t="s">
        <v>132</v>
      </c>
      <c r="E64" s="99" t="s">
        <v>357</v>
      </c>
      <c r="F64" s="86" t="s">
        <v>518</v>
      </c>
      <c r="G64" s="99" t="s">
        <v>482</v>
      </c>
      <c r="H64" s="99" t="s">
        <v>176</v>
      </c>
      <c r="I64" s="96">
        <v>11079.687933000001</v>
      </c>
      <c r="J64" s="98">
        <v>4649</v>
      </c>
      <c r="K64" s="86"/>
      <c r="L64" s="96">
        <v>515.09469200500007</v>
      </c>
      <c r="M64" s="97">
        <v>1.7511221418230465E-4</v>
      </c>
      <c r="N64" s="97">
        <f t="shared" si="1"/>
        <v>4.4238284490381342E-3</v>
      </c>
      <c r="O64" s="97">
        <f>L64/'סכום נכסי הקרן'!$C$42</f>
        <v>4.8428219087540359E-4</v>
      </c>
    </row>
    <row r="65" spans="2:15" s="130" customFormat="1">
      <c r="B65" s="89" t="s">
        <v>1059</v>
      </c>
      <c r="C65" s="86" t="s">
        <v>1060</v>
      </c>
      <c r="D65" s="99" t="s">
        <v>132</v>
      </c>
      <c r="E65" s="99" t="s">
        <v>357</v>
      </c>
      <c r="F65" s="86" t="s">
        <v>1061</v>
      </c>
      <c r="G65" s="99" t="s">
        <v>965</v>
      </c>
      <c r="H65" s="99" t="s">
        <v>176</v>
      </c>
      <c r="I65" s="96">
        <v>911.64813800000002</v>
      </c>
      <c r="J65" s="98">
        <v>9165</v>
      </c>
      <c r="K65" s="86"/>
      <c r="L65" s="96">
        <v>83.552551801999996</v>
      </c>
      <c r="M65" s="97">
        <v>3.2655072077537018E-5</v>
      </c>
      <c r="N65" s="97">
        <f t="shared" si="1"/>
        <v>7.1758098343562829E-4</v>
      </c>
      <c r="O65" s="97">
        <f>L65/'סכום נכסי הקרן'!$C$42</f>
        <v>7.8554513311720231E-5</v>
      </c>
    </row>
    <row r="66" spans="2:15" s="130" customFormat="1">
      <c r="B66" s="89" t="s">
        <v>1062</v>
      </c>
      <c r="C66" s="86" t="s">
        <v>1063</v>
      </c>
      <c r="D66" s="99" t="s">
        <v>132</v>
      </c>
      <c r="E66" s="99" t="s">
        <v>357</v>
      </c>
      <c r="F66" s="86" t="s">
        <v>1064</v>
      </c>
      <c r="G66" s="99" t="s">
        <v>901</v>
      </c>
      <c r="H66" s="99" t="s">
        <v>176</v>
      </c>
      <c r="I66" s="96">
        <v>32242.547748000001</v>
      </c>
      <c r="J66" s="98">
        <v>2322</v>
      </c>
      <c r="K66" s="86"/>
      <c r="L66" s="96">
        <v>748.67195872999991</v>
      </c>
      <c r="M66" s="97">
        <v>3.2841009463452494E-4</v>
      </c>
      <c r="N66" s="97">
        <f t="shared" si="1"/>
        <v>6.4298785474472099E-3</v>
      </c>
      <c r="O66" s="97">
        <f>L66/'סכום נכסי הקרן'!$C$42</f>
        <v>7.0388707561603952E-4</v>
      </c>
    </row>
    <row r="67" spans="2:15" s="130" customFormat="1">
      <c r="B67" s="89" t="s">
        <v>1065</v>
      </c>
      <c r="C67" s="86" t="s">
        <v>1066</v>
      </c>
      <c r="D67" s="99" t="s">
        <v>132</v>
      </c>
      <c r="E67" s="99" t="s">
        <v>357</v>
      </c>
      <c r="F67" s="86" t="s">
        <v>1067</v>
      </c>
      <c r="G67" s="99" t="s">
        <v>204</v>
      </c>
      <c r="H67" s="99" t="s">
        <v>176</v>
      </c>
      <c r="I67" s="96">
        <v>1369.3357349999999</v>
      </c>
      <c r="J67" s="98">
        <v>5548</v>
      </c>
      <c r="K67" s="86"/>
      <c r="L67" s="96">
        <v>75.970746578000004</v>
      </c>
      <c r="M67" s="97">
        <v>2.7498736302073755E-5</v>
      </c>
      <c r="N67" s="97">
        <f t="shared" si="1"/>
        <v>6.5246556647328166E-4</v>
      </c>
      <c r="O67" s="97">
        <f>L67/'סכום נכסי הקרן'!$C$42</f>
        <v>7.1426244856114297E-5</v>
      </c>
    </row>
    <row r="68" spans="2:15" s="130" customFormat="1">
      <c r="B68" s="89" t="s">
        <v>1068</v>
      </c>
      <c r="C68" s="86" t="s">
        <v>1069</v>
      </c>
      <c r="D68" s="99" t="s">
        <v>132</v>
      </c>
      <c r="E68" s="99" t="s">
        <v>357</v>
      </c>
      <c r="F68" s="86" t="s">
        <v>653</v>
      </c>
      <c r="G68" s="99" t="s">
        <v>450</v>
      </c>
      <c r="H68" s="99" t="s">
        <v>176</v>
      </c>
      <c r="I68" s="96">
        <v>13597.643552</v>
      </c>
      <c r="J68" s="98">
        <v>1324</v>
      </c>
      <c r="K68" s="86"/>
      <c r="L68" s="96">
        <v>180.032800622</v>
      </c>
      <c r="M68" s="97">
        <v>1.1702260183244917E-4</v>
      </c>
      <c r="N68" s="97">
        <f t="shared" si="1"/>
        <v>1.5461899287905745E-3</v>
      </c>
      <c r="O68" s="97">
        <f>L68/'סכום נכסי הקרן'!$C$42</f>
        <v>1.6926340043475063E-4</v>
      </c>
    </row>
    <row r="69" spans="2:15" s="130" customFormat="1">
      <c r="B69" s="89" t="s">
        <v>1070</v>
      </c>
      <c r="C69" s="86" t="s">
        <v>1071</v>
      </c>
      <c r="D69" s="99" t="s">
        <v>132</v>
      </c>
      <c r="E69" s="99" t="s">
        <v>357</v>
      </c>
      <c r="F69" s="86" t="s">
        <v>1072</v>
      </c>
      <c r="G69" s="99" t="s">
        <v>163</v>
      </c>
      <c r="H69" s="99" t="s">
        <v>176</v>
      </c>
      <c r="I69" s="96">
        <v>4164.7226540000001</v>
      </c>
      <c r="J69" s="98">
        <v>9567</v>
      </c>
      <c r="K69" s="86"/>
      <c r="L69" s="96">
        <v>398.43901626000002</v>
      </c>
      <c r="M69" s="97">
        <v>3.8229957667943961E-4</v>
      </c>
      <c r="N69" s="97">
        <f t="shared" si="1"/>
        <v>3.4219452902470326E-3</v>
      </c>
      <c r="O69" s="97">
        <f>L69/'סכום נכסי הקרן'!$C$42</f>
        <v>3.7460475271750677E-4</v>
      </c>
    </row>
    <row r="70" spans="2:15" s="130" customFormat="1">
      <c r="B70" s="89" t="s">
        <v>1073</v>
      </c>
      <c r="C70" s="86" t="s">
        <v>1074</v>
      </c>
      <c r="D70" s="99" t="s">
        <v>132</v>
      </c>
      <c r="E70" s="99" t="s">
        <v>357</v>
      </c>
      <c r="F70" s="86" t="s">
        <v>1075</v>
      </c>
      <c r="G70" s="99" t="s">
        <v>533</v>
      </c>
      <c r="H70" s="99" t="s">
        <v>176</v>
      </c>
      <c r="I70" s="96">
        <v>2641.3039439999998</v>
      </c>
      <c r="J70" s="98">
        <v>15630</v>
      </c>
      <c r="K70" s="86"/>
      <c r="L70" s="96">
        <v>412.83580644699998</v>
      </c>
      <c r="M70" s="97">
        <v>2.7663556688317024E-4</v>
      </c>
      <c r="N70" s="97">
        <f t="shared" si="1"/>
        <v>3.5455903811257121E-3</v>
      </c>
      <c r="O70" s="97">
        <f>L70/'סכום נכסי הקרן'!$C$42</f>
        <v>3.8814033986594933E-4</v>
      </c>
    </row>
    <row r="71" spans="2:15" s="130" customFormat="1">
      <c r="B71" s="89" t="s">
        <v>1076</v>
      </c>
      <c r="C71" s="86" t="s">
        <v>1077</v>
      </c>
      <c r="D71" s="99" t="s">
        <v>132</v>
      </c>
      <c r="E71" s="99" t="s">
        <v>357</v>
      </c>
      <c r="F71" s="86" t="s">
        <v>878</v>
      </c>
      <c r="G71" s="99" t="s">
        <v>450</v>
      </c>
      <c r="H71" s="99" t="s">
        <v>176</v>
      </c>
      <c r="I71" s="96">
        <v>25704.987372</v>
      </c>
      <c r="J71" s="98">
        <v>1396</v>
      </c>
      <c r="K71" s="86"/>
      <c r="L71" s="96">
        <v>358.84162371299999</v>
      </c>
      <c r="M71" s="97">
        <v>1.5740724230679608E-4</v>
      </c>
      <c r="N71" s="97">
        <f t="shared" si="1"/>
        <v>3.0818678746260446E-3</v>
      </c>
      <c r="O71" s="97">
        <f>L71/'סכום נכסי הקרן'!$C$42</f>
        <v>3.3737604057339405E-4</v>
      </c>
    </row>
    <row r="72" spans="2:15" s="130" customFormat="1">
      <c r="B72" s="89" t="s">
        <v>1078</v>
      </c>
      <c r="C72" s="86" t="s">
        <v>1079</v>
      </c>
      <c r="D72" s="99" t="s">
        <v>132</v>
      </c>
      <c r="E72" s="99" t="s">
        <v>357</v>
      </c>
      <c r="F72" s="86" t="s">
        <v>1080</v>
      </c>
      <c r="G72" s="99" t="s">
        <v>1009</v>
      </c>
      <c r="H72" s="99" t="s">
        <v>176</v>
      </c>
      <c r="I72" s="96">
        <v>647.69841899999994</v>
      </c>
      <c r="J72" s="98">
        <v>27900</v>
      </c>
      <c r="K72" s="86"/>
      <c r="L72" s="96">
        <v>180.70785890100001</v>
      </c>
      <c r="M72" s="97">
        <v>2.7649619469955882E-4</v>
      </c>
      <c r="N72" s="97">
        <f t="shared" si="1"/>
        <v>1.5519875851550278E-3</v>
      </c>
      <c r="O72" s="97">
        <f>L72/'סכום נכסי הקרן'!$C$42</f>
        <v>1.6989807733473999E-4</v>
      </c>
    </row>
    <row r="73" spans="2:15" s="130" customFormat="1">
      <c r="B73" s="89" t="s">
        <v>1081</v>
      </c>
      <c r="C73" s="86" t="s">
        <v>1082</v>
      </c>
      <c r="D73" s="99" t="s">
        <v>132</v>
      </c>
      <c r="E73" s="99" t="s">
        <v>357</v>
      </c>
      <c r="F73" s="86" t="s">
        <v>1083</v>
      </c>
      <c r="G73" s="99" t="s">
        <v>1084</v>
      </c>
      <c r="H73" s="99" t="s">
        <v>176</v>
      </c>
      <c r="I73" s="96">
        <v>5991.306638</v>
      </c>
      <c r="J73" s="98">
        <v>2055</v>
      </c>
      <c r="K73" s="86"/>
      <c r="L73" s="96">
        <v>123.12135140100001</v>
      </c>
      <c r="M73" s="97">
        <v>1.4878754878589888E-4</v>
      </c>
      <c r="N73" s="97">
        <f t="shared" si="1"/>
        <v>1.0574128319817318E-3</v>
      </c>
      <c r="O73" s="97">
        <f>L73/'סכום נכסי הקרן'!$C$42</f>
        <v>1.1575634291226192E-4</v>
      </c>
    </row>
    <row r="74" spans="2:15" s="130" customFormat="1">
      <c r="B74" s="89" t="s">
        <v>1085</v>
      </c>
      <c r="C74" s="86" t="s">
        <v>1086</v>
      </c>
      <c r="D74" s="99" t="s">
        <v>132</v>
      </c>
      <c r="E74" s="99" t="s">
        <v>357</v>
      </c>
      <c r="F74" s="86" t="s">
        <v>1087</v>
      </c>
      <c r="G74" s="99" t="s">
        <v>787</v>
      </c>
      <c r="H74" s="99" t="s">
        <v>176</v>
      </c>
      <c r="I74" s="96">
        <v>4539.037703</v>
      </c>
      <c r="J74" s="98">
        <v>8913</v>
      </c>
      <c r="K74" s="96">
        <v>12.630957191</v>
      </c>
      <c r="L74" s="96">
        <v>417.19538761500002</v>
      </c>
      <c r="M74" s="97">
        <v>3.6088455042141012E-4</v>
      </c>
      <c r="N74" s="97">
        <f t="shared" si="1"/>
        <v>3.5830321165895716E-3</v>
      </c>
      <c r="O74" s="97">
        <f>L74/'סכום נכסי הקרן'!$C$42</f>
        <v>3.9223913481007913E-4</v>
      </c>
    </row>
    <row r="75" spans="2:15" s="130" customFormat="1">
      <c r="B75" s="89" t="s">
        <v>1088</v>
      </c>
      <c r="C75" s="86" t="s">
        <v>1089</v>
      </c>
      <c r="D75" s="99" t="s">
        <v>132</v>
      </c>
      <c r="E75" s="99" t="s">
        <v>357</v>
      </c>
      <c r="F75" s="86" t="s">
        <v>1090</v>
      </c>
      <c r="G75" s="99" t="s">
        <v>1084</v>
      </c>
      <c r="H75" s="99" t="s">
        <v>176</v>
      </c>
      <c r="I75" s="96">
        <v>24703.455442999999</v>
      </c>
      <c r="J75" s="98">
        <v>310.8</v>
      </c>
      <c r="K75" s="86"/>
      <c r="L75" s="96">
        <v>76.778339514999999</v>
      </c>
      <c r="M75" s="97">
        <v>8.7079998217612489E-5</v>
      </c>
      <c r="N75" s="97">
        <f t="shared" si="1"/>
        <v>6.5940148071467358E-4</v>
      </c>
      <c r="O75" s="97">
        <f>L75/'סכום נכסי הקרן'!$C$42</f>
        <v>7.2185528310081745E-5</v>
      </c>
    </row>
    <row r="76" spans="2:15" s="130" customFormat="1">
      <c r="B76" s="89" t="s">
        <v>1091</v>
      </c>
      <c r="C76" s="86" t="s">
        <v>1092</v>
      </c>
      <c r="D76" s="99" t="s">
        <v>132</v>
      </c>
      <c r="E76" s="99" t="s">
        <v>357</v>
      </c>
      <c r="F76" s="86" t="s">
        <v>525</v>
      </c>
      <c r="G76" s="99" t="s">
        <v>415</v>
      </c>
      <c r="H76" s="99" t="s">
        <v>176</v>
      </c>
      <c r="I76" s="96">
        <v>44257.835321999999</v>
      </c>
      <c r="J76" s="98">
        <v>1598</v>
      </c>
      <c r="K76" s="86"/>
      <c r="L76" s="96">
        <v>707.24020844600011</v>
      </c>
      <c r="M76" s="97">
        <v>2.5087465111214613E-4</v>
      </c>
      <c r="N76" s="97">
        <f t="shared" si="1"/>
        <v>6.0740469723122381E-3</v>
      </c>
      <c r="O76" s="97">
        <f>L76/'סכום נכסי הקרן'!$C$42</f>
        <v>6.6493373536468379E-4</v>
      </c>
    </row>
    <row r="77" spans="2:15" s="130" customFormat="1">
      <c r="B77" s="89" t="s">
        <v>1093</v>
      </c>
      <c r="C77" s="86" t="s">
        <v>1094</v>
      </c>
      <c r="D77" s="99" t="s">
        <v>132</v>
      </c>
      <c r="E77" s="99" t="s">
        <v>357</v>
      </c>
      <c r="F77" s="86" t="s">
        <v>1095</v>
      </c>
      <c r="G77" s="99" t="s">
        <v>163</v>
      </c>
      <c r="H77" s="99" t="s">
        <v>176</v>
      </c>
      <c r="I77" s="96">
        <v>1972.0823850000002</v>
      </c>
      <c r="J77" s="98">
        <v>19400</v>
      </c>
      <c r="K77" s="86"/>
      <c r="L77" s="96">
        <v>382.58398268999991</v>
      </c>
      <c r="M77" s="97">
        <v>1.4315781662380461E-4</v>
      </c>
      <c r="N77" s="97">
        <f t="shared" si="1"/>
        <v>3.2857762524835057E-3</v>
      </c>
      <c r="O77" s="97">
        <f>L77/'סכום נכסי הקרן'!$C$42</f>
        <v>3.5969815299349291E-4</v>
      </c>
    </row>
    <row r="78" spans="2:15" s="130" customFormat="1">
      <c r="B78" s="89" t="s">
        <v>1096</v>
      </c>
      <c r="C78" s="86" t="s">
        <v>1097</v>
      </c>
      <c r="D78" s="99" t="s">
        <v>132</v>
      </c>
      <c r="E78" s="99" t="s">
        <v>357</v>
      </c>
      <c r="F78" s="86" t="s">
        <v>1098</v>
      </c>
      <c r="G78" s="99" t="s">
        <v>901</v>
      </c>
      <c r="H78" s="99" t="s">
        <v>176</v>
      </c>
      <c r="I78" s="96">
        <v>307492.77848799998</v>
      </c>
      <c r="J78" s="98">
        <v>270.8</v>
      </c>
      <c r="K78" s="86"/>
      <c r="L78" s="96">
        <v>832.6904441580001</v>
      </c>
      <c r="M78" s="97">
        <v>2.7361457092547388E-4</v>
      </c>
      <c r="N78" s="97">
        <f t="shared" si="1"/>
        <v>7.1514611454637222E-3</v>
      </c>
      <c r="O78" s="97">
        <f>L78/'סכום נכסי הקרן'!$C$42</f>
        <v>7.8287965082337663E-4</v>
      </c>
    </row>
    <row r="79" spans="2:15" s="130" customFormat="1">
      <c r="B79" s="89" t="s">
        <v>1099</v>
      </c>
      <c r="C79" s="86" t="s">
        <v>1100</v>
      </c>
      <c r="D79" s="99" t="s">
        <v>132</v>
      </c>
      <c r="E79" s="99" t="s">
        <v>357</v>
      </c>
      <c r="F79" s="86" t="s">
        <v>691</v>
      </c>
      <c r="G79" s="99" t="s">
        <v>415</v>
      </c>
      <c r="H79" s="99" t="s">
        <v>176</v>
      </c>
      <c r="I79" s="96">
        <v>27971.324649000002</v>
      </c>
      <c r="J79" s="98">
        <v>840.1</v>
      </c>
      <c r="K79" s="86"/>
      <c r="L79" s="96">
        <v>234.98709839599996</v>
      </c>
      <c r="M79" s="97">
        <v>6.9839979413337602E-5</v>
      </c>
      <c r="N79" s="97">
        <f t="shared" si="1"/>
        <v>2.0181582671619865E-3</v>
      </c>
      <c r="O79" s="97">
        <f>L79/'סכום נכסי הקרן'!$C$42</f>
        <v>2.2093038154927101E-4</v>
      </c>
    </row>
    <row r="80" spans="2:15" s="130" customFormat="1">
      <c r="B80" s="89" t="s">
        <v>1101</v>
      </c>
      <c r="C80" s="86" t="s">
        <v>1102</v>
      </c>
      <c r="D80" s="99" t="s">
        <v>132</v>
      </c>
      <c r="E80" s="99" t="s">
        <v>357</v>
      </c>
      <c r="F80" s="86" t="s">
        <v>888</v>
      </c>
      <c r="G80" s="99" t="s">
        <v>415</v>
      </c>
      <c r="H80" s="99" t="s">
        <v>176</v>
      </c>
      <c r="I80" s="96">
        <v>73182.491915000006</v>
      </c>
      <c r="J80" s="98">
        <v>1224</v>
      </c>
      <c r="K80" s="96">
        <v>14.451785808</v>
      </c>
      <c r="L80" s="96">
        <v>910.20548684200003</v>
      </c>
      <c r="M80" s="97">
        <v>2.0645371263947672E-4</v>
      </c>
      <c r="N80" s="97">
        <f t="shared" si="1"/>
        <v>7.8171897122231628E-3</v>
      </c>
      <c r="O80" s="97">
        <f>L80/'סכום נכסי הקרן'!$C$42</f>
        <v>8.557578133815796E-4</v>
      </c>
    </row>
    <row r="81" spans="2:15" s="130" customFormat="1">
      <c r="B81" s="89" t="s">
        <v>1103</v>
      </c>
      <c r="C81" s="86" t="s">
        <v>1104</v>
      </c>
      <c r="D81" s="99" t="s">
        <v>132</v>
      </c>
      <c r="E81" s="99" t="s">
        <v>357</v>
      </c>
      <c r="F81" s="86" t="s">
        <v>926</v>
      </c>
      <c r="G81" s="99" t="s">
        <v>901</v>
      </c>
      <c r="H81" s="99" t="s">
        <v>176</v>
      </c>
      <c r="I81" s="96">
        <v>32287.380646999998</v>
      </c>
      <c r="J81" s="98">
        <v>1532</v>
      </c>
      <c r="K81" s="86"/>
      <c r="L81" s="96">
        <v>494.64267150400002</v>
      </c>
      <c r="M81" s="97">
        <v>3.6484739810044287E-4</v>
      </c>
      <c r="N81" s="97">
        <f t="shared" si="1"/>
        <v>4.2481787451352313E-3</v>
      </c>
      <c r="O81" s="97">
        <f>L81/'סכום נכסי הקרן'!$C$42</f>
        <v>4.6505359184344767E-4</v>
      </c>
    </row>
    <row r="82" spans="2:15" s="130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30" customFormat="1">
      <c r="B83" s="104" t="s">
        <v>31</v>
      </c>
      <c r="C83" s="84"/>
      <c r="D83" s="84"/>
      <c r="E83" s="84"/>
      <c r="F83" s="84"/>
      <c r="G83" s="84"/>
      <c r="H83" s="84"/>
      <c r="I83" s="93"/>
      <c r="J83" s="95"/>
      <c r="K83" s="93">
        <v>21.346915145000001</v>
      </c>
      <c r="L83" s="93">
        <v>3390.5648664240007</v>
      </c>
      <c r="M83" s="84"/>
      <c r="N83" s="94">
        <f t="shared" ref="N83:N120" si="2">L83/$L$11</f>
        <v>2.911945618389342E-2</v>
      </c>
      <c r="O83" s="94">
        <f>L83/'סכום נכסי הקרן'!$C$42</f>
        <v>3.1877443260491726E-3</v>
      </c>
    </row>
    <row r="84" spans="2:15" s="130" customFormat="1">
      <c r="B84" s="89" t="s">
        <v>1105</v>
      </c>
      <c r="C84" s="86" t="s">
        <v>1106</v>
      </c>
      <c r="D84" s="99" t="s">
        <v>132</v>
      </c>
      <c r="E84" s="99" t="s">
        <v>357</v>
      </c>
      <c r="F84" s="86" t="s">
        <v>1107</v>
      </c>
      <c r="G84" s="99" t="s">
        <v>1084</v>
      </c>
      <c r="H84" s="99" t="s">
        <v>176</v>
      </c>
      <c r="I84" s="96">
        <v>9081.8814469999998</v>
      </c>
      <c r="J84" s="98">
        <v>638.20000000000005</v>
      </c>
      <c r="K84" s="86"/>
      <c r="L84" s="96">
        <v>57.960567382000008</v>
      </c>
      <c r="M84" s="97">
        <v>3.5263557949184168E-4</v>
      </c>
      <c r="N84" s="97">
        <f t="shared" si="2"/>
        <v>4.977873212182012E-4</v>
      </c>
      <c r="O84" s="97">
        <f>L84/'סכום נכסי הקרן'!$C$42</f>
        <v>5.4493418378817127E-5</v>
      </c>
    </row>
    <row r="85" spans="2:15" s="130" customFormat="1">
      <c r="B85" s="89" t="s">
        <v>1108</v>
      </c>
      <c r="C85" s="86" t="s">
        <v>1109</v>
      </c>
      <c r="D85" s="99" t="s">
        <v>132</v>
      </c>
      <c r="E85" s="99" t="s">
        <v>357</v>
      </c>
      <c r="F85" s="86" t="s">
        <v>1110</v>
      </c>
      <c r="G85" s="99" t="s">
        <v>1027</v>
      </c>
      <c r="H85" s="99" t="s">
        <v>176</v>
      </c>
      <c r="I85" s="96">
        <v>1648.544175</v>
      </c>
      <c r="J85" s="98">
        <v>3139</v>
      </c>
      <c r="K85" s="86"/>
      <c r="L85" s="96">
        <v>51.747801653000003</v>
      </c>
      <c r="M85" s="97">
        <v>3.3394249111384306E-4</v>
      </c>
      <c r="N85" s="97">
        <f t="shared" si="2"/>
        <v>4.4442973433999559E-4</v>
      </c>
      <c r="O85" s="97">
        <f>L85/'סכום נכסי הקרן'!$C$42</f>
        <v>4.8652294707120389E-5</v>
      </c>
    </row>
    <row r="86" spans="2:15" s="130" customFormat="1">
      <c r="B86" s="89" t="s">
        <v>1111</v>
      </c>
      <c r="C86" s="86" t="s">
        <v>1112</v>
      </c>
      <c r="D86" s="99" t="s">
        <v>132</v>
      </c>
      <c r="E86" s="99" t="s">
        <v>357</v>
      </c>
      <c r="F86" s="86" t="s">
        <v>1113</v>
      </c>
      <c r="G86" s="99" t="s">
        <v>163</v>
      </c>
      <c r="H86" s="99" t="s">
        <v>176</v>
      </c>
      <c r="I86" s="96">
        <v>21548.237165999999</v>
      </c>
      <c r="J86" s="98">
        <v>480.4</v>
      </c>
      <c r="K86" s="96">
        <v>1.058061519</v>
      </c>
      <c r="L86" s="96">
        <v>104.57579288399999</v>
      </c>
      <c r="M86" s="97">
        <v>3.9187234220619446E-4</v>
      </c>
      <c r="N86" s="97">
        <f t="shared" si="2"/>
        <v>8.9813654619540933E-4</v>
      </c>
      <c r="O86" s="97">
        <f>L86/'סכום נכסי הקרן'!$C$42</f>
        <v>9.832016302335406E-5</v>
      </c>
    </row>
    <row r="87" spans="2:15" s="130" customFormat="1">
      <c r="B87" s="89" t="s">
        <v>1114</v>
      </c>
      <c r="C87" s="86" t="s">
        <v>1115</v>
      </c>
      <c r="D87" s="99" t="s">
        <v>132</v>
      </c>
      <c r="E87" s="99" t="s">
        <v>357</v>
      </c>
      <c r="F87" s="86" t="s">
        <v>1116</v>
      </c>
      <c r="G87" s="99" t="s">
        <v>411</v>
      </c>
      <c r="H87" s="99" t="s">
        <v>176</v>
      </c>
      <c r="I87" s="96">
        <v>6859.0791630000003</v>
      </c>
      <c r="J87" s="98">
        <v>2148</v>
      </c>
      <c r="K87" s="86"/>
      <c r="L87" s="96">
        <v>147.33302042099999</v>
      </c>
      <c r="M87" s="97">
        <v>5.1670127093938058E-4</v>
      </c>
      <c r="N87" s="97">
        <f t="shared" si="2"/>
        <v>1.2653518223690204E-3</v>
      </c>
      <c r="O87" s="97">
        <f>L87/'סכום נכסי הקרן'!$C$42</f>
        <v>1.3851969167074982E-4</v>
      </c>
    </row>
    <row r="88" spans="2:15" s="130" customFormat="1">
      <c r="B88" s="89" t="s">
        <v>1117</v>
      </c>
      <c r="C88" s="86" t="s">
        <v>1118</v>
      </c>
      <c r="D88" s="99" t="s">
        <v>132</v>
      </c>
      <c r="E88" s="99" t="s">
        <v>357</v>
      </c>
      <c r="F88" s="86" t="s">
        <v>1119</v>
      </c>
      <c r="G88" s="99" t="s">
        <v>163</v>
      </c>
      <c r="H88" s="99" t="s">
        <v>176</v>
      </c>
      <c r="I88" s="96">
        <v>740.61815899999999</v>
      </c>
      <c r="J88" s="98">
        <v>6464</v>
      </c>
      <c r="K88" s="86"/>
      <c r="L88" s="96">
        <v>47.873557765000001</v>
      </c>
      <c r="M88" s="97">
        <v>7.3803503637269555E-5</v>
      </c>
      <c r="N88" s="97">
        <f t="shared" si="2"/>
        <v>4.1115625939205306E-4</v>
      </c>
      <c r="O88" s="97">
        <f>L88/'סכום נכסי הקרן'!$C$42</f>
        <v>4.500980460347927E-5</v>
      </c>
    </row>
    <row r="89" spans="2:15" s="130" customFormat="1">
      <c r="B89" s="89" t="s">
        <v>1120</v>
      </c>
      <c r="C89" s="86" t="s">
        <v>1121</v>
      </c>
      <c r="D89" s="99" t="s">
        <v>132</v>
      </c>
      <c r="E89" s="99" t="s">
        <v>357</v>
      </c>
      <c r="F89" s="86" t="s">
        <v>1122</v>
      </c>
      <c r="G89" s="99" t="s">
        <v>1123</v>
      </c>
      <c r="H89" s="99" t="s">
        <v>176</v>
      </c>
      <c r="I89" s="96">
        <v>101176.71698700002</v>
      </c>
      <c r="J89" s="98">
        <v>135.69999999999999</v>
      </c>
      <c r="K89" s="86"/>
      <c r="L89" s="96">
        <v>137.296804971</v>
      </c>
      <c r="M89" s="97">
        <v>3.3866622748753835E-4</v>
      </c>
      <c r="N89" s="97">
        <f t="shared" si="2"/>
        <v>1.1791570001013607E-3</v>
      </c>
      <c r="O89" s="97">
        <f>L89/'סכום נכסי הקרן'!$C$42</f>
        <v>1.2908383360103322E-4</v>
      </c>
    </row>
    <row r="90" spans="2:15" s="130" customFormat="1">
      <c r="B90" s="89" t="s">
        <v>1124</v>
      </c>
      <c r="C90" s="86" t="s">
        <v>1125</v>
      </c>
      <c r="D90" s="99" t="s">
        <v>132</v>
      </c>
      <c r="E90" s="99" t="s">
        <v>357</v>
      </c>
      <c r="F90" s="86" t="s">
        <v>1126</v>
      </c>
      <c r="G90" s="99" t="s">
        <v>489</v>
      </c>
      <c r="H90" s="99" t="s">
        <v>176</v>
      </c>
      <c r="I90" s="96">
        <v>10796.357516</v>
      </c>
      <c r="J90" s="98">
        <v>231.6</v>
      </c>
      <c r="K90" s="86"/>
      <c r="L90" s="96">
        <v>25.004363995999999</v>
      </c>
      <c r="M90" s="97">
        <v>5.5930008761179931E-4</v>
      </c>
      <c r="N90" s="97">
        <f t="shared" si="2"/>
        <v>2.1474695529290349E-4</v>
      </c>
      <c r="O90" s="97">
        <f>L90/'סכום נכסי הקרן'!$C$42</f>
        <v>2.3508625434081149E-5</v>
      </c>
    </row>
    <row r="91" spans="2:15" s="130" customFormat="1">
      <c r="B91" s="89" t="s">
        <v>1127</v>
      </c>
      <c r="C91" s="86" t="s">
        <v>1128</v>
      </c>
      <c r="D91" s="99" t="s">
        <v>132</v>
      </c>
      <c r="E91" s="99" t="s">
        <v>357</v>
      </c>
      <c r="F91" s="86" t="s">
        <v>1129</v>
      </c>
      <c r="G91" s="99" t="s">
        <v>201</v>
      </c>
      <c r="H91" s="99" t="s">
        <v>176</v>
      </c>
      <c r="I91" s="96">
        <v>6479.9445100000003</v>
      </c>
      <c r="J91" s="98">
        <v>918.2</v>
      </c>
      <c r="K91" s="86"/>
      <c r="L91" s="96">
        <v>59.498850485000006</v>
      </c>
      <c r="M91" s="97">
        <v>2.1785890502705997E-4</v>
      </c>
      <c r="N91" s="97">
        <f t="shared" si="2"/>
        <v>5.1099867955551443E-4</v>
      </c>
      <c r="O91" s="97">
        <f>L91/'סכום נכסי הקרן'!$C$42</f>
        <v>5.5939682770336465E-5</v>
      </c>
    </row>
    <row r="92" spans="2:15" s="130" customFormat="1">
      <c r="B92" s="89" t="s">
        <v>1130</v>
      </c>
      <c r="C92" s="86" t="s">
        <v>1131</v>
      </c>
      <c r="D92" s="99" t="s">
        <v>132</v>
      </c>
      <c r="E92" s="99" t="s">
        <v>357</v>
      </c>
      <c r="F92" s="86" t="s">
        <v>1132</v>
      </c>
      <c r="G92" s="99" t="s">
        <v>607</v>
      </c>
      <c r="H92" s="99" t="s">
        <v>176</v>
      </c>
      <c r="I92" s="96">
        <v>6792.9152539999995</v>
      </c>
      <c r="J92" s="98">
        <v>2280</v>
      </c>
      <c r="K92" s="86"/>
      <c r="L92" s="96">
        <v>154.87846777999999</v>
      </c>
      <c r="M92" s="97">
        <v>2.4265807297008254E-4</v>
      </c>
      <c r="N92" s="97">
        <f t="shared" si="2"/>
        <v>1.3301549842061841E-3</v>
      </c>
      <c r="O92" s="97">
        <f>L92/'סכום נכסי הקרן'!$C$42</f>
        <v>1.4561377715613486E-4</v>
      </c>
    </row>
    <row r="93" spans="2:15" s="130" customFormat="1">
      <c r="B93" s="89" t="s">
        <v>1133</v>
      </c>
      <c r="C93" s="86" t="s">
        <v>1134</v>
      </c>
      <c r="D93" s="99" t="s">
        <v>132</v>
      </c>
      <c r="E93" s="99" t="s">
        <v>357</v>
      </c>
      <c r="F93" s="86" t="s">
        <v>1135</v>
      </c>
      <c r="G93" s="99" t="s">
        <v>411</v>
      </c>
      <c r="H93" s="99" t="s">
        <v>176</v>
      </c>
      <c r="I93" s="96">
        <v>3626.3331539999995</v>
      </c>
      <c r="J93" s="98">
        <v>1951</v>
      </c>
      <c r="K93" s="86"/>
      <c r="L93" s="96">
        <v>70.749759835000006</v>
      </c>
      <c r="M93" s="97">
        <v>5.4511570303093153E-4</v>
      </c>
      <c r="N93" s="97">
        <f t="shared" si="2"/>
        <v>6.076257534365165E-4</v>
      </c>
      <c r="O93" s="97">
        <f>L93/'סכום נכסי הקרן'!$C$42</f>
        <v>6.6517572843615791E-5</v>
      </c>
    </row>
    <row r="94" spans="2:15" s="130" customFormat="1">
      <c r="B94" s="89" t="s">
        <v>1136</v>
      </c>
      <c r="C94" s="86" t="s">
        <v>1137</v>
      </c>
      <c r="D94" s="99" t="s">
        <v>132</v>
      </c>
      <c r="E94" s="99" t="s">
        <v>357</v>
      </c>
      <c r="F94" s="86" t="s">
        <v>1138</v>
      </c>
      <c r="G94" s="99" t="s">
        <v>1009</v>
      </c>
      <c r="H94" s="99" t="s">
        <v>176</v>
      </c>
      <c r="I94" s="96">
        <v>602.70222200000001</v>
      </c>
      <c r="J94" s="98">
        <v>0</v>
      </c>
      <c r="K94" s="86"/>
      <c r="L94" s="96">
        <v>5.9200000000000001E-7</v>
      </c>
      <c r="M94" s="97">
        <v>3.8123246492098643E-4</v>
      </c>
      <c r="N94" s="97">
        <f t="shared" si="2"/>
        <v>5.0843203831833581E-12</v>
      </c>
      <c r="O94" s="97">
        <f>L94/'סכום נכסי הקרן'!$C$42</f>
        <v>5.565870925252244E-13</v>
      </c>
    </row>
    <row r="95" spans="2:15" s="130" customFormat="1">
      <c r="B95" s="89" t="s">
        <v>1139</v>
      </c>
      <c r="C95" s="86" t="s">
        <v>1140</v>
      </c>
      <c r="D95" s="99" t="s">
        <v>132</v>
      </c>
      <c r="E95" s="99" t="s">
        <v>357</v>
      </c>
      <c r="F95" s="86" t="s">
        <v>1141</v>
      </c>
      <c r="G95" s="99" t="s">
        <v>607</v>
      </c>
      <c r="H95" s="99" t="s">
        <v>176</v>
      </c>
      <c r="I95" s="96">
        <v>3125.405025</v>
      </c>
      <c r="J95" s="98">
        <v>10530</v>
      </c>
      <c r="K95" s="86"/>
      <c r="L95" s="96">
        <v>329.105149181</v>
      </c>
      <c r="M95" s="97">
        <v>8.6025758774790819E-5</v>
      </c>
      <c r="N95" s="97">
        <f t="shared" si="2"/>
        <v>2.8264797604587127E-3</v>
      </c>
      <c r="O95" s="97">
        <f>L95/'סכום נכסי הקרן'!$C$42</f>
        <v>3.0941837519887332E-4</v>
      </c>
    </row>
    <row r="96" spans="2:15" s="130" customFormat="1">
      <c r="B96" s="89" t="s">
        <v>1142</v>
      </c>
      <c r="C96" s="86" t="s">
        <v>1143</v>
      </c>
      <c r="D96" s="99" t="s">
        <v>132</v>
      </c>
      <c r="E96" s="99" t="s">
        <v>357</v>
      </c>
      <c r="F96" s="86" t="s">
        <v>1144</v>
      </c>
      <c r="G96" s="99" t="s">
        <v>1123</v>
      </c>
      <c r="H96" s="99" t="s">
        <v>176</v>
      </c>
      <c r="I96" s="96">
        <v>6752.1597069999998</v>
      </c>
      <c r="J96" s="98">
        <v>712.4</v>
      </c>
      <c r="K96" s="86"/>
      <c r="L96" s="96">
        <v>48.102385817000005</v>
      </c>
      <c r="M96" s="97">
        <v>2.4951930079634759E-4</v>
      </c>
      <c r="N96" s="97">
        <f t="shared" si="2"/>
        <v>4.1312152143432971E-4</v>
      </c>
      <c r="O96" s="97">
        <f>L96/'סכום נכסי הקרן'!$C$42</f>
        <v>4.522494436724767E-5</v>
      </c>
    </row>
    <row r="97" spans="2:15" s="130" customFormat="1">
      <c r="B97" s="89" t="s">
        <v>1145</v>
      </c>
      <c r="C97" s="86" t="s">
        <v>1146</v>
      </c>
      <c r="D97" s="99" t="s">
        <v>132</v>
      </c>
      <c r="E97" s="99" t="s">
        <v>357</v>
      </c>
      <c r="F97" s="86" t="s">
        <v>1147</v>
      </c>
      <c r="G97" s="99" t="s">
        <v>199</v>
      </c>
      <c r="H97" s="99" t="s">
        <v>176</v>
      </c>
      <c r="I97" s="96">
        <v>4177.0441579999997</v>
      </c>
      <c r="J97" s="98">
        <v>700.1</v>
      </c>
      <c r="K97" s="86"/>
      <c r="L97" s="96">
        <v>29.243486171000001</v>
      </c>
      <c r="M97" s="97">
        <v>6.9241834920723321E-4</v>
      </c>
      <c r="N97" s="97">
        <f t="shared" si="2"/>
        <v>2.5115414326783099E-4</v>
      </c>
      <c r="O97" s="97">
        <f>L97/'סכום נכסי הקרן'!$C$42</f>
        <v>2.7494167133815029E-5</v>
      </c>
    </row>
    <row r="98" spans="2:15" s="130" customFormat="1">
      <c r="B98" s="89" t="s">
        <v>1148</v>
      </c>
      <c r="C98" s="86" t="s">
        <v>1149</v>
      </c>
      <c r="D98" s="99" t="s">
        <v>132</v>
      </c>
      <c r="E98" s="99" t="s">
        <v>357</v>
      </c>
      <c r="F98" s="86" t="s">
        <v>1150</v>
      </c>
      <c r="G98" s="99" t="s">
        <v>202</v>
      </c>
      <c r="H98" s="99" t="s">
        <v>176</v>
      </c>
      <c r="I98" s="96">
        <v>9544.4775050000007</v>
      </c>
      <c r="J98" s="98">
        <v>355</v>
      </c>
      <c r="K98" s="86"/>
      <c r="L98" s="96">
        <v>33.882895161</v>
      </c>
      <c r="M98" s="97">
        <v>6.1883373345226144E-4</v>
      </c>
      <c r="N98" s="97">
        <f t="shared" si="2"/>
        <v>2.9099914612894771E-4</v>
      </c>
      <c r="O98" s="97">
        <f>L98/'סכום נכסי הקרן'!$C$42</f>
        <v>3.1856050851347948E-5</v>
      </c>
    </row>
    <row r="99" spans="2:15" s="130" customFormat="1">
      <c r="B99" s="89" t="s">
        <v>1151</v>
      </c>
      <c r="C99" s="86" t="s">
        <v>1152</v>
      </c>
      <c r="D99" s="99" t="s">
        <v>132</v>
      </c>
      <c r="E99" s="99" t="s">
        <v>357</v>
      </c>
      <c r="F99" s="86" t="s">
        <v>1153</v>
      </c>
      <c r="G99" s="99" t="s">
        <v>533</v>
      </c>
      <c r="H99" s="99" t="s">
        <v>176</v>
      </c>
      <c r="I99" s="96">
        <v>13361.549219</v>
      </c>
      <c r="J99" s="98">
        <v>680.1</v>
      </c>
      <c r="K99" s="86"/>
      <c r="L99" s="96">
        <v>90.871896303999989</v>
      </c>
      <c r="M99" s="97">
        <v>3.9032520599682671E-4</v>
      </c>
      <c r="N99" s="97">
        <f t="shared" si="2"/>
        <v>7.8044228823809388E-4</v>
      </c>
      <c r="O99" s="97">
        <f>L99/'סכום נכסי הקרן'!$C$42</f>
        <v>8.5436021209623372E-5</v>
      </c>
    </row>
    <row r="100" spans="2:15" s="130" customFormat="1">
      <c r="B100" s="89" t="s">
        <v>1154</v>
      </c>
      <c r="C100" s="86" t="s">
        <v>1155</v>
      </c>
      <c r="D100" s="99" t="s">
        <v>132</v>
      </c>
      <c r="E100" s="99" t="s">
        <v>357</v>
      </c>
      <c r="F100" s="86" t="s">
        <v>1156</v>
      </c>
      <c r="G100" s="99" t="s">
        <v>533</v>
      </c>
      <c r="H100" s="99" t="s">
        <v>176</v>
      </c>
      <c r="I100" s="96">
        <v>8341.9395889999996</v>
      </c>
      <c r="J100" s="98">
        <v>1647</v>
      </c>
      <c r="K100" s="86"/>
      <c r="L100" s="96">
        <v>137.391745023</v>
      </c>
      <c r="M100" s="97">
        <v>5.4954332230527643E-4</v>
      </c>
      <c r="N100" s="97">
        <f t="shared" si="2"/>
        <v>1.1799723812526512E-3</v>
      </c>
      <c r="O100" s="97">
        <f>L100/'סכום נכסי הקרן'!$C$42</f>
        <v>1.2917309442452455E-4</v>
      </c>
    </row>
    <row r="101" spans="2:15" s="130" customFormat="1">
      <c r="B101" s="89" t="s">
        <v>1157</v>
      </c>
      <c r="C101" s="86" t="s">
        <v>1158</v>
      </c>
      <c r="D101" s="99" t="s">
        <v>132</v>
      </c>
      <c r="E101" s="99" t="s">
        <v>357</v>
      </c>
      <c r="F101" s="86" t="s">
        <v>1159</v>
      </c>
      <c r="G101" s="99" t="s">
        <v>901</v>
      </c>
      <c r="H101" s="99" t="s">
        <v>176</v>
      </c>
      <c r="I101" s="96">
        <v>7851.5032499999998</v>
      </c>
      <c r="J101" s="98">
        <v>1130</v>
      </c>
      <c r="K101" s="86"/>
      <c r="L101" s="96">
        <v>88.721986724999994</v>
      </c>
      <c r="M101" s="97">
        <v>3.9255553472326382E-4</v>
      </c>
      <c r="N101" s="97">
        <f t="shared" si="2"/>
        <v>7.6197804990277155E-4</v>
      </c>
      <c r="O101" s="97">
        <f>L101/'סכום נכסי הקרן'!$C$42</f>
        <v>8.3414717287718409E-5</v>
      </c>
    </row>
    <row r="102" spans="2:15" s="130" customFormat="1">
      <c r="B102" s="89" t="s">
        <v>1160</v>
      </c>
      <c r="C102" s="86" t="s">
        <v>1161</v>
      </c>
      <c r="D102" s="99" t="s">
        <v>132</v>
      </c>
      <c r="E102" s="99" t="s">
        <v>357</v>
      </c>
      <c r="F102" s="86" t="s">
        <v>1162</v>
      </c>
      <c r="G102" s="99" t="s">
        <v>787</v>
      </c>
      <c r="H102" s="99" t="s">
        <v>176</v>
      </c>
      <c r="I102" s="96">
        <v>5786.7874430000002</v>
      </c>
      <c r="J102" s="98">
        <v>1444</v>
      </c>
      <c r="K102" s="86"/>
      <c r="L102" s="96">
        <v>83.561210669999994</v>
      </c>
      <c r="M102" s="97">
        <v>4.0048792827466275E-4</v>
      </c>
      <c r="N102" s="97">
        <f t="shared" si="2"/>
        <v>7.1765534907594533E-4</v>
      </c>
      <c r="O102" s="97">
        <f>L102/'סכום נכסי הקרן'!$C$42</f>
        <v>7.8562654214025426E-5</v>
      </c>
    </row>
    <row r="103" spans="2:15" s="130" customFormat="1">
      <c r="B103" s="89" t="s">
        <v>1163</v>
      </c>
      <c r="C103" s="86" t="s">
        <v>1164</v>
      </c>
      <c r="D103" s="99" t="s">
        <v>132</v>
      </c>
      <c r="E103" s="99" t="s">
        <v>357</v>
      </c>
      <c r="F103" s="86" t="s">
        <v>1165</v>
      </c>
      <c r="G103" s="99" t="s">
        <v>1009</v>
      </c>
      <c r="H103" s="99" t="s">
        <v>176</v>
      </c>
      <c r="I103" s="96">
        <v>4319.2400399999997</v>
      </c>
      <c r="J103" s="98">
        <v>1406</v>
      </c>
      <c r="K103" s="86"/>
      <c r="L103" s="96">
        <v>60.728514961999998</v>
      </c>
      <c r="M103" s="97">
        <v>3.5142915585208086E-4</v>
      </c>
      <c r="N103" s="97">
        <f t="shared" si="2"/>
        <v>5.2155950415836501E-4</v>
      </c>
      <c r="O103" s="97">
        <f>L103/'סכום נכסי הקרן'!$C$42</f>
        <v>5.7095789824449605E-5</v>
      </c>
    </row>
    <row r="104" spans="2:15" s="130" customFormat="1">
      <c r="B104" s="89" t="s">
        <v>1166</v>
      </c>
      <c r="C104" s="86" t="s">
        <v>1167</v>
      </c>
      <c r="D104" s="99" t="s">
        <v>132</v>
      </c>
      <c r="E104" s="99" t="s">
        <v>357</v>
      </c>
      <c r="F104" s="86" t="s">
        <v>1168</v>
      </c>
      <c r="G104" s="99" t="s">
        <v>201</v>
      </c>
      <c r="H104" s="99" t="s">
        <v>176</v>
      </c>
      <c r="I104" s="96">
        <v>1.4316000000000001E-2</v>
      </c>
      <c r="J104" s="98">
        <v>283</v>
      </c>
      <c r="K104" s="86"/>
      <c r="L104" s="96">
        <v>4.0529000000000004E-5</v>
      </c>
      <c r="M104" s="97">
        <v>8.878922476891157E-11</v>
      </c>
      <c r="N104" s="97">
        <f t="shared" si="2"/>
        <v>3.4807841353047014E-10</v>
      </c>
      <c r="O104" s="97">
        <f>L104/'סכום נכסי הקרן'!$C$42</f>
        <v>3.8104591677288549E-11</v>
      </c>
    </row>
    <row r="105" spans="2:15" s="130" customFormat="1">
      <c r="B105" s="89" t="s">
        <v>1169</v>
      </c>
      <c r="C105" s="86" t="s">
        <v>1170</v>
      </c>
      <c r="D105" s="99" t="s">
        <v>132</v>
      </c>
      <c r="E105" s="99" t="s">
        <v>357</v>
      </c>
      <c r="F105" s="86" t="s">
        <v>1171</v>
      </c>
      <c r="G105" s="99" t="s">
        <v>411</v>
      </c>
      <c r="H105" s="99" t="s">
        <v>176</v>
      </c>
      <c r="I105" s="96">
        <v>5791.5857209999995</v>
      </c>
      <c r="J105" s="98">
        <v>637.79999999999995</v>
      </c>
      <c r="K105" s="86"/>
      <c r="L105" s="96">
        <v>36.938733745</v>
      </c>
      <c r="M105" s="97">
        <v>5.0253783455604304E-4</v>
      </c>
      <c r="N105" s="97">
        <f t="shared" si="2"/>
        <v>3.1724384612953789E-4</v>
      </c>
      <c r="O105" s="97">
        <f>L105/'סכום נכסי הקרן'!$C$42</f>
        <v>3.4729091920089432E-5</v>
      </c>
    </row>
    <row r="106" spans="2:15" s="130" customFormat="1">
      <c r="B106" s="89" t="s">
        <v>1172</v>
      </c>
      <c r="C106" s="86" t="s">
        <v>1173</v>
      </c>
      <c r="D106" s="99" t="s">
        <v>132</v>
      </c>
      <c r="E106" s="99" t="s">
        <v>357</v>
      </c>
      <c r="F106" s="86" t="s">
        <v>1174</v>
      </c>
      <c r="G106" s="99" t="s">
        <v>415</v>
      </c>
      <c r="H106" s="99" t="s">
        <v>176</v>
      </c>
      <c r="I106" s="96">
        <v>2429.3997450000002</v>
      </c>
      <c r="J106" s="98">
        <v>13400</v>
      </c>
      <c r="K106" s="86"/>
      <c r="L106" s="96">
        <v>325.53956582999996</v>
      </c>
      <c r="M106" s="97">
        <v>6.655539612710784E-4</v>
      </c>
      <c r="N106" s="97">
        <f t="shared" si="2"/>
        <v>2.7958571791927862E-3</v>
      </c>
      <c r="O106" s="97">
        <f>L106/'סכום נכסי הקרן'!$C$42</f>
        <v>3.0606608183656006E-4</v>
      </c>
    </row>
    <row r="107" spans="2:15" s="130" customFormat="1">
      <c r="B107" s="89" t="s">
        <v>1175</v>
      </c>
      <c r="C107" s="86" t="s">
        <v>1176</v>
      </c>
      <c r="D107" s="99" t="s">
        <v>132</v>
      </c>
      <c r="E107" s="99" t="s">
        <v>357</v>
      </c>
      <c r="F107" s="86" t="s">
        <v>1177</v>
      </c>
      <c r="G107" s="99" t="s">
        <v>163</v>
      </c>
      <c r="H107" s="99" t="s">
        <v>176</v>
      </c>
      <c r="I107" s="96">
        <v>6004.9807430000001</v>
      </c>
      <c r="J107" s="98">
        <v>1581</v>
      </c>
      <c r="K107" s="96">
        <v>6.2574421889999998</v>
      </c>
      <c r="L107" s="96">
        <v>101.196187728</v>
      </c>
      <c r="M107" s="97">
        <v>4.1716273018008708E-4</v>
      </c>
      <c r="N107" s="97">
        <f t="shared" si="2"/>
        <v>8.6911121615864859E-4</v>
      </c>
      <c r="O107" s="97">
        <f>L107/'סכום נכסי הקרן'!$C$42</f>
        <v>9.5142722807709985E-5</v>
      </c>
    </row>
    <row r="108" spans="2:15" s="130" customFormat="1">
      <c r="B108" s="89" t="s">
        <v>1178</v>
      </c>
      <c r="C108" s="86" t="s">
        <v>1179</v>
      </c>
      <c r="D108" s="99" t="s">
        <v>132</v>
      </c>
      <c r="E108" s="99" t="s">
        <v>357</v>
      </c>
      <c r="F108" s="86" t="s">
        <v>1180</v>
      </c>
      <c r="G108" s="99" t="s">
        <v>163</v>
      </c>
      <c r="H108" s="99" t="s">
        <v>176</v>
      </c>
      <c r="I108" s="96">
        <v>15694.431799999998</v>
      </c>
      <c r="J108" s="98">
        <v>725</v>
      </c>
      <c r="K108" s="96">
        <v>5.387270623</v>
      </c>
      <c r="L108" s="96">
        <v>119.17190116900001</v>
      </c>
      <c r="M108" s="97">
        <v>3.9612290294925248E-4</v>
      </c>
      <c r="N108" s="97">
        <f t="shared" si="2"/>
        <v>1.023493456446384E-3</v>
      </c>
      <c r="O108" s="97">
        <f>L108/'סכום נכסי הקרן'!$C$42</f>
        <v>1.1204314524046807E-4</v>
      </c>
    </row>
    <row r="109" spans="2:15" s="130" customFormat="1">
      <c r="B109" s="89" t="s">
        <v>1181</v>
      </c>
      <c r="C109" s="86" t="s">
        <v>1182</v>
      </c>
      <c r="D109" s="99" t="s">
        <v>132</v>
      </c>
      <c r="E109" s="99" t="s">
        <v>357</v>
      </c>
      <c r="F109" s="86" t="s">
        <v>1183</v>
      </c>
      <c r="G109" s="99" t="s">
        <v>163</v>
      </c>
      <c r="H109" s="99" t="s">
        <v>176</v>
      </c>
      <c r="I109" s="96">
        <v>25673.561613000002</v>
      </c>
      <c r="J109" s="98">
        <v>96.9</v>
      </c>
      <c r="K109" s="86"/>
      <c r="L109" s="96">
        <v>24.877681212999995</v>
      </c>
      <c r="M109" s="97">
        <v>1.4683630680788017E-4</v>
      </c>
      <c r="N109" s="97">
        <f t="shared" si="2"/>
        <v>2.1365895553647561E-4</v>
      </c>
      <c r="O109" s="97">
        <f>L109/'סכום נכסי הקרן'!$C$42</f>
        <v>2.3389520701204501E-5</v>
      </c>
    </row>
    <row r="110" spans="2:15" s="130" customFormat="1">
      <c r="B110" s="89" t="s">
        <v>1184</v>
      </c>
      <c r="C110" s="86" t="s">
        <v>1185</v>
      </c>
      <c r="D110" s="99" t="s">
        <v>132</v>
      </c>
      <c r="E110" s="99" t="s">
        <v>357</v>
      </c>
      <c r="F110" s="86" t="s">
        <v>1186</v>
      </c>
      <c r="G110" s="99" t="s">
        <v>163</v>
      </c>
      <c r="H110" s="99" t="s">
        <v>176</v>
      </c>
      <c r="I110" s="96">
        <v>62494.105527</v>
      </c>
      <c r="J110" s="98">
        <v>117.5</v>
      </c>
      <c r="K110" s="96">
        <v>2.6783098730000003</v>
      </c>
      <c r="L110" s="96">
        <v>76.108883867000003</v>
      </c>
      <c r="M110" s="97">
        <v>1.7855458721999999E-4</v>
      </c>
      <c r="N110" s="97">
        <f t="shared" si="2"/>
        <v>6.5365194186878912E-4</v>
      </c>
      <c r="O110" s="97">
        <f>L110/'סכום נכסי הקרן'!$C$42</f>
        <v>7.1556118896745751E-5</v>
      </c>
    </row>
    <row r="111" spans="2:15" s="130" customFormat="1">
      <c r="B111" s="89" t="s">
        <v>1187</v>
      </c>
      <c r="C111" s="86" t="s">
        <v>1188</v>
      </c>
      <c r="D111" s="99" t="s">
        <v>132</v>
      </c>
      <c r="E111" s="99" t="s">
        <v>357</v>
      </c>
      <c r="F111" s="86" t="s">
        <v>1189</v>
      </c>
      <c r="G111" s="99" t="s">
        <v>999</v>
      </c>
      <c r="H111" s="99" t="s">
        <v>176</v>
      </c>
      <c r="I111" s="96">
        <v>2882.7810359999999</v>
      </c>
      <c r="J111" s="98">
        <v>3035</v>
      </c>
      <c r="K111" s="86"/>
      <c r="L111" s="96">
        <v>87.492404440000001</v>
      </c>
      <c r="M111" s="97">
        <v>2.7374903767483092E-4</v>
      </c>
      <c r="N111" s="97">
        <f t="shared" si="2"/>
        <v>7.5141793119596983E-4</v>
      </c>
      <c r="O111" s="97">
        <f>L111/'סכום נכסי הקרן'!$C$42</f>
        <v>8.2258687508953763E-5</v>
      </c>
    </row>
    <row r="112" spans="2:15" s="130" customFormat="1">
      <c r="B112" s="89" t="s">
        <v>1190</v>
      </c>
      <c r="C112" s="86" t="s">
        <v>1191</v>
      </c>
      <c r="D112" s="99" t="s">
        <v>132</v>
      </c>
      <c r="E112" s="99" t="s">
        <v>357</v>
      </c>
      <c r="F112" s="86" t="s">
        <v>1192</v>
      </c>
      <c r="G112" s="99" t="s">
        <v>415</v>
      </c>
      <c r="H112" s="99" t="s">
        <v>176</v>
      </c>
      <c r="I112" s="96">
        <v>75.494043000000005</v>
      </c>
      <c r="J112" s="98">
        <v>42.3</v>
      </c>
      <c r="K112" s="86"/>
      <c r="L112" s="96">
        <v>3.1933971999999998E-2</v>
      </c>
      <c r="M112" s="97">
        <v>1.1012020824426385E-5</v>
      </c>
      <c r="N112" s="97">
        <f t="shared" si="2"/>
        <v>2.7426105533041658E-7</v>
      </c>
      <c r="O112" s="97">
        <f>L112/'סכום נכסי הקרן'!$C$42</f>
        <v>3.0023710520712708E-8</v>
      </c>
    </row>
    <row r="113" spans="2:15" s="130" customFormat="1">
      <c r="B113" s="89" t="s">
        <v>1193</v>
      </c>
      <c r="C113" s="86" t="s">
        <v>1194</v>
      </c>
      <c r="D113" s="99" t="s">
        <v>132</v>
      </c>
      <c r="E113" s="99" t="s">
        <v>357</v>
      </c>
      <c r="F113" s="86" t="s">
        <v>1195</v>
      </c>
      <c r="G113" s="99" t="s">
        <v>533</v>
      </c>
      <c r="H113" s="99" t="s">
        <v>176</v>
      </c>
      <c r="I113" s="96">
        <v>3644.6525059999999</v>
      </c>
      <c r="J113" s="98">
        <v>530</v>
      </c>
      <c r="K113" s="86"/>
      <c r="L113" s="96">
        <v>19.316658278999999</v>
      </c>
      <c r="M113" s="97">
        <v>2.7767991858212331E-4</v>
      </c>
      <c r="N113" s="97">
        <f t="shared" si="2"/>
        <v>1.6589878280896496E-4</v>
      </c>
      <c r="O113" s="97">
        <f>L113/'סכום נכסי הקרן'!$C$42</f>
        <v>1.8161153156776881E-5</v>
      </c>
    </row>
    <row r="114" spans="2:15" s="130" customFormat="1">
      <c r="B114" s="89" t="s">
        <v>1196</v>
      </c>
      <c r="C114" s="86" t="s">
        <v>1197</v>
      </c>
      <c r="D114" s="99" t="s">
        <v>132</v>
      </c>
      <c r="E114" s="99" t="s">
        <v>357</v>
      </c>
      <c r="F114" s="86" t="s">
        <v>1198</v>
      </c>
      <c r="G114" s="99" t="s">
        <v>533</v>
      </c>
      <c r="H114" s="99" t="s">
        <v>176</v>
      </c>
      <c r="I114" s="96">
        <v>7996.2266209999998</v>
      </c>
      <c r="J114" s="98">
        <v>1809</v>
      </c>
      <c r="K114" s="86"/>
      <c r="L114" s="96">
        <v>144.65173956499999</v>
      </c>
      <c r="M114" s="97">
        <v>3.1082896976838574E-4</v>
      </c>
      <c r="N114" s="97">
        <f t="shared" si="2"/>
        <v>1.2423239661034798E-3</v>
      </c>
      <c r="O114" s="97">
        <f>L114/'סכום נכסי הקרן'!$C$42</f>
        <v>1.3599880262364747E-4</v>
      </c>
    </row>
    <row r="115" spans="2:15" s="130" customFormat="1">
      <c r="B115" s="89" t="s">
        <v>1199</v>
      </c>
      <c r="C115" s="86" t="s">
        <v>1200</v>
      </c>
      <c r="D115" s="99" t="s">
        <v>132</v>
      </c>
      <c r="E115" s="99" t="s">
        <v>357</v>
      </c>
      <c r="F115" s="86" t="s">
        <v>1201</v>
      </c>
      <c r="G115" s="99" t="s">
        <v>359</v>
      </c>
      <c r="H115" s="99" t="s">
        <v>176</v>
      </c>
      <c r="I115" s="96">
        <v>61438.173368000003</v>
      </c>
      <c r="J115" s="98">
        <v>197.2</v>
      </c>
      <c r="K115" s="96">
        <v>5.9658309410000001</v>
      </c>
      <c r="L115" s="96">
        <v>127.12190882100001</v>
      </c>
      <c r="M115" s="97">
        <v>4.2610713830990319E-4</v>
      </c>
      <c r="N115" s="97">
        <f t="shared" si="2"/>
        <v>1.0917711354185584E-3</v>
      </c>
      <c r="O115" s="97">
        <f>L115/'סכום נכסי הקרן'!$C$42</f>
        <v>1.1951759058604234E-4</v>
      </c>
    </row>
    <row r="116" spans="2:15" s="130" customFormat="1">
      <c r="B116" s="89" t="s">
        <v>1202</v>
      </c>
      <c r="C116" s="86" t="s">
        <v>1203</v>
      </c>
      <c r="D116" s="99" t="s">
        <v>132</v>
      </c>
      <c r="E116" s="99" t="s">
        <v>357</v>
      </c>
      <c r="F116" s="86" t="s">
        <v>1204</v>
      </c>
      <c r="G116" s="99" t="s">
        <v>450</v>
      </c>
      <c r="H116" s="99" t="s">
        <v>176</v>
      </c>
      <c r="I116" s="96">
        <v>3545.8879499999998</v>
      </c>
      <c r="J116" s="98">
        <v>1442</v>
      </c>
      <c r="K116" s="86"/>
      <c r="L116" s="96">
        <v>51.131704239000001</v>
      </c>
      <c r="M116" s="97">
        <v>4.0089048323075027E-4</v>
      </c>
      <c r="N116" s="97">
        <f t="shared" si="2"/>
        <v>4.3913845623184223E-4</v>
      </c>
      <c r="O116" s="97">
        <f>L116/'סכום נכסי הקרן'!$C$42</f>
        <v>4.8073051686224154E-5</v>
      </c>
    </row>
    <row r="117" spans="2:15" s="130" customFormat="1">
      <c r="B117" s="89" t="s">
        <v>1205</v>
      </c>
      <c r="C117" s="86" t="s">
        <v>1206</v>
      </c>
      <c r="D117" s="99" t="s">
        <v>132</v>
      </c>
      <c r="E117" s="99" t="s">
        <v>357</v>
      </c>
      <c r="F117" s="86" t="s">
        <v>1207</v>
      </c>
      <c r="G117" s="99" t="s">
        <v>199</v>
      </c>
      <c r="H117" s="99" t="s">
        <v>176</v>
      </c>
      <c r="I117" s="96">
        <v>1856.2127580000001</v>
      </c>
      <c r="J117" s="98">
        <v>6806</v>
      </c>
      <c r="K117" s="86"/>
      <c r="L117" s="96">
        <v>126.33384033399999</v>
      </c>
      <c r="M117" s="97">
        <v>2.2506013945824439E-4</v>
      </c>
      <c r="N117" s="97">
        <f t="shared" si="2"/>
        <v>1.0850029045540337E-3</v>
      </c>
      <c r="O117" s="97">
        <f>L117/'סכום נכסי הקרן'!$C$42</f>
        <v>1.187766636470388E-4</v>
      </c>
    </row>
    <row r="118" spans="2:15" s="130" customFormat="1">
      <c r="B118" s="89" t="s">
        <v>1208</v>
      </c>
      <c r="C118" s="86" t="s">
        <v>1209</v>
      </c>
      <c r="D118" s="99" t="s">
        <v>132</v>
      </c>
      <c r="E118" s="99" t="s">
        <v>357</v>
      </c>
      <c r="F118" s="86" t="s">
        <v>1210</v>
      </c>
      <c r="G118" s="99" t="s">
        <v>533</v>
      </c>
      <c r="H118" s="99" t="s">
        <v>176</v>
      </c>
      <c r="I118" s="96">
        <v>40872.946383000002</v>
      </c>
      <c r="J118" s="98">
        <v>671.8</v>
      </c>
      <c r="K118" s="86"/>
      <c r="L118" s="96">
        <v>274.58445382100001</v>
      </c>
      <c r="M118" s="97">
        <v>4.8526317780113416E-4</v>
      </c>
      <c r="N118" s="97">
        <f t="shared" si="2"/>
        <v>2.3582353639651685E-3</v>
      </c>
      <c r="O118" s="97">
        <f>L118/'סכום נכסי הקרן'!$C$42</f>
        <v>2.5815905879198841E-4</v>
      </c>
    </row>
    <row r="119" spans="2:15" s="130" customFormat="1">
      <c r="B119" s="89" t="s">
        <v>1211</v>
      </c>
      <c r="C119" s="86" t="s">
        <v>1212</v>
      </c>
      <c r="D119" s="99" t="s">
        <v>132</v>
      </c>
      <c r="E119" s="99" t="s">
        <v>357</v>
      </c>
      <c r="F119" s="86" t="s">
        <v>1213</v>
      </c>
      <c r="G119" s="99" t="s">
        <v>533</v>
      </c>
      <c r="H119" s="99" t="s">
        <v>176</v>
      </c>
      <c r="I119" s="96">
        <v>9678.4624079999994</v>
      </c>
      <c r="J119" s="98">
        <v>1155</v>
      </c>
      <c r="K119" s="86"/>
      <c r="L119" s="96">
        <v>111.786240812</v>
      </c>
      <c r="M119" s="97">
        <v>5.762075062355497E-4</v>
      </c>
      <c r="N119" s="97">
        <f t="shared" si="2"/>
        <v>9.6006260594576852E-4</v>
      </c>
      <c r="O119" s="97">
        <f>L119/'סכום נכסי הקרן'!$C$42</f>
        <v>1.0509928844235753E-4</v>
      </c>
    </row>
    <row r="120" spans="2:15" s="130" customFormat="1">
      <c r="B120" s="89" t="s">
        <v>1214</v>
      </c>
      <c r="C120" s="86" t="s">
        <v>1215</v>
      </c>
      <c r="D120" s="99" t="s">
        <v>132</v>
      </c>
      <c r="E120" s="99" t="s">
        <v>357</v>
      </c>
      <c r="F120" s="86" t="s">
        <v>1216</v>
      </c>
      <c r="G120" s="99" t="s">
        <v>1009</v>
      </c>
      <c r="H120" s="99" t="s">
        <v>176</v>
      </c>
      <c r="I120" s="96">
        <v>50023.741370000003</v>
      </c>
      <c r="J120" s="98">
        <v>11.5</v>
      </c>
      <c r="K120" s="86"/>
      <c r="L120" s="96">
        <v>5.7527302820000008</v>
      </c>
      <c r="M120" s="97">
        <v>1.2148926738387219E-4</v>
      </c>
      <c r="N120" s="97">
        <f t="shared" si="2"/>
        <v>4.9406628094136401E-5</v>
      </c>
      <c r="O120" s="97">
        <f>L120/'סכום נכסי הקרן'!$C$42</f>
        <v>5.4086071313178965E-6</v>
      </c>
    </row>
    <row r="121" spans="2:15" s="130" customFormat="1">
      <c r="B121" s="85"/>
      <c r="C121" s="86"/>
      <c r="D121" s="86"/>
      <c r="E121" s="86"/>
      <c r="F121" s="86"/>
      <c r="G121" s="86"/>
      <c r="H121" s="86"/>
      <c r="I121" s="96"/>
      <c r="J121" s="98"/>
      <c r="K121" s="86"/>
      <c r="L121" s="86"/>
      <c r="M121" s="86"/>
      <c r="N121" s="97"/>
      <c r="O121" s="86"/>
    </row>
    <row r="122" spans="2:15" s="130" customFormat="1">
      <c r="B122" s="83" t="s">
        <v>244</v>
      </c>
      <c r="C122" s="84"/>
      <c r="D122" s="84"/>
      <c r="E122" s="84"/>
      <c r="F122" s="84"/>
      <c r="G122" s="84"/>
      <c r="H122" s="84"/>
      <c r="I122" s="93"/>
      <c r="J122" s="95"/>
      <c r="K122" s="93">
        <v>45.246471725999989</v>
      </c>
      <c r="L122" s="93">
        <v>30515.217214971995</v>
      </c>
      <c r="M122" s="84"/>
      <c r="N122" s="94">
        <f t="shared" ref="N122:N144" si="3">L122/$L$11</f>
        <v>0.26207625149214497</v>
      </c>
      <c r="O122" s="94">
        <f>L122/'סכום נכסי הקרן'!$C$42</f>
        <v>2.8689824370704286E-2</v>
      </c>
    </row>
    <row r="123" spans="2:15" s="130" customFormat="1">
      <c r="B123" s="104" t="s">
        <v>68</v>
      </c>
      <c r="C123" s="84"/>
      <c r="D123" s="84"/>
      <c r="E123" s="84"/>
      <c r="F123" s="84"/>
      <c r="G123" s="84"/>
      <c r="H123" s="84"/>
      <c r="I123" s="93"/>
      <c r="J123" s="95"/>
      <c r="K123" s="93">
        <v>1.9891090149999999</v>
      </c>
      <c r="L123" s="93">
        <f>SUM(L124:L144)</f>
        <v>7885.1594281059988</v>
      </c>
      <c r="M123" s="84"/>
      <c r="N123" s="94">
        <f t="shared" si="3"/>
        <v>6.7720737846232698E-2</v>
      </c>
      <c r="O123" s="94">
        <f>L123/'סכום נכסי הקרן'!$C$42</f>
        <v>7.4134762841003019E-3</v>
      </c>
    </row>
    <row r="124" spans="2:15" s="130" customFormat="1">
      <c r="B124" s="89" t="s">
        <v>1217</v>
      </c>
      <c r="C124" s="86" t="s">
        <v>1218</v>
      </c>
      <c r="D124" s="99" t="s">
        <v>1219</v>
      </c>
      <c r="E124" s="99" t="s">
        <v>1220</v>
      </c>
      <c r="F124" s="86" t="s">
        <v>1012</v>
      </c>
      <c r="G124" s="99" t="s">
        <v>204</v>
      </c>
      <c r="H124" s="99" t="s">
        <v>175</v>
      </c>
      <c r="I124" s="96">
        <v>9949.1356400000004</v>
      </c>
      <c r="J124" s="98">
        <v>794</v>
      </c>
      <c r="K124" s="86"/>
      <c r="L124" s="96">
        <v>286.91396951299998</v>
      </c>
      <c r="M124" s="97">
        <v>2.9351720061395565E-4</v>
      </c>
      <c r="N124" s="97">
        <f t="shared" si="3"/>
        <v>2.4641259179307338E-3</v>
      </c>
      <c r="O124" s="97">
        <f>L124/'סכום נכסי הקרן'!$C$42</f>
        <v>2.6975103394613436E-4</v>
      </c>
    </row>
    <row r="125" spans="2:15" s="130" customFormat="1">
      <c r="B125" s="89" t="s">
        <v>1221</v>
      </c>
      <c r="C125" s="86" t="s">
        <v>1222</v>
      </c>
      <c r="D125" s="99" t="s">
        <v>1219</v>
      </c>
      <c r="E125" s="99" t="s">
        <v>1220</v>
      </c>
      <c r="F125" s="86" t="s">
        <v>1223</v>
      </c>
      <c r="G125" s="99" t="s">
        <v>1224</v>
      </c>
      <c r="H125" s="99" t="s">
        <v>175</v>
      </c>
      <c r="I125" s="96">
        <v>1405.2191539999999</v>
      </c>
      <c r="J125" s="98">
        <v>12649</v>
      </c>
      <c r="K125" s="86"/>
      <c r="L125" s="96">
        <v>645.574092092</v>
      </c>
      <c r="M125" s="97">
        <v>8.9954939155966591E-6</v>
      </c>
      <c r="N125" s="97">
        <f t="shared" si="3"/>
        <v>5.5444349920244019E-3</v>
      </c>
      <c r="O125" s="97">
        <f>L125/'סכום נכסי הקרן'!$C$42</f>
        <v>6.0695643062009749E-4</v>
      </c>
    </row>
    <row r="126" spans="2:15" s="130" customFormat="1">
      <c r="B126" s="89" t="s">
        <v>1225</v>
      </c>
      <c r="C126" s="86" t="s">
        <v>1226</v>
      </c>
      <c r="D126" s="99" t="s">
        <v>1219</v>
      </c>
      <c r="E126" s="99" t="s">
        <v>1220</v>
      </c>
      <c r="F126" s="86" t="s">
        <v>1227</v>
      </c>
      <c r="G126" s="99" t="s">
        <v>1224</v>
      </c>
      <c r="H126" s="99" t="s">
        <v>175</v>
      </c>
      <c r="I126" s="96">
        <v>525.73725000000002</v>
      </c>
      <c r="J126" s="98">
        <v>11905</v>
      </c>
      <c r="K126" s="86"/>
      <c r="L126" s="96">
        <v>227.32331923299998</v>
      </c>
      <c r="M126" s="97">
        <v>1.4134981091332502E-5</v>
      </c>
      <c r="N126" s="97">
        <f t="shared" si="3"/>
        <v>1.9523388269412825E-3</v>
      </c>
      <c r="O126" s="97">
        <f>L126/'סכום נכסי הקרן'!$C$42</f>
        <v>2.1372504276195755E-4</v>
      </c>
    </row>
    <row r="127" spans="2:15" s="130" customFormat="1">
      <c r="B127" s="89" t="s">
        <v>1228</v>
      </c>
      <c r="C127" s="86" t="s">
        <v>1229</v>
      </c>
      <c r="D127" s="99" t="s">
        <v>135</v>
      </c>
      <c r="E127" s="99" t="s">
        <v>1220</v>
      </c>
      <c r="F127" s="86" t="s">
        <v>1230</v>
      </c>
      <c r="G127" s="99" t="s">
        <v>1231</v>
      </c>
      <c r="H127" s="99" t="s">
        <v>178</v>
      </c>
      <c r="I127" s="96">
        <v>10366.65</v>
      </c>
      <c r="J127" s="98">
        <v>764.5</v>
      </c>
      <c r="K127" s="86"/>
      <c r="L127" s="96">
        <v>375.07293355500002</v>
      </c>
      <c r="M127" s="97">
        <v>6.7611423255727315E-5</v>
      </c>
      <c r="N127" s="97">
        <f t="shared" si="3"/>
        <v>3.2212685156318647E-3</v>
      </c>
      <c r="O127" s="97">
        <f>L127/'סכום נכסי הקרן'!$C$42</f>
        <v>3.5263640806129073E-4</v>
      </c>
    </row>
    <row r="128" spans="2:15" s="130" customFormat="1">
      <c r="B128" s="89" t="s">
        <v>1232</v>
      </c>
      <c r="C128" s="86" t="s">
        <v>1233</v>
      </c>
      <c r="D128" s="99" t="s">
        <v>1219</v>
      </c>
      <c r="E128" s="99" t="s">
        <v>1220</v>
      </c>
      <c r="F128" s="86" t="s">
        <v>1234</v>
      </c>
      <c r="G128" s="99" t="s">
        <v>1084</v>
      </c>
      <c r="H128" s="99" t="s">
        <v>175</v>
      </c>
      <c r="I128" s="96">
        <v>2859.1862449999999</v>
      </c>
      <c r="J128" s="98">
        <v>733</v>
      </c>
      <c r="K128" s="86"/>
      <c r="L128" s="96">
        <v>76.118857325000008</v>
      </c>
      <c r="M128" s="97">
        <v>8.6034582415520376E-5</v>
      </c>
      <c r="N128" s="97">
        <f t="shared" si="3"/>
        <v>6.5373759770628946E-4</v>
      </c>
      <c r="O128" s="97">
        <f>L128/'סכום נכסי הקרן'!$C$42</f>
        <v>7.1565495751459683E-5</v>
      </c>
    </row>
    <row r="129" spans="2:15" s="130" customFormat="1">
      <c r="B129" s="89" t="s">
        <v>1235</v>
      </c>
      <c r="C129" s="86" t="s">
        <v>1236</v>
      </c>
      <c r="D129" s="99" t="s">
        <v>1237</v>
      </c>
      <c r="E129" s="99" t="s">
        <v>1220</v>
      </c>
      <c r="F129" s="86">
        <v>29389</v>
      </c>
      <c r="G129" s="99" t="s">
        <v>937</v>
      </c>
      <c r="H129" s="99" t="s">
        <v>175</v>
      </c>
      <c r="I129" s="96">
        <v>261.6345</v>
      </c>
      <c r="J129" s="98">
        <v>12879</v>
      </c>
      <c r="K129" s="96">
        <v>0.47118379099999996</v>
      </c>
      <c r="L129" s="96">
        <v>122.854718941</v>
      </c>
      <c r="M129" s="97">
        <v>2.4535571967817964E-6</v>
      </c>
      <c r="N129" s="97">
        <f t="shared" si="3"/>
        <v>1.0551228913547109E-3</v>
      </c>
      <c r="O129" s="97">
        <f>L129/'סכום נכסי הקרן'!$C$42</f>
        <v>1.1550566016617365E-4</v>
      </c>
    </row>
    <row r="130" spans="2:15" s="130" customFormat="1">
      <c r="B130" s="89" t="s">
        <v>1238</v>
      </c>
      <c r="C130" s="86" t="s">
        <v>1239</v>
      </c>
      <c r="D130" s="99" t="s">
        <v>1219</v>
      </c>
      <c r="E130" s="99" t="s">
        <v>1220</v>
      </c>
      <c r="F130" s="86" t="s">
        <v>1240</v>
      </c>
      <c r="G130" s="99" t="s">
        <v>411</v>
      </c>
      <c r="H130" s="99" t="s">
        <v>175</v>
      </c>
      <c r="I130" s="96">
        <v>1817.091095</v>
      </c>
      <c r="J130" s="98">
        <v>3415</v>
      </c>
      <c r="K130" s="96">
        <v>1.5179252240000001</v>
      </c>
      <c r="L130" s="96">
        <v>226.896821528</v>
      </c>
      <c r="M130" s="97">
        <v>8.5143128169454536E-5</v>
      </c>
      <c r="N130" s="97">
        <f t="shared" si="3"/>
        <v>1.9486759029971738E-3</v>
      </c>
      <c r="O130" s="97">
        <f>L130/'סכום נכסי הקרן'!$C$42</f>
        <v>2.1332405776602071E-4</v>
      </c>
    </row>
    <row r="131" spans="2:15" s="130" customFormat="1">
      <c r="B131" s="89" t="s">
        <v>1241</v>
      </c>
      <c r="C131" s="86" t="s">
        <v>1242</v>
      </c>
      <c r="D131" s="99" t="s">
        <v>1219</v>
      </c>
      <c r="E131" s="99" t="s">
        <v>1220</v>
      </c>
      <c r="F131" s="86" t="s">
        <v>1083</v>
      </c>
      <c r="G131" s="99" t="s">
        <v>1084</v>
      </c>
      <c r="H131" s="99" t="s">
        <v>175</v>
      </c>
      <c r="I131" s="96">
        <v>2279.0537009999998</v>
      </c>
      <c r="J131" s="98">
        <v>573</v>
      </c>
      <c r="K131" s="86"/>
      <c r="L131" s="96">
        <v>47.430207047000003</v>
      </c>
      <c r="M131" s="97">
        <v>5.6597806490574891E-5</v>
      </c>
      <c r="N131" s="97">
        <f t="shared" si="3"/>
        <v>4.0734859538457609E-4</v>
      </c>
      <c r="O131" s="97">
        <f>L131/'סכום נכסי הקרן'!$C$42</f>
        <v>4.4592974726620167E-5</v>
      </c>
    </row>
    <row r="132" spans="2:15" s="130" customFormat="1">
      <c r="B132" s="89" t="s">
        <v>1243</v>
      </c>
      <c r="C132" s="86" t="s">
        <v>1244</v>
      </c>
      <c r="D132" s="99" t="s">
        <v>1219</v>
      </c>
      <c r="E132" s="99" t="s">
        <v>1220</v>
      </c>
      <c r="F132" s="86" t="s">
        <v>1245</v>
      </c>
      <c r="G132" s="99" t="s">
        <v>30</v>
      </c>
      <c r="H132" s="99" t="s">
        <v>175</v>
      </c>
      <c r="I132" s="96">
        <v>3710.2388449999999</v>
      </c>
      <c r="J132" s="98">
        <v>2380</v>
      </c>
      <c r="K132" s="86"/>
      <c r="L132" s="96">
        <v>320.71898210700004</v>
      </c>
      <c r="M132" s="97">
        <v>1.0547008986894522E-4</v>
      </c>
      <c r="N132" s="97">
        <f t="shared" si="3"/>
        <v>2.7544561790547955E-3</v>
      </c>
      <c r="O132" s="97">
        <f>L132/'סכום נכסי הקרן'!$C$42</f>
        <v>3.0153386109558209E-4</v>
      </c>
    </row>
    <row r="133" spans="2:15" s="130" customFormat="1">
      <c r="B133" s="89" t="s">
        <v>1246</v>
      </c>
      <c r="C133" s="86" t="s">
        <v>1247</v>
      </c>
      <c r="D133" s="99" t="s">
        <v>1219</v>
      </c>
      <c r="E133" s="99" t="s">
        <v>1220</v>
      </c>
      <c r="F133" s="86" t="s">
        <v>1248</v>
      </c>
      <c r="G133" s="99" t="s">
        <v>1249</v>
      </c>
      <c r="H133" s="99" t="s">
        <v>175</v>
      </c>
      <c r="I133" s="96">
        <v>9424.3313880000005</v>
      </c>
      <c r="J133" s="98">
        <v>500</v>
      </c>
      <c r="K133" s="86"/>
      <c r="L133" s="96">
        <v>171.145858006</v>
      </c>
      <c r="M133" s="97">
        <v>3.4675253744282454E-4</v>
      </c>
      <c r="N133" s="97">
        <f t="shared" si="3"/>
        <v>1.4698654972251865E-3</v>
      </c>
      <c r="O133" s="97">
        <f>L133/'סכום נכסי הקרן'!$C$42</f>
        <v>1.6090806673191627E-4</v>
      </c>
    </row>
    <row r="134" spans="2:15" s="130" customFormat="1">
      <c r="B134" s="89" t="s">
        <v>1250</v>
      </c>
      <c r="C134" s="86" t="s">
        <v>1251</v>
      </c>
      <c r="D134" s="99" t="s">
        <v>1219</v>
      </c>
      <c r="E134" s="99" t="s">
        <v>1220</v>
      </c>
      <c r="F134" s="86" t="s">
        <v>981</v>
      </c>
      <c r="G134" s="99" t="s">
        <v>204</v>
      </c>
      <c r="H134" s="99" t="s">
        <v>175</v>
      </c>
      <c r="I134" s="96">
        <v>5681.7634049999997</v>
      </c>
      <c r="J134" s="98">
        <v>12251</v>
      </c>
      <c r="K134" s="86"/>
      <c r="L134" s="96">
        <v>2528.1365357969999</v>
      </c>
      <c r="M134" s="97">
        <v>9.1600755765110722E-5</v>
      </c>
      <c r="N134" s="97">
        <f t="shared" si="3"/>
        <v>2.1712594798012245E-2</v>
      </c>
      <c r="O134" s="97">
        <f>L134/'סכום נכסי הקרן'!$C$42</f>
        <v>2.3769056823750761E-3</v>
      </c>
    </row>
    <row r="135" spans="2:15" s="130" customFormat="1">
      <c r="B135" s="89" t="s">
        <v>1252</v>
      </c>
      <c r="C135" s="86" t="s">
        <v>1253</v>
      </c>
      <c r="D135" s="99" t="s">
        <v>1219</v>
      </c>
      <c r="E135" s="99" t="s">
        <v>1220</v>
      </c>
      <c r="F135" s="86" t="s">
        <v>1061</v>
      </c>
      <c r="G135" s="99" t="s">
        <v>965</v>
      </c>
      <c r="H135" s="99" t="s">
        <v>175</v>
      </c>
      <c r="I135" s="96">
        <v>4212.4240529999997</v>
      </c>
      <c r="J135" s="98">
        <v>2518</v>
      </c>
      <c r="K135" s="86"/>
      <c r="L135" s="96">
        <v>385.242018358</v>
      </c>
      <c r="M135" s="97">
        <v>1.5088827074625759E-4</v>
      </c>
      <c r="N135" s="97">
        <f t="shared" si="3"/>
        <v>3.3086044702639807E-3</v>
      </c>
      <c r="O135" s="97">
        <f>L135/'סכום נכסי הקרן'!$C$42</f>
        <v>3.6219718735883166E-4</v>
      </c>
    </row>
    <row r="136" spans="2:15" s="130" customFormat="1">
      <c r="B136" s="89" t="s">
        <v>1256</v>
      </c>
      <c r="C136" s="86" t="s">
        <v>1257</v>
      </c>
      <c r="D136" s="99" t="s">
        <v>1219</v>
      </c>
      <c r="E136" s="99" t="s">
        <v>1220</v>
      </c>
      <c r="F136" s="86" t="s">
        <v>878</v>
      </c>
      <c r="G136" s="99" t="s">
        <v>450</v>
      </c>
      <c r="H136" s="99" t="s">
        <v>175</v>
      </c>
      <c r="I136" s="96">
        <v>365.088731</v>
      </c>
      <c r="J136" s="98">
        <v>374</v>
      </c>
      <c r="K136" s="86"/>
      <c r="L136" s="96">
        <v>4.9592484780000001</v>
      </c>
      <c r="M136" s="97">
        <v>2.2356599329278869E-6</v>
      </c>
      <c r="N136" s="97">
        <f t="shared" si="3"/>
        <v>4.2591905611429806E-5</v>
      </c>
      <c r="O136" s="97">
        <f>L136/'סכום נכסי הקרן'!$C$42</f>
        <v>4.6625906950678447E-6</v>
      </c>
    </row>
    <row r="137" spans="2:15" s="130" customFormat="1">
      <c r="B137" s="89" t="s">
        <v>1260</v>
      </c>
      <c r="C137" s="86" t="s">
        <v>1261</v>
      </c>
      <c r="D137" s="99" t="s">
        <v>135</v>
      </c>
      <c r="E137" s="99" t="s">
        <v>1220</v>
      </c>
      <c r="F137" s="86" t="s">
        <v>1192</v>
      </c>
      <c r="G137" s="99" t="s">
        <v>415</v>
      </c>
      <c r="H137" s="99" t="s">
        <v>178</v>
      </c>
      <c r="I137" s="96">
        <v>92.593930999999998</v>
      </c>
      <c r="J137" s="98">
        <v>35</v>
      </c>
      <c r="K137" s="86"/>
      <c r="L137" s="96">
        <v>0.153373501</v>
      </c>
      <c r="M137" s="97">
        <v>1.350631461594261E-5</v>
      </c>
      <c r="N137" s="97">
        <f t="shared" si="3"/>
        <v>1.3172297590785355E-6</v>
      </c>
      <c r="O137" s="97">
        <f>L137/'סכום נכסי הקרן'!$C$42</f>
        <v>1.4419883613514288E-7</v>
      </c>
    </row>
    <row r="138" spans="2:15" s="130" customFormat="1">
      <c r="B138" s="89" t="s">
        <v>1262</v>
      </c>
      <c r="C138" s="86" t="s">
        <v>1263</v>
      </c>
      <c r="D138" s="99" t="s">
        <v>1219</v>
      </c>
      <c r="E138" s="99" t="s">
        <v>1220</v>
      </c>
      <c r="F138" s="86" t="s">
        <v>1090</v>
      </c>
      <c r="G138" s="99" t="s">
        <v>1084</v>
      </c>
      <c r="H138" s="99" t="s">
        <v>175</v>
      </c>
      <c r="I138" s="96">
        <v>1924.810461</v>
      </c>
      <c r="J138" s="98">
        <v>831</v>
      </c>
      <c r="K138" s="86"/>
      <c r="L138" s="96">
        <v>58.094475324999998</v>
      </c>
      <c r="M138" s="97">
        <v>6.7849815876241872E-5</v>
      </c>
      <c r="N138" s="97">
        <f t="shared" si="3"/>
        <v>4.9893737338722996E-4</v>
      </c>
      <c r="O138" s="97">
        <f>L138/'סכום נכסי הקרן'!$C$42</f>
        <v>5.461931606912185E-5</v>
      </c>
    </row>
    <row r="139" spans="2:15" s="130" customFormat="1">
      <c r="B139" s="89" t="s">
        <v>1266</v>
      </c>
      <c r="C139" s="86" t="s">
        <v>1267</v>
      </c>
      <c r="D139" s="99" t="s">
        <v>1219</v>
      </c>
      <c r="E139" s="99" t="s">
        <v>1220</v>
      </c>
      <c r="F139" s="86" t="s">
        <v>1268</v>
      </c>
      <c r="G139" s="99" t="s">
        <v>1269</v>
      </c>
      <c r="H139" s="99" t="s">
        <v>175</v>
      </c>
      <c r="I139" s="96">
        <v>2678.4511069999994</v>
      </c>
      <c r="J139" s="98">
        <v>3768</v>
      </c>
      <c r="K139" s="86"/>
      <c r="L139" s="96">
        <v>366.55610487800004</v>
      </c>
      <c r="M139" s="97">
        <v>5.6680526869133993E-5</v>
      </c>
      <c r="N139" s="97">
        <f t="shared" si="3"/>
        <v>3.148122762857284E-3</v>
      </c>
      <c r="O139" s="97">
        <f>L139/'סכום נכסי הקרן'!$C$42</f>
        <v>3.4462904841455616E-4</v>
      </c>
    </row>
    <row r="140" spans="2:15" s="130" customFormat="1">
      <c r="B140" s="89" t="s">
        <v>1270</v>
      </c>
      <c r="C140" s="86" t="s">
        <v>1271</v>
      </c>
      <c r="D140" s="99" t="s">
        <v>1219</v>
      </c>
      <c r="E140" s="99" t="s">
        <v>1220</v>
      </c>
      <c r="F140" s="86" t="s">
        <v>968</v>
      </c>
      <c r="G140" s="99" t="s">
        <v>533</v>
      </c>
      <c r="H140" s="99" t="s">
        <v>175</v>
      </c>
      <c r="I140" s="96">
        <v>16353.637199999999</v>
      </c>
      <c r="J140" s="98">
        <v>1568</v>
      </c>
      <c r="K140" s="86"/>
      <c r="L140" s="96">
        <v>931.33571367699994</v>
      </c>
      <c r="M140" s="97">
        <v>1.5011756051962522E-5</v>
      </c>
      <c r="N140" s="97">
        <f t="shared" si="3"/>
        <v>7.9986641091800512E-3</v>
      </c>
      <c r="O140" s="97">
        <f>L140/'סכום נכסי הקרן'!$C$42</f>
        <v>8.7562404905470645E-4</v>
      </c>
    </row>
    <row r="141" spans="2:15" s="130" customFormat="1">
      <c r="B141" s="89" t="s">
        <v>1272</v>
      </c>
      <c r="C141" s="86" t="s">
        <v>1273</v>
      </c>
      <c r="D141" s="99" t="s">
        <v>1219</v>
      </c>
      <c r="E141" s="99" t="s">
        <v>1220</v>
      </c>
      <c r="F141" s="86" t="s">
        <v>964</v>
      </c>
      <c r="G141" s="99" t="s">
        <v>965</v>
      </c>
      <c r="H141" s="99" t="s">
        <v>175</v>
      </c>
      <c r="I141" s="96">
        <v>4778.9269199999999</v>
      </c>
      <c r="J141" s="98">
        <v>1656</v>
      </c>
      <c r="K141" s="86"/>
      <c r="L141" s="96">
        <v>287.432956198</v>
      </c>
      <c r="M141" s="97">
        <v>4.5134258622765637E-5</v>
      </c>
      <c r="N141" s="97">
        <f t="shared" si="3"/>
        <v>2.4685831722907783E-3</v>
      </c>
      <c r="O141" s="97">
        <f>L141/'סכום נכסי הקרן'!$C$42</f>
        <v>2.7023897531448478E-4</v>
      </c>
    </row>
    <row r="142" spans="2:15" s="130" customFormat="1">
      <c r="B142" s="89" t="s">
        <v>1274</v>
      </c>
      <c r="C142" s="86" t="s">
        <v>1275</v>
      </c>
      <c r="D142" s="99" t="s">
        <v>1219</v>
      </c>
      <c r="E142" s="99" t="s">
        <v>1220</v>
      </c>
      <c r="F142" s="86" t="s">
        <v>1276</v>
      </c>
      <c r="G142" s="99" t="s">
        <v>1277</v>
      </c>
      <c r="H142" s="99" t="s">
        <v>175</v>
      </c>
      <c r="I142" s="96">
        <v>1744.075323</v>
      </c>
      <c r="J142" s="98">
        <v>3694</v>
      </c>
      <c r="K142" s="86"/>
      <c r="L142" s="96">
        <v>233.99574933100001</v>
      </c>
      <c r="M142" s="97">
        <v>8.517472116617129E-5</v>
      </c>
      <c r="N142" s="97">
        <f t="shared" si="3"/>
        <v>2.0096441856450454E-3</v>
      </c>
      <c r="O142" s="97">
        <f>L142/'סכום נכסי הקרן'!$C$42</f>
        <v>2.1999833409358532E-4</v>
      </c>
    </row>
    <row r="143" spans="2:15" s="130" customFormat="1">
      <c r="B143" s="89" t="s">
        <v>1278</v>
      </c>
      <c r="C143" s="86" t="s">
        <v>1279</v>
      </c>
      <c r="D143" s="99" t="s">
        <v>1219</v>
      </c>
      <c r="E143" s="99" t="s">
        <v>1220</v>
      </c>
      <c r="F143" s="86" t="s">
        <v>1280</v>
      </c>
      <c r="G143" s="99" t="s">
        <v>1224</v>
      </c>
      <c r="H143" s="99" t="s">
        <v>175</v>
      </c>
      <c r="I143" s="96">
        <v>641.77461900000003</v>
      </c>
      <c r="J143" s="98">
        <v>5986</v>
      </c>
      <c r="K143" s="86"/>
      <c r="L143" s="96">
        <v>139.52919541899999</v>
      </c>
      <c r="M143" s="97">
        <v>9.823199282636253E-6</v>
      </c>
      <c r="N143" s="97">
        <f t="shared" si="3"/>
        <v>1.1983296154020196E-3</v>
      </c>
      <c r="O143" s="97">
        <f>L143/'סכום נכסי הקרן'!$C$42</f>
        <v>1.3118268446054909E-4</v>
      </c>
    </row>
    <row r="144" spans="2:15" s="130" customFormat="1">
      <c r="B144" s="89" t="s">
        <v>1281</v>
      </c>
      <c r="C144" s="86" t="s">
        <v>1282</v>
      </c>
      <c r="D144" s="99" t="s">
        <v>1219</v>
      </c>
      <c r="E144" s="99" t="s">
        <v>1220</v>
      </c>
      <c r="F144" s="86" t="s">
        <v>1283</v>
      </c>
      <c r="G144" s="99" t="s">
        <v>1224</v>
      </c>
      <c r="H144" s="99" t="s">
        <v>175</v>
      </c>
      <c r="I144" s="96">
        <v>1024.6544960000001</v>
      </c>
      <c r="J144" s="98">
        <v>12083</v>
      </c>
      <c r="K144" s="86"/>
      <c r="L144" s="96">
        <v>449.67429779699995</v>
      </c>
      <c r="M144" s="97">
        <v>2.1192620603248563E-5</v>
      </c>
      <c r="N144" s="97">
        <f t="shared" si="3"/>
        <v>3.8619733075725511E-3</v>
      </c>
      <c r="O144" s="97">
        <f>L144/'סכום נכסי הקרן'!$C$42</f>
        <v>4.2277518580093601E-4</v>
      </c>
    </row>
    <row r="145" spans="2:15" s="130" customFormat="1">
      <c r="B145" s="85"/>
      <c r="C145" s="86"/>
      <c r="D145" s="86"/>
      <c r="E145" s="86"/>
      <c r="F145" s="86"/>
      <c r="G145" s="86"/>
      <c r="H145" s="86"/>
      <c r="I145" s="96"/>
      <c r="J145" s="98"/>
      <c r="K145" s="86"/>
      <c r="L145" s="86"/>
      <c r="M145" s="86"/>
      <c r="N145" s="97"/>
      <c r="O145" s="86"/>
    </row>
    <row r="146" spans="2:15" s="130" customFormat="1">
      <c r="B146" s="104" t="s">
        <v>67</v>
      </c>
      <c r="C146" s="84"/>
      <c r="D146" s="84"/>
      <c r="E146" s="84"/>
      <c r="F146" s="84"/>
      <c r="G146" s="84"/>
      <c r="H146" s="84"/>
      <c r="I146" s="93"/>
      <c r="J146" s="95"/>
      <c r="K146" s="93">
        <v>43.257362710999999</v>
      </c>
      <c r="L146" s="93">
        <f>SUM(L147:L211)</f>
        <v>22630.057786866</v>
      </c>
      <c r="M146" s="84"/>
      <c r="N146" s="94">
        <f t="shared" ref="N146:N209" si="4">L146/$L$11</f>
        <v>0.19435551364591228</v>
      </c>
      <c r="O146" s="94">
        <f>L146/'סכום נכסי הקרן'!$C$42</f>
        <v>2.1276348086603988E-2</v>
      </c>
    </row>
    <row r="147" spans="2:15" s="130" customFormat="1">
      <c r="B147" s="89" t="s">
        <v>1284</v>
      </c>
      <c r="C147" s="86" t="s">
        <v>1285</v>
      </c>
      <c r="D147" s="99" t="s">
        <v>30</v>
      </c>
      <c r="E147" s="99" t="s">
        <v>1220</v>
      </c>
      <c r="F147" s="86"/>
      <c r="G147" s="99" t="s">
        <v>1286</v>
      </c>
      <c r="H147" s="99" t="s">
        <v>177</v>
      </c>
      <c r="I147" s="96">
        <v>711</v>
      </c>
      <c r="J147" s="98">
        <v>21690</v>
      </c>
      <c r="K147" s="86"/>
      <c r="L147" s="96">
        <v>628.92327999999998</v>
      </c>
      <c r="M147" s="97">
        <v>3.5476176559911182E-6</v>
      </c>
      <c r="N147" s="97">
        <f t="shared" si="4"/>
        <v>5.4014315066934701E-3</v>
      </c>
      <c r="O147" s="97">
        <f>L147/'סכום נכסי הקרן'!$C$42</f>
        <v>5.9130165512943846E-4</v>
      </c>
    </row>
    <row r="148" spans="2:15" s="130" customFormat="1">
      <c r="B148" s="89" t="s">
        <v>1287</v>
      </c>
      <c r="C148" s="86" t="s">
        <v>1288</v>
      </c>
      <c r="D148" s="99" t="s">
        <v>30</v>
      </c>
      <c r="E148" s="99" t="s">
        <v>1220</v>
      </c>
      <c r="F148" s="86"/>
      <c r="G148" s="99" t="s">
        <v>1289</v>
      </c>
      <c r="H148" s="99" t="s">
        <v>177</v>
      </c>
      <c r="I148" s="96">
        <v>1609</v>
      </c>
      <c r="J148" s="98">
        <v>11790</v>
      </c>
      <c r="K148" s="86"/>
      <c r="L148" s="96">
        <v>773.63903000000005</v>
      </c>
      <c r="M148" s="97">
        <v>2.0724711047133079E-6</v>
      </c>
      <c r="N148" s="97">
        <f t="shared" si="4"/>
        <v>6.6443052186743266E-3</v>
      </c>
      <c r="O148" s="97">
        <f>L148/'סכום נכסי הקרן'!$C$42</f>
        <v>7.2736063914144401E-4</v>
      </c>
    </row>
    <row r="149" spans="2:15" s="130" customFormat="1">
      <c r="B149" s="89" t="s">
        <v>1290</v>
      </c>
      <c r="C149" s="86" t="s">
        <v>1291</v>
      </c>
      <c r="D149" s="99" t="s">
        <v>1237</v>
      </c>
      <c r="E149" s="99" t="s">
        <v>1220</v>
      </c>
      <c r="F149" s="86"/>
      <c r="G149" s="99" t="s">
        <v>1292</v>
      </c>
      <c r="H149" s="99" t="s">
        <v>175</v>
      </c>
      <c r="I149" s="96">
        <v>240</v>
      </c>
      <c r="J149" s="98">
        <v>14256</v>
      </c>
      <c r="K149" s="96">
        <v>0.84553</v>
      </c>
      <c r="L149" s="96">
        <v>125.11223</v>
      </c>
      <c r="M149" s="97">
        <v>2.1290105524585451E-6</v>
      </c>
      <c r="N149" s="97">
        <f t="shared" si="4"/>
        <v>1.0745112519839938E-3</v>
      </c>
      <c r="O149" s="97">
        <f>L149/'סכום נכסי הקרן'!$C$42</f>
        <v>1.176281289443364E-4</v>
      </c>
    </row>
    <row r="150" spans="2:15" s="130" customFormat="1">
      <c r="B150" s="89" t="s">
        <v>1293</v>
      </c>
      <c r="C150" s="86" t="s">
        <v>1294</v>
      </c>
      <c r="D150" s="99" t="s">
        <v>1237</v>
      </c>
      <c r="E150" s="99" t="s">
        <v>1220</v>
      </c>
      <c r="F150" s="86"/>
      <c r="G150" s="99" t="s">
        <v>1295</v>
      </c>
      <c r="H150" s="99" t="s">
        <v>175</v>
      </c>
      <c r="I150" s="96">
        <v>442</v>
      </c>
      <c r="J150" s="98">
        <v>18245</v>
      </c>
      <c r="K150" s="86"/>
      <c r="L150" s="96">
        <v>292.89501000000001</v>
      </c>
      <c r="M150" s="97">
        <v>1.7095195391119542E-7</v>
      </c>
      <c r="N150" s="97">
        <f t="shared" si="4"/>
        <v>2.5154933606008336E-3</v>
      </c>
      <c r="O150" s="97">
        <f>L150/'סכום נכסי הקרן'!$C$42</f>
        <v>2.7537429397136239E-4</v>
      </c>
    </row>
    <row r="151" spans="2:15" s="130" customFormat="1">
      <c r="B151" s="89" t="s">
        <v>1296</v>
      </c>
      <c r="C151" s="86" t="s">
        <v>1297</v>
      </c>
      <c r="D151" s="99" t="s">
        <v>1219</v>
      </c>
      <c r="E151" s="99" t="s">
        <v>1220</v>
      </c>
      <c r="F151" s="86"/>
      <c r="G151" s="99" t="s">
        <v>1224</v>
      </c>
      <c r="H151" s="99" t="s">
        <v>175</v>
      </c>
      <c r="I151" s="96">
        <v>222</v>
      </c>
      <c r="J151" s="98">
        <v>117331</v>
      </c>
      <c r="K151" s="86"/>
      <c r="L151" s="96">
        <v>946.04455000000007</v>
      </c>
      <c r="M151" s="97">
        <v>6.3557257078122645E-7</v>
      </c>
      <c r="N151" s="97">
        <f t="shared" si="4"/>
        <v>8.1249891705481893E-3</v>
      </c>
      <c r="O151" s="97">
        <f>L151/'סכום נכסי הקרן'!$C$42</f>
        <v>8.8945301601999036E-4</v>
      </c>
    </row>
    <row r="152" spans="2:15" s="130" customFormat="1">
      <c r="B152" s="89" t="s">
        <v>1298</v>
      </c>
      <c r="C152" s="86" t="s">
        <v>1299</v>
      </c>
      <c r="D152" s="99" t="s">
        <v>1219</v>
      </c>
      <c r="E152" s="99" t="s">
        <v>1220</v>
      </c>
      <c r="F152" s="86"/>
      <c r="G152" s="99" t="s">
        <v>1295</v>
      </c>
      <c r="H152" s="99" t="s">
        <v>175</v>
      </c>
      <c r="I152" s="96">
        <v>98</v>
      </c>
      <c r="J152" s="98">
        <v>178075</v>
      </c>
      <c r="K152" s="86"/>
      <c r="L152" s="96">
        <v>633.83303000000001</v>
      </c>
      <c r="M152" s="97">
        <v>1.9951022682297328E-7</v>
      </c>
      <c r="N152" s="97">
        <f t="shared" si="4"/>
        <v>5.4435983006146434E-3</v>
      </c>
      <c r="O152" s="97">
        <f>L152/'סכום נכסי הקרן'!$C$42</f>
        <v>5.9591770830093468E-4</v>
      </c>
    </row>
    <row r="153" spans="2:15" s="130" customFormat="1">
      <c r="B153" s="89" t="s">
        <v>1300</v>
      </c>
      <c r="C153" s="86" t="s">
        <v>1301</v>
      </c>
      <c r="D153" s="99" t="s">
        <v>1219</v>
      </c>
      <c r="E153" s="99" t="s">
        <v>1220</v>
      </c>
      <c r="F153" s="86"/>
      <c r="G153" s="99" t="s">
        <v>1302</v>
      </c>
      <c r="H153" s="99" t="s">
        <v>175</v>
      </c>
      <c r="I153" s="96">
        <v>1235</v>
      </c>
      <c r="J153" s="98">
        <v>18995</v>
      </c>
      <c r="K153" s="86"/>
      <c r="L153" s="96">
        <v>852.02452000000005</v>
      </c>
      <c r="M153" s="97">
        <v>2.6191445682971108E-7</v>
      </c>
      <c r="N153" s="97">
        <f t="shared" si="4"/>
        <v>7.3175095169054341E-3</v>
      </c>
      <c r="O153" s="97">
        <f>L153/'סכום נכסי הקרן'!$C$42</f>
        <v>8.0105717964020255E-4</v>
      </c>
    </row>
    <row r="154" spans="2:15" s="130" customFormat="1">
      <c r="B154" s="89" t="s">
        <v>1303</v>
      </c>
      <c r="C154" s="86" t="s">
        <v>1304</v>
      </c>
      <c r="D154" s="99" t="s">
        <v>30</v>
      </c>
      <c r="E154" s="99" t="s">
        <v>1220</v>
      </c>
      <c r="F154" s="86"/>
      <c r="G154" s="99" t="s">
        <v>1269</v>
      </c>
      <c r="H154" s="99" t="s">
        <v>177</v>
      </c>
      <c r="I154" s="96">
        <v>253</v>
      </c>
      <c r="J154" s="98">
        <v>16720</v>
      </c>
      <c r="K154" s="86"/>
      <c r="L154" s="96">
        <v>172.51439000000002</v>
      </c>
      <c r="M154" s="97">
        <v>5.9437191116752347E-7</v>
      </c>
      <c r="N154" s="97">
        <f t="shared" si="4"/>
        <v>1.481618968698384E-3</v>
      </c>
      <c r="O154" s="97">
        <f>L154/'סכום נכסי הקרן'!$C$42</f>
        <v>1.6219473437307881E-4</v>
      </c>
    </row>
    <row r="155" spans="2:15" s="130" customFormat="1">
      <c r="B155" s="89" t="s">
        <v>1305</v>
      </c>
      <c r="C155" s="86" t="s">
        <v>1306</v>
      </c>
      <c r="D155" s="99" t="s">
        <v>135</v>
      </c>
      <c r="E155" s="99" t="s">
        <v>1220</v>
      </c>
      <c r="F155" s="86"/>
      <c r="G155" s="99" t="s">
        <v>1289</v>
      </c>
      <c r="H155" s="99" t="s">
        <v>178</v>
      </c>
      <c r="I155" s="96">
        <v>5028</v>
      </c>
      <c r="J155" s="98">
        <v>482.4</v>
      </c>
      <c r="K155" s="86"/>
      <c r="L155" s="96">
        <v>114.78953999999999</v>
      </c>
      <c r="M155" s="97">
        <v>1.5706663855277964E-6</v>
      </c>
      <c r="N155" s="97">
        <f t="shared" si="4"/>
        <v>9.8585607769973186E-4</v>
      </c>
      <c r="O155" s="97">
        <f>L155/'סכום נכסי הקרן'!$C$42</f>
        <v>1.0792293297450665E-4</v>
      </c>
    </row>
    <row r="156" spans="2:15" s="130" customFormat="1">
      <c r="B156" s="89" t="s">
        <v>1307</v>
      </c>
      <c r="C156" s="86" t="s">
        <v>1308</v>
      </c>
      <c r="D156" s="99" t="s">
        <v>1237</v>
      </c>
      <c r="E156" s="99" t="s">
        <v>1220</v>
      </c>
      <c r="F156" s="86"/>
      <c r="G156" s="99" t="s">
        <v>1309</v>
      </c>
      <c r="H156" s="99" t="s">
        <v>175</v>
      </c>
      <c r="I156" s="96">
        <v>2878</v>
      </c>
      <c r="J156" s="98">
        <v>2759</v>
      </c>
      <c r="K156" s="86"/>
      <c r="L156" s="96">
        <v>288.3954</v>
      </c>
      <c r="M156" s="97">
        <v>2.9858034344388877E-7</v>
      </c>
      <c r="N156" s="97">
        <f t="shared" si="4"/>
        <v>2.4768490044532396E-3</v>
      </c>
      <c r="O156" s="97">
        <f>L156/'סכום נכסי הקרן'!$C$42</f>
        <v>2.7114384659400183E-4</v>
      </c>
    </row>
    <row r="157" spans="2:15" s="130" customFormat="1">
      <c r="B157" s="89" t="s">
        <v>1310</v>
      </c>
      <c r="C157" s="86" t="s">
        <v>1311</v>
      </c>
      <c r="D157" s="99" t="s">
        <v>30</v>
      </c>
      <c r="E157" s="99" t="s">
        <v>1220</v>
      </c>
      <c r="F157" s="86"/>
      <c r="G157" s="99" t="s">
        <v>1312</v>
      </c>
      <c r="H157" s="99" t="s">
        <v>177</v>
      </c>
      <c r="I157" s="96">
        <v>524</v>
      </c>
      <c r="J157" s="98">
        <v>6884</v>
      </c>
      <c r="K157" s="86"/>
      <c r="L157" s="96">
        <v>147.10948000000002</v>
      </c>
      <c r="M157" s="97">
        <v>8.7043883984748614E-7</v>
      </c>
      <c r="N157" s="97">
        <f t="shared" si="4"/>
        <v>1.26343197250592E-3</v>
      </c>
      <c r="O157" s="97">
        <f>L157/'סכום נכסי הקרן'!$C$42</f>
        <v>1.3830952323665144E-4</v>
      </c>
    </row>
    <row r="158" spans="2:15" s="130" customFormat="1">
      <c r="B158" s="89" t="s">
        <v>1313</v>
      </c>
      <c r="C158" s="86" t="s">
        <v>1314</v>
      </c>
      <c r="D158" s="99" t="s">
        <v>1237</v>
      </c>
      <c r="E158" s="99" t="s">
        <v>1220</v>
      </c>
      <c r="F158" s="86"/>
      <c r="G158" s="99" t="s">
        <v>1249</v>
      </c>
      <c r="H158" s="99" t="s">
        <v>175</v>
      </c>
      <c r="I158" s="96">
        <v>213</v>
      </c>
      <c r="J158" s="98">
        <v>24973</v>
      </c>
      <c r="K158" s="86"/>
      <c r="L158" s="96">
        <v>193.19513000000001</v>
      </c>
      <c r="M158" s="97">
        <v>7.9163504447032164E-7</v>
      </c>
      <c r="N158" s="97">
        <f t="shared" si="4"/>
        <v>1.6592330023492544E-3</v>
      </c>
      <c r="O158" s="97">
        <f>L158/'סכום נכסי הקרן'!$C$42</f>
        <v>1.8163837110934586E-4</v>
      </c>
    </row>
    <row r="159" spans="2:15" s="130" customFormat="1">
      <c r="B159" s="89" t="s">
        <v>1315</v>
      </c>
      <c r="C159" s="86" t="s">
        <v>1316</v>
      </c>
      <c r="D159" s="99" t="s">
        <v>1237</v>
      </c>
      <c r="E159" s="99" t="s">
        <v>1220</v>
      </c>
      <c r="F159" s="86"/>
      <c r="G159" s="99" t="s">
        <v>1317</v>
      </c>
      <c r="H159" s="99" t="s">
        <v>175</v>
      </c>
      <c r="I159" s="96">
        <v>69</v>
      </c>
      <c r="J159" s="98">
        <v>42737</v>
      </c>
      <c r="K159" s="86"/>
      <c r="L159" s="96">
        <v>107.10234</v>
      </c>
      <c r="M159" s="97">
        <v>4.3662061365394665E-7</v>
      </c>
      <c r="N159" s="97">
        <f t="shared" si="4"/>
        <v>9.1983549045377409E-4</v>
      </c>
      <c r="O159" s="97">
        <f>L159/'סכום נכסי הקרן'!$C$42</f>
        <v>1.0069557436359466E-4</v>
      </c>
    </row>
    <row r="160" spans="2:15" s="130" customFormat="1">
      <c r="B160" s="89" t="s">
        <v>1318</v>
      </c>
      <c r="C160" s="86" t="s">
        <v>1319</v>
      </c>
      <c r="D160" s="99" t="s">
        <v>1237</v>
      </c>
      <c r="E160" s="99" t="s">
        <v>1220</v>
      </c>
      <c r="F160" s="86"/>
      <c r="G160" s="99" t="s">
        <v>1289</v>
      </c>
      <c r="H160" s="99" t="s">
        <v>175</v>
      </c>
      <c r="I160" s="96">
        <v>150</v>
      </c>
      <c r="J160" s="98">
        <v>38142</v>
      </c>
      <c r="K160" s="86"/>
      <c r="L160" s="96">
        <v>207.79760999999999</v>
      </c>
      <c r="M160" s="97">
        <v>2.6573036890060979E-7</v>
      </c>
      <c r="N160" s="97">
        <f t="shared" si="4"/>
        <v>1.7846446353036924E-3</v>
      </c>
      <c r="O160" s="97">
        <f>L160/'סכום נכסי הקרן'!$C$42</f>
        <v>1.9536734389120013E-4</v>
      </c>
    </row>
    <row r="161" spans="2:15" s="130" customFormat="1">
      <c r="B161" s="89" t="s">
        <v>1320</v>
      </c>
      <c r="C161" s="86" t="s">
        <v>1321</v>
      </c>
      <c r="D161" s="99" t="s">
        <v>1237</v>
      </c>
      <c r="E161" s="99" t="s">
        <v>1220</v>
      </c>
      <c r="F161" s="86"/>
      <c r="G161" s="99" t="s">
        <v>1292</v>
      </c>
      <c r="H161" s="99" t="s">
        <v>175</v>
      </c>
      <c r="I161" s="96">
        <v>239</v>
      </c>
      <c r="J161" s="98">
        <v>13388</v>
      </c>
      <c r="K161" s="96">
        <v>0.82464999999999999</v>
      </c>
      <c r="L161" s="96">
        <v>117.03891</v>
      </c>
      <c r="M161" s="97">
        <v>1.5468332969859868E-6</v>
      </c>
      <c r="N161" s="97">
        <f t="shared" si="4"/>
        <v>1.005174519828653E-3</v>
      </c>
      <c r="O161" s="97">
        <f>L161/'סכום נכסי הקרן'!$C$42</f>
        <v>1.1003774768449562E-4</v>
      </c>
    </row>
    <row r="162" spans="2:15" s="130" customFormat="1">
      <c r="B162" s="89" t="s">
        <v>1322</v>
      </c>
      <c r="C162" s="86" t="s">
        <v>1323</v>
      </c>
      <c r="D162" s="99" t="s">
        <v>135</v>
      </c>
      <c r="E162" s="99" t="s">
        <v>1220</v>
      </c>
      <c r="F162" s="86"/>
      <c r="G162" s="99" t="s">
        <v>1231</v>
      </c>
      <c r="H162" s="99" t="s">
        <v>178</v>
      </c>
      <c r="I162" s="96">
        <v>11907</v>
      </c>
      <c r="J162" s="98">
        <v>558.5</v>
      </c>
      <c r="K162" s="86"/>
      <c r="L162" s="96">
        <v>314.72073999999998</v>
      </c>
      <c r="M162" s="97">
        <v>5.8521460513821604E-7</v>
      </c>
      <c r="N162" s="97">
        <f t="shared" si="4"/>
        <v>2.7029410023522802E-3</v>
      </c>
      <c r="O162" s="97">
        <f>L162/'סכום נכסי הקרן'!$C$42</f>
        <v>2.9589442843578896E-4</v>
      </c>
    </row>
    <row r="163" spans="2:15" s="130" customFormat="1">
      <c r="B163" s="89" t="s">
        <v>1324</v>
      </c>
      <c r="C163" s="86" t="s">
        <v>1325</v>
      </c>
      <c r="D163" s="99" t="s">
        <v>1237</v>
      </c>
      <c r="E163" s="99" t="s">
        <v>1220</v>
      </c>
      <c r="F163" s="86"/>
      <c r="G163" s="99" t="s">
        <v>1231</v>
      </c>
      <c r="H163" s="99" t="s">
        <v>175</v>
      </c>
      <c r="I163" s="96">
        <v>653</v>
      </c>
      <c r="J163" s="98">
        <v>6836</v>
      </c>
      <c r="K163" s="86"/>
      <c r="L163" s="96">
        <v>162.12914000000001</v>
      </c>
      <c r="M163" s="97">
        <v>2.5367525821256846E-6</v>
      </c>
      <c r="N163" s="97">
        <f t="shared" si="4"/>
        <v>1.3924265054222776E-3</v>
      </c>
      <c r="O163" s="97">
        <f>L163/'סכום נכסי הקרן'!$C$42</f>
        <v>1.5243072068617407E-4</v>
      </c>
    </row>
    <row r="164" spans="2:15" s="130" customFormat="1">
      <c r="B164" s="89" t="s">
        <v>1326</v>
      </c>
      <c r="C164" s="86" t="s">
        <v>1327</v>
      </c>
      <c r="D164" s="99" t="s">
        <v>1219</v>
      </c>
      <c r="E164" s="99" t="s">
        <v>1220</v>
      </c>
      <c r="F164" s="86"/>
      <c r="G164" s="99" t="s">
        <v>1302</v>
      </c>
      <c r="H164" s="99" t="s">
        <v>175</v>
      </c>
      <c r="I164" s="96">
        <v>1712</v>
      </c>
      <c r="J164" s="98">
        <v>5399</v>
      </c>
      <c r="K164" s="86"/>
      <c r="L164" s="96">
        <v>335.70896000000005</v>
      </c>
      <c r="M164" s="97">
        <v>3.8891168126393506E-7</v>
      </c>
      <c r="N164" s="97">
        <f t="shared" si="4"/>
        <v>2.8831957907859574E-3</v>
      </c>
      <c r="O164" s="97">
        <f>L164/'סכום נכסי הקרן'!$C$42</f>
        <v>3.1562715199504537E-4</v>
      </c>
    </row>
    <row r="165" spans="2:15" s="130" customFormat="1">
      <c r="B165" s="89" t="s">
        <v>1328</v>
      </c>
      <c r="C165" s="86" t="s">
        <v>1329</v>
      </c>
      <c r="D165" s="99" t="s">
        <v>1237</v>
      </c>
      <c r="E165" s="99" t="s">
        <v>1220</v>
      </c>
      <c r="F165" s="86"/>
      <c r="G165" s="99" t="s">
        <v>1309</v>
      </c>
      <c r="H165" s="99" t="s">
        <v>175</v>
      </c>
      <c r="I165" s="96">
        <v>640</v>
      </c>
      <c r="J165" s="98">
        <v>6222</v>
      </c>
      <c r="K165" s="86"/>
      <c r="L165" s="96">
        <v>144.62914999999998</v>
      </c>
      <c r="M165" s="97">
        <v>2.7344686158281971E-7</v>
      </c>
      <c r="N165" s="97">
        <f t="shared" si="4"/>
        <v>1.2421299583572352E-3</v>
      </c>
      <c r="O165" s="97">
        <f>L165/'סכום נכסי הקרן'!$C$42</f>
        <v>1.3597756434610564E-4</v>
      </c>
    </row>
    <row r="166" spans="2:15" s="130" customFormat="1">
      <c r="B166" s="89" t="s">
        <v>1330</v>
      </c>
      <c r="C166" s="86" t="s">
        <v>1331</v>
      </c>
      <c r="D166" s="99" t="s">
        <v>30</v>
      </c>
      <c r="E166" s="99" t="s">
        <v>1220</v>
      </c>
      <c r="F166" s="86"/>
      <c r="G166" s="99" t="s">
        <v>1312</v>
      </c>
      <c r="H166" s="99" t="s">
        <v>177</v>
      </c>
      <c r="I166" s="96">
        <v>755</v>
      </c>
      <c r="J166" s="98">
        <v>5212</v>
      </c>
      <c r="K166" s="86"/>
      <c r="L166" s="96">
        <v>160.47960999999998</v>
      </c>
      <c r="M166" s="97">
        <v>7.0571468788753287E-7</v>
      </c>
      <c r="N166" s="97">
        <f t="shared" si="4"/>
        <v>1.3782597165681008E-3</v>
      </c>
      <c r="O166" s="97">
        <f>L166/'סכום נכסי הקרן'!$C$42</f>
        <v>1.5087986408696268E-4</v>
      </c>
    </row>
    <row r="167" spans="2:15" s="130" customFormat="1">
      <c r="B167" s="89" t="s">
        <v>1332</v>
      </c>
      <c r="C167" s="86" t="s">
        <v>1333</v>
      </c>
      <c r="D167" s="99" t="s">
        <v>30</v>
      </c>
      <c r="E167" s="99" t="s">
        <v>1220</v>
      </c>
      <c r="F167" s="86"/>
      <c r="G167" s="99" t="s">
        <v>1334</v>
      </c>
      <c r="H167" s="99" t="s">
        <v>177</v>
      </c>
      <c r="I167" s="96">
        <v>1149</v>
      </c>
      <c r="J167" s="98">
        <v>2901</v>
      </c>
      <c r="K167" s="86"/>
      <c r="L167" s="96">
        <v>135.93655999999999</v>
      </c>
      <c r="M167" s="97">
        <v>9.292306666639094E-7</v>
      </c>
      <c r="N167" s="97">
        <f t="shared" si="4"/>
        <v>1.1674747007226814E-3</v>
      </c>
      <c r="O167" s="97">
        <f>L167/'סכום נכסי הקרן'!$C$42</f>
        <v>1.2780495726060929E-4</v>
      </c>
    </row>
    <row r="168" spans="2:15" s="130" customFormat="1">
      <c r="B168" s="89" t="s">
        <v>1335</v>
      </c>
      <c r="C168" s="86" t="s">
        <v>1336</v>
      </c>
      <c r="D168" s="99" t="s">
        <v>30</v>
      </c>
      <c r="E168" s="99" t="s">
        <v>1220</v>
      </c>
      <c r="F168" s="86"/>
      <c r="G168" s="99" t="s">
        <v>1292</v>
      </c>
      <c r="H168" s="99" t="s">
        <v>177</v>
      </c>
      <c r="I168" s="96">
        <v>1050</v>
      </c>
      <c r="J168" s="98">
        <v>4329</v>
      </c>
      <c r="K168" s="86"/>
      <c r="L168" s="96">
        <v>185.37254000000001</v>
      </c>
      <c r="M168" s="97">
        <v>2.9410406225213857E-6</v>
      </c>
      <c r="N168" s="97">
        <f t="shared" si="4"/>
        <v>1.5920496344670142E-3</v>
      </c>
      <c r="O168" s="97">
        <f>L168/'סכום נכסי הקרן'!$C$42</f>
        <v>1.7428372140644571E-4</v>
      </c>
    </row>
    <row r="169" spans="2:15" s="130" customFormat="1">
      <c r="B169" s="89" t="s">
        <v>1337</v>
      </c>
      <c r="C169" s="86" t="s">
        <v>1338</v>
      </c>
      <c r="D169" s="99" t="s">
        <v>30</v>
      </c>
      <c r="E169" s="99" t="s">
        <v>1220</v>
      </c>
      <c r="F169" s="86"/>
      <c r="G169" s="99" t="s">
        <v>1289</v>
      </c>
      <c r="H169" s="99" t="s">
        <v>177</v>
      </c>
      <c r="I169" s="96">
        <v>591</v>
      </c>
      <c r="J169" s="98">
        <v>8566</v>
      </c>
      <c r="K169" s="86"/>
      <c r="L169" s="96">
        <v>206.45911999999998</v>
      </c>
      <c r="M169" s="97">
        <v>6.0306122448979594E-6</v>
      </c>
      <c r="N169" s="97">
        <f t="shared" si="4"/>
        <v>1.7731491758616533E-3</v>
      </c>
      <c r="O169" s="97">
        <f>L169/'סכום נכסי הקרן'!$C$42</f>
        <v>1.9410892115898038E-4</v>
      </c>
    </row>
    <row r="170" spans="2:15" s="130" customFormat="1">
      <c r="B170" s="89" t="s">
        <v>1339</v>
      </c>
      <c r="C170" s="86" t="s">
        <v>1340</v>
      </c>
      <c r="D170" s="99" t="s">
        <v>30</v>
      </c>
      <c r="E170" s="99" t="s">
        <v>1220</v>
      </c>
      <c r="F170" s="86"/>
      <c r="G170" s="99" t="s">
        <v>1302</v>
      </c>
      <c r="H170" s="99" t="s">
        <v>182</v>
      </c>
      <c r="I170" s="96">
        <v>12450</v>
      </c>
      <c r="J170" s="98">
        <v>8542</v>
      </c>
      <c r="K170" s="96">
        <v>4.8667100000000003</v>
      </c>
      <c r="L170" s="96">
        <v>420.58065999999997</v>
      </c>
      <c r="M170" s="97">
        <v>4.0522123466339174E-6</v>
      </c>
      <c r="N170" s="97">
        <f t="shared" si="4"/>
        <v>3.612106118937009E-3</v>
      </c>
      <c r="O170" s="97">
        <f>L170/'סכום נכסי הקרן'!$C$42</f>
        <v>3.954219032461823E-4</v>
      </c>
    </row>
    <row r="171" spans="2:15" s="130" customFormat="1">
      <c r="B171" s="89" t="s">
        <v>1341</v>
      </c>
      <c r="C171" s="86" t="s">
        <v>1342</v>
      </c>
      <c r="D171" s="99" t="s">
        <v>1219</v>
      </c>
      <c r="E171" s="99" t="s">
        <v>1220</v>
      </c>
      <c r="F171" s="86"/>
      <c r="G171" s="99" t="s">
        <v>1302</v>
      </c>
      <c r="H171" s="99" t="s">
        <v>175</v>
      </c>
      <c r="I171" s="96">
        <v>1447</v>
      </c>
      <c r="J171" s="98">
        <v>16669</v>
      </c>
      <c r="K171" s="86"/>
      <c r="L171" s="96">
        <v>876.03995999999995</v>
      </c>
      <c r="M171" s="97">
        <v>6.0657279937924508E-7</v>
      </c>
      <c r="N171" s="97">
        <f t="shared" si="4"/>
        <v>7.5237632180931305E-3</v>
      </c>
      <c r="O171" s="97">
        <f>L171/'סכום נכסי הקרן'!$C$42</f>
        <v>8.2363603762215169E-4</v>
      </c>
    </row>
    <row r="172" spans="2:15" s="130" customFormat="1">
      <c r="B172" s="89" t="s">
        <v>1343</v>
      </c>
      <c r="C172" s="86" t="s">
        <v>1344</v>
      </c>
      <c r="D172" s="99" t="s">
        <v>1237</v>
      </c>
      <c r="E172" s="99" t="s">
        <v>1220</v>
      </c>
      <c r="F172" s="86"/>
      <c r="G172" s="99" t="s">
        <v>937</v>
      </c>
      <c r="H172" s="99" t="s">
        <v>175</v>
      </c>
      <c r="I172" s="96">
        <v>1128</v>
      </c>
      <c r="J172" s="98">
        <v>3710</v>
      </c>
      <c r="K172" s="86"/>
      <c r="L172" s="96">
        <v>151.99484000000001</v>
      </c>
      <c r="M172" s="97">
        <v>8.0029575412041319E-7</v>
      </c>
      <c r="N172" s="97">
        <f t="shared" si="4"/>
        <v>1.3053892958626574E-3</v>
      </c>
      <c r="O172" s="97">
        <f>L172/'סכום נכסי הקרן'!$C$42</f>
        <v>1.4290264539600791E-4</v>
      </c>
    </row>
    <row r="173" spans="2:15" s="130" customFormat="1">
      <c r="B173" s="89" t="s">
        <v>1345</v>
      </c>
      <c r="C173" s="86" t="s">
        <v>1346</v>
      </c>
      <c r="D173" s="99" t="s">
        <v>1237</v>
      </c>
      <c r="E173" s="99" t="s">
        <v>1220</v>
      </c>
      <c r="F173" s="86"/>
      <c r="G173" s="99" t="s">
        <v>1317</v>
      </c>
      <c r="H173" s="99" t="s">
        <v>175</v>
      </c>
      <c r="I173" s="96">
        <v>205</v>
      </c>
      <c r="J173" s="98">
        <v>19199</v>
      </c>
      <c r="K173" s="86"/>
      <c r="L173" s="96">
        <v>142.94807999999998</v>
      </c>
      <c r="M173" s="97">
        <v>5.5894387179160318E-7</v>
      </c>
      <c r="N173" s="97">
        <f t="shared" si="4"/>
        <v>1.2276922920285897E-3</v>
      </c>
      <c r="O173" s="97">
        <f>L173/'סכום נכסי הקרן'!$C$42</f>
        <v>1.3439705444132292E-4</v>
      </c>
    </row>
    <row r="174" spans="2:15" s="130" customFormat="1">
      <c r="B174" s="89" t="s">
        <v>1347</v>
      </c>
      <c r="C174" s="86" t="s">
        <v>1348</v>
      </c>
      <c r="D174" s="99" t="s">
        <v>136</v>
      </c>
      <c r="E174" s="99" t="s">
        <v>1220</v>
      </c>
      <c r="F174" s="86"/>
      <c r="G174" s="99" t="s">
        <v>1231</v>
      </c>
      <c r="H174" s="99" t="s">
        <v>185</v>
      </c>
      <c r="I174" s="96">
        <v>6036</v>
      </c>
      <c r="J174" s="98">
        <v>1055.5</v>
      </c>
      <c r="K174" s="86"/>
      <c r="L174" s="96">
        <v>208.82857000000001</v>
      </c>
      <c r="M174" s="97">
        <v>4.1276773485704528E-6</v>
      </c>
      <c r="N174" s="97">
        <f t="shared" si="4"/>
        <v>1.7934989105439741E-3</v>
      </c>
      <c r="O174" s="97">
        <f>L174/'סכום נכסי הקרן'!$C$42</f>
        <v>1.9633663279138564E-4</v>
      </c>
    </row>
    <row r="175" spans="2:15" s="130" customFormat="1">
      <c r="B175" s="89" t="s">
        <v>1349</v>
      </c>
      <c r="C175" s="86" t="s">
        <v>1350</v>
      </c>
      <c r="D175" s="99" t="s">
        <v>1237</v>
      </c>
      <c r="E175" s="99" t="s">
        <v>1220</v>
      </c>
      <c r="F175" s="86"/>
      <c r="G175" s="99" t="s">
        <v>1309</v>
      </c>
      <c r="H175" s="99" t="s">
        <v>175</v>
      </c>
      <c r="I175" s="96">
        <v>974</v>
      </c>
      <c r="J175" s="98">
        <v>10123</v>
      </c>
      <c r="K175" s="86"/>
      <c r="L175" s="96">
        <v>358.10801000000004</v>
      </c>
      <c r="M175" s="97">
        <v>2.9747345538531567E-7</v>
      </c>
      <c r="N175" s="97">
        <f t="shared" si="4"/>
        <v>3.0755673220003881E-3</v>
      </c>
      <c r="O175" s="97">
        <f>L175/'סכום נכסי הקרן'!$C$42</f>
        <v>3.366863109727939E-4</v>
      </c>
    </row>
    <row r="176" spans="2:15" s="130" customFormat="1">
      <c r="B176" s="89" t="s">
        <v>1351</v>
      </c>
      <c r="C176" s="86" t="s">
        <v>1352</v>
      </c>
      <c r="D176" s="99" t="s">
        <v>30</v>
      </c>
      <c r="E176" s="99" t="s">
        <v>1220</v>
      </c>
      <c r="F176" s="86"/>
      <c r="G176" s="99" t="s">
        <v>1292</v>
      </c>
      <c r="H176" s="99" t="s">
        <v>177</v>
      </c>
      <c r="I176" s="96">
        <v>442</v>
      </c>
      <c r="J176" s="98">
        <v>10945</v>
      </c>
      <c r="K176" s="86"/>
      <c r="L176" s="96">
        <v>197.29067999999998</v>
      </c>
      <c r="M176" s="97">
        <v>6.9949785707565426E-6</v>
      </c>
      <c r="N176" s="97">
        <f t="shared" si="4"/>
        <v>1.6944071380677452E-3</v>
      </c>
      <c r="O176" s="97">
        <f>L176/'סכום נכסי הקרן'!$C$42</f>
        <v>1.854889289924399E-4</v>
      </c>
    </row>
    <row r="177" spans="2:15" s="130" customFormat="1">
      <c r="B177" s="89" t="s">
        <v>1353</v>
      </c>
      <c r="C177" s="86" t="s">
        <v>1354</v>
      </c>
      <c r="D177" s="99" t="s">
        <v>135</v>
      </c>
      <c r="E177" s="99" t="s">
        <v>1220</v>
      </c>
      <c r="F177" s="86"/>
      <c r="G177" s="99" t="s">
        <v>1309</v>
      </c>
      <c r="H177" s="99" t="s">
        <v>178</v>
      </c>
      <c r="I177" s="96">
        <v>159152</v>
      </c>
      <c r="J177" s="98">
        <v>62.14</v>
      </c>
      <c r="K177" s="86"/>
      <c r="L177" s="96">
        <v>468.04018000000002</v>
      </c>
      <c r="M177" s="97">
        <v>2.2355152126765487E-6</v>
      </c>
      <c r="N177" s="97">
        <f t="shared" si="4"/>
        <v>4.0197064650723102E-3</v>
      </c>
      <c r="O177" s="97">
        <f>L177/'סכום נכסי הקרן'!$C$42</f>
        <v>4.400424374513221E-4</v>
      </c>
    </row>
    <row r="178" spans="2:15" s="130" customFormat="1">
      <c r="B178" s="89" t="s">
        <v>1355</v>
      </c>
      <c r="C178" s="86" t="s">
        <v>1356</v>
      </c>
      <c r="D178" s="99" t="s">
        <v>1237</v>
      </c>
      <c r="E178" s="99" t="s">
        <v>1220</v>
      </c>
      <c r="F178" s="86"/>
      <c r="G178" s="99" t="s">
        <v>1224</v>
      </c>
      <c r="H178" s="99" t="s">
        <v>175</v>
      </c>
      <c r="I178" s="96">
        <v>379</v>
      </c>
      <c r="J178" s="98">
        <v>23545</v>
      </c>
      <c r="K178" s="86"/>
      <c r="L178" s="96">
        <v>324.10352</v>
      </c>
      <c r="M178" s="97">
        <v>3.7367968172161437E-7</v>
      </c>
      <c r="N178" s="97">
        <f t="shared" si="4"/>
        <v>2.7835238733065456E-3</v>
      </c>
      <c r="O178" s="97">
        <f>L178/'סכום נכסי הקרן'!$C$42</f>
        <v>3.0471593897633597E-4</v>
      </c>
    </row>
    <row r="179" spans="2:15" s="130" customFormat="1">
      <c r="B179" s="89" t="s">
        <v>1357</v>
      </c>
      <c r="C179" s="86" t="s">
        <v>1358</v>
      </c>
      <c r="D179" s="99" t="s">
        <v>1237</v>
      </c>
      <c r="E179" s="99" t="s">
        <v>1220</v>
      </c>
      <c r="F179" s="86"/>
      <c r="G179" s="99" t="s">
        <v>1359</v>
      </c>
      <c r="H179" s="99" t="s">
        <v>175</v>
      </c>
      <c r="I179" s="96">
        <v>529</v>
      </c>
      <c r="J179" s="98">
        <v>18990</v>
      </c>
      <c r="K179" s="86"/>
      <c r="L179" s="96">
        <v>364.86018999999999</v>
      </c>
      <c r="M179" s="97">
        <v>6.9121654231659288E-7</v>
      </c>
      <c r="N179" s="97">
        <f t="shared" si="4"/>
        <v>3.1335576030897851E-3</v>
      </c>
      <c r="O179" s="97">
        <f>L179/'סכום נכסי הקרן'!$C$42</f>
        <v>3.4303458163902187E-4</v>
      </c>
    </row>
    <row r="180" spans="2:15" s="130" customFormat="1">
      <c r="B180" s="89" t="s">
        <v>1360</v>
      </c>
      <c r="C180" s="86" t="s">
        <v>1361</v>
      </c>
      <c r="D180" s="99" t="s">
        <v>1237</v>
      </c>
      <c r="E180" s="99" t="s">
        <v>1220</v>
      </c>
      <c r="F180" s="86"/>
      <c r="G180" s="99" t="s">
        <v>1249</v>
      </c>
      <c r="H180" s="99" t="s">
        <v>175</v>
      </c>
      <c r="I180" s="96">
        <v>1309</v>
      </c>
      <c r="J180" s="98">
        <v>8317</v>
      </c>
      <c r="K180" s="96">
        <v>2.6148600000000002</v>
      </c>
      <c r="L180" s="96">
        <v>398.02898999999996</v>
      </c>
      <c r="M180" s="97">
        <v>5.071244774973311E-7</v>
      </c>
      <c r="N180" s="97">
        <f t="shared" si="4"/>
        <v>3.4184238293156837E-3</v>
      </c>
      <c r="O180" s="97">
        <f>L180/'סכום נכסי הקרן'!$C$42</f>
        <v>3.7421925385954657E-4</v>
      </c>
    </row>
    <row r="181" spans="2:15" s="130" customFormat="1">
      <c r="B181" s="89" t="s">
        <v>1362</v>
      </c>
      <c r="C181" s="86" t="s">
        <v>1363</v>
      </c>
      <c r="D181" s="99" t="s">
        <v>1219</v>
      </c>
      <c r="E181" s="99" t="s">
        <v>1220</v>
      </c>
      <c r="F181" s="86"/>
      <c r="G181" s="99" t="s">
        <v>1364</v>
      </c>
      <c r="H181" s="99" t="s">
        <v>175</v>
      </c>
      <c r="I181" s="96">
        <v>3290</v>
      </c>
      <c r="J181" s="98">
        <v>11794</v>
      </c>
      <c r="K181" s="86"/>
      <c r="L181" s="96">
        <v>1409.29808</v>
      </c>
      <c r="M181" s="97">
        <v>4.2882018639813533E-7</v>
      </c>
      <c r="N181" s="97">
        <f t="shared" si="4"/>
        <v>1.2103586071157383E-2</v>
      </c>
      <c r="O181" s="97">
        <f>L181/'סכום נכסי הקרן'!$C$42</f>
        <v>1.324995136568549E-3</v>
      </c>
    </row>
    <row r="182" spans="2:15" s="130" customFormat="1">
      <c r="B182" s="89" t="s">
        <v>1365</v>
      </c>
      <c r="C182" s="86" t="s">
        <v>1366</v>
      </c>
      <c r="D182" s="99" t="s">
        <v>1237</v>
      </c>
      <c r="E182" s="99" t="s">
        <v>1220</v>
      </c>
      <c r="F182" s="86"/>
      <c r="G182" s="99" t="s">
        <v>1317</v>
      </c>
      <c r="H182" s="99" t="s">
        <v>175</v>
      </c>
      <c r="I182" s="96">
        <v>167</v>
      </c>
      <c r="J182" s="98">
        <v>18109</v>
      </c>
      <c r="K182" s="86"/>
      <c r="L182" s="96">
        <v>109.83905</v>
      </c>
      <c r="M182" s="97">
        <v>8.8448743460605706E-7</v>
      </c>
      <c r="N182" s="97">
        <f t="shared" si="4"/>
        <v>9.4333939321705404E-4</v>
      </c>
      <c r="O182" s="97">
        <f>L182/'סכום נכסי הקרן'!$C$42</f>
        <v>1.0326857683316342E-4</v>
      </c>
    </row>
    <row r="183" spans="2:15" s="130" customFormat="1">
      <c r="B183" s="89" t="s">
        <v>1367</v>
      </c>
      <c r="C183" s="86" t="s">
        <v>1368</v>
      </c>
      <c r="D183" s="99" t="s">
        <v>1237</v>
      </c>
      <c r="E183" s="99" t="s">
        <v>1220</v>
      </c>
      <c r="F183" s="86"/>
      <c r="G183" s="99" t="s">
        <v>937</v>
      </c>
      <c r="H183" s="99" t="s">
        <v>175</v>
      </c>
      <c r="I183" s="96">
        <v>1135.395</v>
      </c>
      <c r="J183" s="98">
        <v>2731</v>
      </c>
      <c r="K183" s="86"/>
      <c r="L183" s="96">
        <v>112.61973921800001</v>
      </c>
      <c r="M183" s="97">
        <v>2.9454783256967219E-6</v>
      </c>
      <c r="N183" s="97">
        <f t="shared" si="4"/>
        <v>9.672210061737696E-4</v>
      </c>
      <c r="O183" s="97">
        <f>L183/'סכום נכסי הקרן'!$C$42</f>
        <v>1.0588292772347232E-4</v>
      </c>
    </row>
    <row r="184" spans="2:15" s="130" customFormat="1">
      <c r="B184" s="89" t="s">
        <v>1369</v>
      </c>
      <c r="C184" s="86" t="s">
        <v>1370</v>
      </c>
      <c r="D184" s="99" t="s">
        <v>1219</v>
      </c>
      <c r="E184" s="99" t="s">
        <v>1220</v>
      </c>
      <c r="F184" s="86"/>
      <c r="G184" s="99" t="s">
        <v>1277</v>
      </c>
      <c r="H184" s="99" t="s">
        <v>175</v>
      </c>
      <c r="I184" s="96">
        <v>8935.0650000000005</v>
      </c>
      <c r="J184" s="98">
        <v>2834</v>
      </c>
      <c r="K184" s="86"/>
      <c r="L184" s="96">
        <v>919.69410330699986</v>
      </c>
      <c r="M184" s="97">
        <v>1.7317697325623911E-5</v>
      </c>
      <c r="N184" s="97">
        <f t="shared" si="4"/>
        <v>7.8986815468535809E-3</v>
      </c>
      <c r="O184" s="97">
        <f>L184/'סכום נכסי הקרן'!$C$42</f>
        <v>8.6467882934499385E-4</v>
      </c>
    </row>
    <row r="185" spans="2:15" s="130" customFormat="1">
      <c r="B185" s="89" t="s">
        <v>1371</v>
      </c>
      <c r="C185" s="86" t="s">
        <v>1372</v>
      </c>
      <c r="D185" s="99" t="s">
        <v>1237</v>
      </c>
      <c r="E185" s="99" t="s">
        <v>1220</v>
      </c>
      <c r="F185" s="86"/>
      <c r="G185" s="99" t="s">
        <v>1286</v>
      </c>
      <c r="H185" s="99" t="s">
        <v>175</v>
      </c>
      <c r="I185" s="96">
        <v>1264</v>
      </c>
      <c r="J185" s="98">
        <v>8421</v>
      </c>
      <c r="K185" s="96">
        <v>1.0099899999999999</v>
      </c>
      <c r="L185" s="96">
        <v>387.6053</v>
      </c>
      <c r="M185" s="97">
        <v>1.0041526215287368E-6</v>
      </c>
      <c r="N185" s="97">
        <f t="shared" si="4"/>
        <v>3.3289012287498316E-3</v>
      </c>
      <c r="O185" s="97">
        <f>L185/'סכום נכסי הקרן'!$C$42</f>
        <v>3.6441909961886377E-4</v>
      </c>
    </row>
    <row r="186" spans="2:15" s="130" customFormat="1">
      <c r="B186" s="89" t="s">
        <v>1373</v>
      </c>
      <c r="C186" s="86" t="s">
        <v>1374</v>
      </c>
      <c r="D186" s="99" t="s">
        <v>30</v>
      </c>
      <c r="E186" s="99" t="s">
        <v>1220</v>
      </c>
      <c r="F186" s="86"/>
      <c r="G186" s="99" t="s">
        <v>1302</v>
      </c>
      <c r="H186" s="99" t="s">
        <v>177</v>
      </c>
      <c r="I186" s="96">
        <v>19035</v>
      </c>
      <c r="J186" s="98">
        <v>507.4</v>
      </c>
      <c r="K186" s="86"/>
      <c r="L186" s="96">
        <v>393.88720000000001</v>
      </c>
      <c r="M186" s="97">
        <v>3.3774143967799515E-6</v>
      </c>
      <c r="N186" s="97">
        <f t="shared" si="4"/>
        <v>3.3828525669510473E-3</v>
      </c>
      <c r="O186" s="97">
        <f>L186/'סכום נכסי הקרן'!$C$42</f>
        <v>3.7032522201165804E-4</v>
      </c>
    </row>
    <row r="187" spans="2:15" s="130" customFormat="1">
      <c r="B187" s="89" t="s">
        <v>1375</v>
      </c>
      <c r="C187" s="86" t="s">
        <v>1376</v>
      </c>
      <c r="D187" s="99" t="s">
        <v>1237</v>
      </c>
      <c r="E187" s="99" t="s">
        <v>1220</v>
      </c>
      <c r="F187" s="86"/>
      <c r="G187" s="99" t="s">
        <v>937</v>
      </c>
      <c r="H187" s="99" t="s">
        <v>175</v>
      </c>
      <c r="I187" s="96">
        <v>893.50649999999996</v>
      </c>
      <c r="J187" s="98">
        <v>5276</v>
      </c>
      <c r="K187" s="96">
        <v>1.3954427109999998</v>
      </c>
      <c r="L187" s="96">
        <v>172.61301819000002</v>
      </c>
      <c r="M187" s="97">
        <v>1.4798759591735485E-6</v>
      </c>
      <c r="N187" s="97">
        <f t="shared" si="4"/>
        <v>1.4824660249767175E-3</v>
      </c>
      <c r="O187" s="97">
        <f>L187/'סכום נכסי הקרן'!$C$42</f>
        <v>1.622874627134726E-4</v>
      </c>
    </row>
    <row r="188" spans="2:15" s="130" customFormat="1">
      <c r="B188" s="89" t="s">
        <v>1254</v>
      </c>
      <c r="C188" s="86" t="s">
        <v>1255</v>
      </c>
      <c r="D188" s="99" t="s">
        <v>1237</v>
      </c>
      <c r="E188" s="99" t="s">
        <v>1220</v>
      </c>
      <c r="F188" s="86"/>
      <c r="G188" s="99" t="s">
        <v>202</v>
      </c>
      <c r="H188" s="99" t="s">
        <v>175</v>
      </c>
      <c r="I188" s="96">
        <v>5130.7886440000002</v>
      </c>
      <c r="J188" s="98">
        <v>5515</v>
      </c>
      <c r="K188" s="86"/>
      <c r="L188" s="96">
        <v>1027.721593302</v>
      </c>
      <c r="M188" s="97">
        <v>1.0119464786657867E-4</v>
      </c>
      <c r="N188" s="97">
        <f t="shared" si="4"/>
        <v>8.8264625761199922E-3</v>
      </c>
      <c r="O188" s="97">
        <f>L188/'סכום נכסי הקרן'!$C$42</f>
        <v>9.6624421206309332E-4</v>
      </c>
    </row>
    <row r="189" spans="2:15" s="130" customFormat="1">
      <c r="B189" s="89" t="s">
        <v>1377</v>
      </c>
      <c r="C189" s="86" t="s">
        <v>1378</v>
      </c>
      <c r="D189" s="99" t="s">
        <v>1237</v>
      </c>
      <c r="E189" s="99" t="s">
        <v>1220</v>
      </c>
      <c r="F189" s="86"/>
      <c r="G189" s="99" t="s">
        <v>1302</v>
      </c>
      <c r="H189" s="99" t="s">
        <v>175</v>
      </c>
      <c r="I189" s="96">
        <v>258.17894999999999</v>
      </c>
      <c r="J189" s="98">
        <v>24288</v>
      </c>
      <c r="K189" s="86"/>
      <c r="L189" s="96">
        <v>227.750020272</v>
      </c>
      <c r="M189" s="97">
        <v>2.7544096471600547E-6</v>
      </c>
      <c r="N189" s="97">
        <f t="shared" si="4"/>
        <v>1.9560034971948521E-3</v>
      </c>
      <c r="O189" s="97">
        <f>L189/'סכום נכסי הקרן'!$C$42</f>
        <v>2.1412621892863748E-4</v>
      </c>
    </row>
    <row r="190" spans="2:15" s="130" customFormat="1">
      <c r="B190" s="89" t="s">
        <v>1379</v>
      </c>
      <c r="C190" s="86" t="s">
        <v>1380</v>
      </c>
      <c r="D190" s="99" t="s">
        <v>1219</v>
      </c>
      <c r="E190" s="99" t="s">
        <v>1220</v>
      </c>
      <c r="F190" s="86"/>
      <c r="G190" s="99" t="s">
        <v>1302</v>
      </c>
      <c r="H190" s="99" t="s">
        <v>175</v>
      </c>
      <c r="I190" s="96">
        <v>443</v>
      </c>
      <c r="J190" s="98">
        <v>10384</v>
      </c>
      <c r="K190" s="86"/>
      <c r="L190" s="96">
        <v>167.07607000000002</v>
      </c>
      <c r="M190" s="97">
        <v>3.7759671245447873E-7</v>
      </c>
      <c r="N190" s="97">
        <f t="shared" si="4"/>
        <v>1.4349126152756243E-3</v>
      </c>
      <c r="O190" s="97">
        <f>L190/'סכום נכסי הקרן'!$C$42</f>
        <v>1.5708172978351497E-4</v>
      </c>
    </row>
    <row r="191" spans="2:15" s="130" customFormat="1">
      <c r="B191" s="89" t="s">
        <v>1258</v>
      </c>
      <c r="C191" s="86" t="s">
        <v>1259</v>
      </c>
      <c r="D191" s="99" t="s">
        <v>1219</v>
      </c>
      <c r="E191" s="99" t="s">
        <v>1220</v>
      </c>
      <c r="F191" s="86"/>
      <c r="G191" s="99" t="s">
        <v>533</v>
      </c>
      <c r="H191" s="99" t="s">
        <v>175</v>
      </c>
      <c r="I191" s="96">
        <v>3732.3346189999997</v>
      </c>
      <c r="J191" s="98">
        <v>4816</v>
      </c>
      <c r="K191" s="86"/>
      <c r="L191" s="96">
        <v>652.849222338</v>
      </c>
      <c r="M191" s="97">
        <v>2.7469274422586272E-5</v>
      </c>
      <c r="N191" s="97">
        <f t="shared" si="4"/>
        <v>5.606916568038002E-3</v>
      </c>
      <c r="O191" s="97">
        <f>L191/'סכום נכסי הקרן'!$C$42</f>
        <v>6.1379636911902224E-4</v>
      </c>
    </row>
    <row r="192" spans="2:15" s="130" customFormat="1">
      <c r="B192" s="89" t="s">
        <v>1381</v>
      </c>
      <c r="C192" s="86" t="s">
        <v>1382</v>
      </c>
      <c r="D192" s="99" t="s">
        <v>1237</v>
      </c>
      <c r="E192" s="99" t="s">
        <v>1220</v>
      </c>
      <c r="F192" s="86"/>
      <c r="G192" s="99" t="s">
        <v>1249</v>
      </c>
      <c r="H192" s="99" t="s">
        <v>175</v>
      </c>
      <c r="I192" s="96">
        <v>4040</v>
      </c>
      <c r="J192" s="98">
        <v>4247</v>
      </c>
      <c r="K192" s="86"/>
      <c r="L192" s="96">
        <v>623.17419999999993</v>
      </c>
      <c r="M192" s="97">
        <v>7.2769129189789113E-7</v>
      </c>
      <c r="N192" s="97">
        <f t="shared" si="4"/>
        <v>5.3520562286046994E-3</v>
      </c>
      <c r="O192" s="97">
        <f>L192/'סכום נכסי הקרן'!$C$42</f>
        <v>5.8589647992353486E-4</v>
      </c>
    </row>
    <row r="193" spans="2:15" s="130" customFormat="1">
      <c r="B193" s="89" t="s">
        <v>1383</v>
      </c>
      <c r="C193" s="86" t="s">
        <v>1384</v>
      </c>
      <c r="D193" s="99" t="s">
        <v>1237</v>
      </c>
      <c r="E193" s="99" t="s">
        <v>1220</v>
      </c>
      <c r="F193" s="86"/>
      <c r="G193" s="99" t="s">
        <v>1292</v>
      </c>
      <c r="H193" s="99" t="s">
        <v>175</v>
      </c>
      <c r="I193" s="96">
        <v>1902</v>
      </c>
      <c r="J193" s="98">
        <v>7195</v>
      </c>
      <c r="K193" s="86"/>
      <c r="L193" s="96">
        <v>497.03521000000001</v>
      </c>
      <c r="M193" s="97">
        <v>3.0156958215333662E-6</v>
      </c>
      <c r="N193" s="97">
        <f t="shared" si="4"/>
        <v>4.2687267725723321E-3</v>
      </c>
      <c r="O193" s="97">
        <f>L193/'סכום נכסי הקרן'!$C$42</f>
        <v>4.673030108387911E-4</v>
      </c>
    </row>
    <row r="194" spans="2:15" s="130" customFormat="1">
      <c r="B194" s="89" t="s">
        <v>1385</v>
      </c>
      <c r="C194" s="86" t="s">
        <v>1386</v>
      </c>
      <c r="D194" s="99" t="s">
        <v>135</v>
      </c>
      <c r="E194" s="99" t="s">
        <v>1220</v>
      </c>
      <c r="F194" s="86"/>
      <c r="G194" s="99" t="s">
        <v>1309</v>
      </c>
      <c r="H194" s="99" t="s">
        <v>178</v>
      </c>
      <c r="I194" s="96">
        <v>36135</v>
      </c>
      <c r="J194" s="98">
        <v>247</v>
      </c>
      <c r="K194" s="96">
        <v>18.811419999999998</v>
      </c>
      <c r="L194" s="96">
        <v>441.21229999999997</v>
      </c>
      <c r="M194" s="97">
        <v>2.9888218264681846E-6</v>
      </c>
      <c r="N194" s="97">
        <f t="shared" si="4"/>
        <v>3.7892984631777205E-3</v>
      </c>
      <c r="O194" s="97">
        <f>L194/'סכום נכסי הקרן'!$C$42</f>
        <v>4.1481937710028213E-4</v>
      </c>
    </row>
    <row r="195" spans="2:15" s="130" customFormat="1">
      <c r="B195" s="89" t="s">
        <v>1387</v>
      </c>
      <c r="C195" s="86" t="s">
        <v>1388</v>
      </c>
      <c r="D195" s="99" t="s">
        <v>135</v>
      </c>
      <c r="E195" s="99" t="s">
        <v>1220</v>
      </c>
      <c r="F195" s="86"/>
      <c r="G195" s="99" t="s">
        <v>1231</v>
      </c>
      <c r="H195" s="99" t="s">
        <v>178</v>
      </c>
      <c r="I195" s="96">
        <v>2651</v>
      </c>
      <c r="J195" s="98">
        <v>2413.5</v>
      </c>
      <c r="K195" s="86"/>
      <c r="L195" s="96">
        <v>302.80068999999997</v>
      </c>
      <c r="M195" s="97">
        <v>6.0275849887283599E-7</v>
      </c>
      <c r="N195" s="97">
        <f t="shared" si="4"/>
        <v>2.6005670949476099E-3</v>
      </c>
      <c r="O195" s="97">
        <f>L195/'סכום נכסי הקרן'!$C$42</f>
        <v>2.8468742510427664E-4</v>
      </c>
    </row>
    <row r="196" spans="2:15" s="130" customFormat="1">
      <c r="B196" s="89" t="s">
        <v>1389</v>
      </c>
      <c r="C196" s="86" t="s">
        <v>1390</v>
      </c>
      <c r="D196" s="99" t="s">
        <v>1237</v>
      </c>
      <c r="E196" s="99" t="s">
        <v>1220</v>
      </c>
      <c r="F196" s="86"/>
      <c r="G196" s="99" t="s">
        <v>1317</v>
      </c>
      <c r="H196" s="99" t="s">
        <v>175</v>
      </c>
      <c r="I196" s="96">
        <v>142</v>
      </c>
      <c r="J196" s="98">
        <v>21055</v>
      </c>
      <c r="K196" s="86"/>
      <c r="L196" s="96">
        <v>108.5899</v>
      </c>
      <c r="M196" s="97">
        <v>5.7704510586447164E-7</v>
      </c>
      <c r="N196" s="97">
        <f t="shared" si="4"/>
        <v>9.3261121955716636E-4</v>
      </c>
      <c r="O196" s="97">
        <f>L196/'סכום נכסי הקרן'!$C$42</f>
        <v>1.0209414986250822E-4</v>
      </c>
    </row>
    <row r="197" spans="2:15" s="130" customFormat="1">
      <c r="B197" s="89" t="s">
        <v>1391</v>
      </c>
      <c r="C197" s="86" t="s">
        <v>1392</v>
      </c>
      <c r="D197" s="99" t="s">
        <v>30</v>
      </c>
      <c r="E197" s="99" t="s">
        <v>1220</v>
      </c>
      <c r="F197" s="86"/>
      <c r="G197" s="99" t="s">
        <v>1289</v>
      </c>
      <c r="H197" s="99" t="s">
        <v>182</v>
      </c>
      <c r="I197" s="96">
        <v>753</v>
      </c>
      <c r="J197" s="98">
        <v>29790</v>
      </c>
      <c r="K197" s="86"/>
      <c r="L197" s="96">
        <v>87.686179999999993</v>
      </c>
      <c r="M197" s="97">
        <v>5.6420577839028029E-6</v>
      </c>
      <c r="N197" s="97">
        <f t="shared" si="4"/>
        <v>7.5308214915115689E-4</v>
      </c>
      <c r="O197" s="97">
        <f>L197/'סכום נכסי הקרן'!$C$42</f>
        <v>8.2440871589262627E-5</v>
      </c>
    </row>
    <row r="198" spans="2:15" s="130" customFormat="1">
      <c r="B198" s="89" t="s">
        <v>1264</v>
      </c>
      <c r="C198" s="86" t="s">
        <v>1265</v>
      </c>
      <c r="D198" s="99" t="s">
        <v>1219</v>
      </c>
      <c r="E198" s="99" t="s">
        <v>1220</v>
      </c>
      <c r="F198" s="86"/>
      <c r="G198" s="99" t="s">
        <v>204</v>
      </c>
      <c r="H198" s="99" t="s">
        <v>175</v>
      </c>
      <c r="I198" s="96">
        <v>2519.0367120000001</v>
      </c>
      <c r="J198" s="98">
        <v>1528</v>
      </c>
      <c r="K198" s="86"/>
      <c r="L198" s="96">
        <v>139.79887962200002</v>
      </c>
      <c r="M198" s="97">
        <v>5.0586809726784002E-5</v>
      </c>
      <c r="N198" s="97">
        <f t="shared" si="4"/>
        <v>1.2006457655546136E-3</v>
      </c>
      <c r="O198" s="97">
        <f>L198/'סכום נכסי הקרן'!$C$42</f>
        <v>1.3143623639711626E-4</v>
      </c>
    </row>
    <row r="199" spans="2:15" s="130" customFormat="1">
      <c r="B199" s="89" t="s">
        <v>1393</v>
      </c>
      <c r="C199" s="86" t="s">
        <v>1394</v>
      </c>
      <c r="D199" s="99" t="s">
        <v>135</v>
      </c>
      <c r="E199" s="99" t="s">
        <v>1220</v>
      </c>
      <c r="F199" s="86"/>
      <c r="G199" s="99" t="s">
        <v>1292</v>
      </c>
      <c r="H199" s="99" t="s">
        <v>178</v>
      </c>
      <c r="I199" s="96">
        <v>12581</v>
      </c>
      <c r="J199" s="98">
        <v>673.4</v>
      </c>
      <c r="K199" s="96">
        <v>5.8179699999999999</v>
      </c>
      <c r="L199" s="96">
        <v>406.76597999999996</v>
      </c>
      <c r="M199" s="97">
        <v>1.1600373964116619E-5</v>
      </c>
      <c r="N199" s="97">
        <f t="shared" si="4"/>
        <v>3.493460410978976E-3</v>
      </c>
      <c r="O199" s="97">
        <f>L199/'סכום נכסי הקרן'!$C$42</f>
        <v>3.824336049769823E-4</v>
      </c>
    </row>
    <row r="200" spans="2:15" s="130" customFormat="1">
      <c r="B200" s="89" t="s">
        <v>1395</v>
      </c>
      <c r="C200" s="86" t="s">
        <v>1396</v>
      </c>
      <c r="D200" s="99" t="s">
        <v>1237</v>
      </c>
      <c r="E200" s="99" t="s">
        <v>1220</v>
      </c>
      <c r="F200" s="86"/>
      <c r="G200" s="99" t="s">
        <v>1292</v>
      </c>
      <c r="H200" s="99" t="s">
        <v>175</v>
      </c>
      <c r="I200" s="96">
        <v>455</v>
      </c>
      <c r="J200" s="98">
        <v>18221</v>
      </c>
      <c r="K200" s="86"/>
      <c r="L200" s="96">
        <v>301.11295000000001</v>
      </c>
      <c r="M200" s="97">
        <v>1.472560495438998E-6</v>
      </c>
      <c r="N200" s="97">
        <f t="shared" si="4"/>
        <v>2.5860721441308635E-3</v>
      </c>
      <c r="O200" s="97">
        <f>L200/'סכום נכסי הקרן'!$C$42</f>
        <v>2.8310064419289401E-4</v>
      </c>
    </row>
    <row r="201" spans="2:15" s="130" customFormat="1">
      <c r="B201" s="89" t="s">
        <v>1397</v>
      </c>
      <c r="C201" s="86" t="s">
        <v>1398</v>
      </c>
      <c r="D201" s="99" t="s">
        <v>1237</v>
      </c>
      <c r="E201" s="99" t="s">
        <v>1220</v>
      </c>
      <c r="F201" s="86"/>
      <c r="G201" s="99" t="s">
        <v>1292</v>
      </c>
      <c r="H201" s="99" t="s">
        <v>175</v>
      </c>
      <c r="I201" s="96">
        <v>344</v>
      </c>
      <c r="J201" s="98">
        <v>8992</v>
      </c>
      <c r="K201" s="96">
        <v>1.0620000000000001</v>
      </c>
      <c r="L201" s="96">
        <v>113.40876</v>
      </c>
      <c r="M201" s="97">
        <v>4.0794333989568699E-6</v>
      </c>
      <c r="N201" s="97">
        <f t="shared" si="4"/>
        <v>9.7399741570869847E-4</v>
      </c>
      <c r="O201" s="97">
        <f>L201/'סכום נכסי הקרן'!$C$42</f>
        <v>1.0662474999204555E-4</v>
      </c>
    </row>
    <row r="202" spans="2:15" s="130" customFormat="1">
      <c r="B202" s="89" t="s">
        <v>1399</v>
      </c>
      <c r="C202" s="86" t="s">
        <v>1400</v>
      </c>
      <c r="D202" s="99" t="s">
        <v>30</v>
      </c>
      <c r="E202" s="99" t="s">
        <v>1220</v>
      </c>
      <c r="F202" s="86"/>
      <c r="G202" s="99" t="s">
        <v>1289</v>
      </c>
      <c r="H202" s="99" t="s">
        <v>177</v>
      </c>
      <c r="I202" s="96">
        <v>376</v>
      </c>
      <c r="J202" s="98">
        <v>10675</v>
      </c>
      <c r="K202" s="86"/>
      <c r="L202" s="96">
        <v>163.6908</v>
      </c>
      <c r="M202" s="97">
        <v>1.7641979578376394E-6</v>
      </c>
      <c r="N202" s="97">
        <f t="shared" si="4"/>
        <v>1.4058386334114702E-3</v>
      </c>
      <c r="O202" s="97">
        <f>L202/'סכום נכסי הקרן'!$C$42</f>
        <v>1.5389896358974323E-4</v>
      </c>
    </row>
    <row r="203" spans="2:15" s="130" customFormat="1">
      <c r="B203" s="89" t="s">
        <v>1401</v>
      </c>
      <c r="C203" s="86" t="s">
        <v>1402</v>
      </c>
      <c r="D203" s="99" t="s">
        <v>30</v>
      </c>
      <c r="E203" s="99" t="s">
        <v>1220</v>
      </c>
      <c r="F203" s="86"/>
      <c r="G203" s="99" t="s">
        <v>1231</v>
      </c>
      <c r="H203" s="99" t="s">
        <v>177</v>
      </c>
      <c r="I203" s="96">
        <v>1250</v>
      </c>
      <c r="J203" s="98">
        <v>4952</v>
      </c>
      <c r="K203" s="96">
        <v>3.2625600000000001</v>
      </c>
      <c r="L203" s="96">
        <v>255.70313000000002</v>
      </c>
      <c r="M203" s="97">
        <v>4.7314911441887731E-7</v>
      </c>
      <c r="N203" s="97">
        <f t="shared" si="4"/>
        <v>2.1960753984844325E-3</v>
      </c>
      <c r="O203" s="97">
        <f>L203/'סכום נכסי הקרן'!$C$42</f>
        <v>2.4040719877753292E-4</v>
      </c>
    </row>
    <row r="204" spans="2:15" s="130" customFormat="1">
      <c r="B204" s="89" t="s">
        <v>1403</v>
      </c>
      <c r="C204" s="86" t="s">
        <v>1404</v>
      </c>
      <c r="D204" s="99" t="s">
        <v>1237</v>
      </c>
      <c r="E204" s="99" t="s">
        <v>1220</v>
      </c>
      <c r="F204" s="86"/>
      <c r="G204" s="99" t="s">
        <v>1309</v>
      </c>
      <c r="H204" s="99" t="s">
        <v>175</v>
      </c>
      <c r="I204" s="96">
        <v>667</v>
      </c>
      <c r="J204" s="98">
        <v>4819</v>
      </c>
      <c r="K204" s="96">
        <v>0.89634000000000003</v>
      </c>
      <c r="L204" s="96">
        <v>117.63873</v>
      </c>
      <c r="M204" s="97">
        <v>4.1680742092880773E-7</v>
      </c>
      <c r="N204" s="97">
        <f t="shared" si="4"/>
        <v>1.0103260013358168E-3</v>
      </c>
      <c r="O204" s="97">
        <f>L204/'סכום נכסי הקרן'!$C$42</f>
        <v>1.1060168699165521E-4</v>
      </c>
    </row>
    <row r="205" spans="2:15" s="130" customFormat="1">
      <c r="B205" s="89" t="s">
        <v>1405</v>
      </c>
      <c r="C205" s="86" t="s">
        <v>1406</v>
      </c>
      <c r="D205" s="99" t="s">
        <v>1219</v>
      </c>
      <c r="E205" s="99" t="s">
        <v>1220</v>
      </c>
      <c r="F205" s="86"/>
      <c r="G205" s="99" t="s">
        <v>1224</v>
      </c>
      <c r="H205" s="99" t="s">
        <v>175</v>
      </c>
      <c r="I205" s="96">
        <v>1076.1569999999999</v>
      </c>
      <c r="J205" s="98">
        <v>5963</v>
      </c>
      <c r="K205" s="86"/>
      <c r="L205" s="96">
        <v>233.06995061700002</v>
      </c>
      <c r="M205" s="97">
        <v>3.5894608125587178E-5</v>
      </c>
      <c r="N205" s="97">
        <f t="shared" si="4"/>
        <v>2.0016930753877565E-3</v>
      </c>
      <c r="O205" s="97">
        <f>L205/'סכום נכסי הקרן'!$C$42</f>
        <v>2.1912791582586767E-4</v>
      </c>
    </row>
    <row r="206" spans="2:15" s="130" customFormat="1">
      <c r="B206" s="89" t="s">
        <v>1407</v>
      </c>
      <c r="C206" s="86" t="s">
        <v>1408</v>
      </c>
      <c r="D206" s="99" t="s">
        <v>30</v>
      </c>
      <c r="E206" s="99" t="s">
        <v>1220</v>
      </c>
      <c r="F206" s="86"/>
      <c r="G206" s="99" t="s">
        <v>1289</v>
      </c>
      <c r="H206" s="99" t="s">
        <v>177</v>
      </c>
      <c r="I206" s="96">
        <v>1646</v>
      </c>
      <c r="J206" s="98">
        <v>8672</v>
      </c>
      <c r="K206" s="86"/>
      <c r="L206" s="96">
        <v>582.12684000000002</v>
      </c>
      <c r="M206" s="97">
        <v>2.7504826813033965E-6</v>
      </c>
      <c r="N206" s="97">
        <f t="shared" si="4"/>
        <v>4.9995259429224956E-3</v>
      </c>
      <c r="O206" s="97">
        <f>L206/'סכום נכסי הקרן'!$C$42</f>
        <v>5.4730453607516297E-4</v>
      </c>
    </row>
    <row r="207" spans="2:15" s="130" customFormat="1">
      <c r="B207" s="89" t="s">
        <v>1409</v>
      </c>
      <c r="C207" s="86" t="s">
        <v>1410</v>
      </c>
      <c r="D207" s="99" t="s">
        <v>1237</v>
      </c>
      <c r="E207" s="99" t="s">
        <v>1220</v>
      </c>
      <c r="F207" s="86"/>
      <c r="G207" s="99" t="s">
        <v>1224</v>
      </c>
      <c r="H207" s="99" t="s">
        <v>175</v>
      </c>
      <c r="I207" s="96">
        <v>556</v>
      </c>
      <c r="J207" s="98">
        <v>15619</v>
      </c>
      <c r="K207" s="86"/>
      <c r="L207" s="96">
        <v>315.40884</v>
      </c>
      <c r="M207" s="97">
        <v>3.1768221941565598E-7</v>
      </c>
      <c r="N207" s="97">
        <f t="shared" si="4"/>
        <v>2.7088506659598281E-3</v>
      </c>
      <c r="O207" s="97">
        <f>L207/'סכום נכסי הקרן'!$C$42</f>
        <v>2.9654136691275961E-4</v>
      </c>
    </row>
    <row r="208" spans="2:15" s="130" customFormat="1">
      <c r="B208" s="89" t="s">
        <v>1411</v>
      </c>
      <c r="C208" s="86" t="s">
        <v>1412</v>
      </c>
      <c r="D208" s="99" t="s">
        <v>30</v>
      </c>
      <c r="E208" s="99" t="s">
        <v>1220</v>
      </c>
      <c r="F208" s="86"/>
      <c r="G208" s="99" t="s">
        <v>1292</v>
      </c>
      <c r="H208" s="99" t="s">
        <v>177</v>
      </c>
      <c r="I208" s="96">
        <v>2565</v>
      </c>
      <c r="J208" s="98">
        <v>4624</v>
      </c>
      <c r="K208" s="86"/>
      <c r="L208" s="96">
        <v>483.69736</v>
      </c>
      <c r="M208" s="97">
        <v>4.950992566303741E-6</v>
      </c>
      <c r="N208" s="97">
        <f t="shared" si="4"/>
        <v>4.1541762613850992E-3</v>
      </c>
      <c r="O208" s="97">
        <f>L208/'סכום נכסי הקרן'!$C$42</f>
        <v>4.5476301902791684E-4</v>
      </c>
    </row>
    <row r="209" spans="2:15" s="130" customFormat="1">
      <c r="B209" s="89" t="s">
        <v>1413</v>
      </c>
      <c r="C209" s="86" t="s">
        <v>1414</v>
      </c>
      <c r="D209" s="99" t="s">
        <v>1237</v>
      </c>
      <c r="E209" s="99" t="s">
        <v>1220</v>
      </c>
      <c r="F209" s="86"/>
      <c r="G209" s="99" t="s">
        <v>1415</v>
      </c>
      <c r="H209" s="99" t="s">
        <v>175</v>
      </c>
      <c r="I209" s="96">
        <v>961</v>
      </c>
      <c r="J209" s="98">
        <v>9753</v>
      </c>
      <c r="K209" s="96">
        <v>1.84989</v>
      </c>
      <c r="L209" s="96">
        <v>342.26391999999998</v>
      </c>
      <c r="M209" s="97">
        <v>3.3488005054827931E-7</v>
      </c>
      <c r="N209" s="97">
        <f t="shared" si="4"/>
        <v>2.9394922717639158E-3</v>
      </c>
      <c r="O209" s="97">
        <f>L209/'סכום נכסי הקרן'!$C$42</f>
        <v>3.2179000018426685E-4</v>
      </c>
    </row>
    <row r="210" spans="2:15" s="130" customFormat="1">
      <c r="B210" s="89" t="s">
        <v>1416</v>
      </c>
      <c r="C210" s="86" t="s">
        <v>1417</v>
      </c>
      <c r="D210" s="99" t="s">
        <v>1237</v>
      </c>
      <c r="E210" s="99" t="s">
        <v>1220</v>
      </c>
      <c r="F210" s="86"/>
      <c r="G210" s="99" t="s">
        <v>1309</v>
      </c>
      <c r="H210" s="99" t="s">
        <v>175</v>
      </c>
      <c r="I210" s="96">
        <v>800</v>
      </c>
      <c r="J210" s="98">
        <v>4832</v>
      </c>
      <c r="K210" s="86"/>
      <c r="L210" s="96">
        <v>140.39858999999998</v>
      </c>
      <c r="M210" s="97">
        <v>1.7613573012317864E-7</v>
      </c>
      <c r="N210" s="97">
        <f t="shared" ref="N210:N211" si="5">L210/$L$11</f>
        <v>1.2057963055864917E-3</v>
      </c>
      <c r="O210" s="97">
        <f>L210/'סכום נכסי הקרן'!$C$42</f>
        <v>1.3200007263976525E-4</v>
      </c>
    </row>
    <row r="211" spans="2:15">
      <c r="B211" s="89" t="s">
        <v>1418</v>
      </c>
      <c r="C211" s="86" t="s">
        <v>1419</v>
      </c>
      <c r="D211" s="99" t="s">
        <v>147</v>
      </c>
      <c r="E211" s="99" t="s">
        <v>1220</v>
      </c>
      <c r="F211" s="86"/>
      <c r="G211" s="99" t="s">
        <v>1231</v>
      </c>
      <c r="H211" s="99" t="s">
        <v>179</v>
      </c>
      <c r="I211" s="96">
        <v>2659</v>
      </c>
      <c r="J211" s="98">
        <v>3462</v>
      </c>
      <c r="K211" s="86"/>
      <c r="L211" s="96">
        <v>236.84723000000002</v>
      </c>
      <c r="M211" s="97">
        <v>2.8403520806437291E-6</v>
      </c>
      <c r="N211" s="97">
        <f t="shared" si="5"/>
        <v>2.0341337824147246E-3</v>
      </c>
      <c r="O211" s="97">
        <f>L211/'סכום נכסי הקרן'!$C$42</f>
        <v>2.2267924175397484E-4</v>
      </c>
    </row>
    <row r="212" spans="2:15">
      <c r="E212" s="1"/>
      <c r="F212" s="1"/>
      <c r="G212" s="1"/>
    </row>
    <row r="213" spans="2:15">
      <c r="E213" s="1"/>
      <c r="F213" s="1"/>
      <c r="G213" s="1"/>
    </row>
    <row r="214" spans="2:15">
      <c r="E214" s="1"/>
      <c r="F214" s="1"/>
      <c r="G214" s="1"/>
    </row>
    <row r="215" spans="2:15">
      <c r="B215" s="101" t="s">
        <v>266</v>
      </c>
      <c r="E215" s="1"/>
      <c r="F215" s="1"/>
      <c r="G215" s="1"/>
    </row>
    <row r="216" spans="2:15">
      <c r="B216" s="101" t="s">
        <v>123</v>
      </c>
      <c r="E216" s="1"/>
      <c r="F216" s="1"/>
      <c r="G216" s="1"/>
    </row>
    <row r="217" spans="2:15">
      <c r="B217" s="101" t="s">
        <v>249</v>
      </c>
      <c r="E217" s="1"/>
      <c r="F217" s="1"/>
      <c r="G217" s="1"/>
    </row>
    <row r="218" spans="2:15">
      <c r="B218" s="101" t="s">
        <v>257</v>
      </c>
      <c r="E218" s="1"/>
      <c r="F218" s="1"/>
      <c r="G218" s="1"/>
    </row>
    <row r="219" spans="2:15">
      <c r="B219" s="101" t="s">
        <v>263</v>
      </c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17 B219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46" sqref="I4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191</v>
      </c>
      <c r="C1" s="80" t="s" vm="1">
        <v>267</v>
      </c>
    </row>
    <row r="2" spans="2:63">
      <c r="B2" s="58" t="s">
        <v>190</v>
      </c>
      <c r="C2" s="80" t="s">
        <v>268</v>
      </c>
    </row>
    <row r="3" spans="2:63">
      <c r="B3" s="58" t="s">
        <v>192</v>
      </c>
      <c r="C3" s="80" t="s">
        <v>269</v>
      </c>
    </row>
    <row r="4" spans="2:63">
      <c r="B4" s="58" t="s">
        <v>193</v>
      </c>
      <c r="C4" s="80">
        <v>8802</v>
      </c>
    </row>
    <row r="6" spans="2:63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7"/>
      <c r="BK6" s="3"/>
    </row>
    <row r="7" spans="2:63" ht="26.25" customHeight="1">
      <c r="B7" s="175" t="s">
        <v>100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7"/>
      <c r="BH7" s="3"/>
      <c r="BK7" s="3"/>
    </row>
    <row r="8" spans="2:63" s="3" customFormat="1" ht="74.25" customHeight="1">
      <c r="B8" s="23" t="s">
        <v>126</v>
      </c>
      <c r="C8" s="31" t="s">
        <v>49</v>
      </c>
      <c r="D8" s="31" t="s">
        <v>131</v>
      </c>
      <c r="E8" s="31" t="s">
        <v>128</v>
      </c>
      <c r="F8" s="31" t="s">
        <v>69</v>
      </c>
      <c r="G8" s="31" t="s">
        <v>111</v>
      </c>
      <c r="H8" s="31" t="s">
        <v>251</v>
      </c>
      <c r="I8" s="31" t="s">
        <v>250</v>
      </c>
      <c r="J8" s="31" t="s">
        <v>265</v>
      </c>
      <c r="K8" s="31" t="s">
        <v>66</v>
      </c>
      <c r="L8" s="31" t="s">
        <v>63</v>
      </c>
      <c r="M8" s="31" t="s">
        <v>194</v>
      </c>
      <c r="N8" s="15" t="s">
        <v>196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258</v>
      </c>
      <c r="I9" s="33"/>
      <c r="J9" s="17" t="s">
        <v>254</v>
      </c>
      <c r="K9" s="33" t="s">
        <v>254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 t="s">
        <v>33</v>
      </c>
      <c r="C11" s="82"/>
      <c r="D11" s="82"/>
      <c r="E11" s="82"/>
      <c r="F11" s="82"/>
      <c r="G11" s="82"/>
      <c r="H11" s="90"/>
      <c r="I11" s="92"/>
      <c r="J11" s="90">
        <v>7.8547000000000002</v>
      </c>
      <c r="K11" s="90">
        <v>160229.91931497568</v>
      </c>
      <c r="L11" s="82"/>
      <c r="M11" s="91">
        <f>K11/$K$11</f>
        <v>1</v>
      </c>
      <c r="N11" s="91">
        <f>K11/'סכום נכסי הקרן'!$C$42</f>
        <v>0.15064510967411082</v>
      </c>
      <c r="O11" s="5"/>
      <c r="BH11" s="1"/>
      <c r="BI11" s="3"/>
      <c r="BK11" s="1"/>
    </row>
    <row r="12" spans="2:63" ht="20.25">
      <c r="B12" s="83" t="s">
        <v>245</v>
      </c>
      <c r="C12" s="84"/>
      <c r="D12" s="84"/>
      <c r="E12" s="84"/>
      <c r="F12" s="84"/>
      <c r="G12" s="84"/>
      <c r="H12" s="93"/>
      <c r="I12" s="95"/>
      <c r="J12" s="84"/>
      <c r="K12" s="93">
        <v>6579.1288749750001</v>
      </c>
      <c r="L12" s="84"/>
      <c r="M12" s="94">
        <f t="shared" ref="M12:M21" si="0">K12/$K$11</f>
        <v>4.1060551631695731E-2</v>
      </c>
      <c r="N12" s="94">
        <f>K12/'סכום נכסי הקרן'!$C$42</f>
        <v>6.1855713038362937E-3</v>
      </c>
      <c r="BI12" s="4"/>
    </row>
    <row r="13" spans="2:63">
      <c r="B13" s="104" t="s">
        <v>71</v>
      </c>
      <c r="C13" s="84"/>
      <c r="D13" s="84"/>
      <c r="E13" s="84"/>
      <c r="F13" s="84"/>
      <c r="G13" s="84"/>
      <c r="H13" s="93"/>
      <c r="I13" s="95"/>
      <c r="J13" s="84"/>
      <c r="K13" s="93">
        <v>2163.588846438</v>
      </c>
      <c r="L13" s="84"/>
      <c r="M13" s="94">
        <f t="shared" si="0"/>
        <v>1.3503026498970365E-2</v>
      </c>
      <c r="N13" s="94">
        <f>K13/'סכום נכסי הקרן'!$C$42</f>
        <v>2.0341649078698151E-3</v>
      </c>
    </row>
    <row r="14" spans="2:63">
      <c r="B14" s="89" t="s">
        <v>1420</v>
      </c>
      <c r="C14" s="86" t="s">
        <v>1421</v>
      </c>
      <c r="D14" s="99" t="s">
        <v>132</v>
      </c>
      <c r="E14" s="86" t="s">
        <v>1422</v>
      </c>
      <c r="F14" s="99" t="s">
        <v>1423</v>
      </c>
      <c r="G14" s="99" t="s">
        <v>176</v>
      </c>
      <c r="H14" s="96">
        <v>32086.993301999999</v>
      </c>
      <c r="I14" s="98">
        <v>2097</v>
      </c>
      <c r="J14" s="86"/>
      <c r="K14" s="96">
        <v>672.86424954300003</v>
      </c>
      <c r="L14" s="97">
        <v>1.218077543272188E-3</v>
      </c>
      <c r="M14" s="97">
        <f t="shared" si="0"/>
        <v>4.1993670871187392E-3</v>
      </c>
      <c r="N14" s="97">
        <f>K14/'סכום נכסי הקרן'!$C$42</f>
        <v>6.3261411540085379E-4</v>
      </c>
    </row>
    <row r="15" spans="2:63">
      <c r="B15" s="89" t="s">
        <v>1424</v>
      </c>
      <c r="C15" s="86" t="s">
        <v>1425</v>
      </c>
      <c r="D15" s="99" t="s">
        <v>132</v>
      </c>
      <c r="E15" s="86" t="s">
        <v>1426</v>
      </c>
      <c r="F15" s="99" t="s">
        <v>1423</v>
      </c>
      <c r="G15" s="99" t="s">
        <v>176</v>
      </c>
      <c r="H15" s="96">
        <v>39.491999999999997</v>
      </c>
      <c r="I15" s="98">
        <v>1148</v>
      </c>
      <c r="J15" s="86"/>
      <c r="K15" s="96">
        <v>0.45336815999999996</v>
      </c>
      <c r="L15" s="97">
        <v>5.6177825321274228E-5</v>
      </c>
      <c r="M15" s="97">
        <f t="shared" si="0"/>
        <v>2.8294850421086526E-6</v>
      </c>
      <c r="N15" s="97">
        <f>K15/'סכום נכסי הקרן'!$C$42</f>
        <v>4.2624808448971404E-7</v>
      </c>
    </row>
    <row r="16" spans="2:63" ht="20.25">
      <c r="B16" s="89" t="s">
        <v>1427</v>
      </c>
      <c r="C16" s="86" t="s">
        <v>1428</v>
      </c>
      <c r="D16" s="99" t="s">
        <v>132</v>
      </c>
      <c r="E16" s="86" t="s">
        <v>1426</v>
      </c>
      <c r="F16" s="99" t="s">
        <v>1423</v>
      </c>
      <c r="G16" s="99" t="s">
        <v>176</v>
      </c>
      <c r="H16" s="96">
        <v>22707.9</v>
      </c>
      <c r="I16" s="98">
        <v>2078</v>
      </c>
      <c r="J16" s="86"/>
      <c r="K16" s="96">
        <v>471.87016199999999</v>
      </c>
      <c r="L16" s="97">
        <v>3.29416617110582E-4</v>
      </c>
      <c r="M16" s="97">
        <f t="shared" si="0"/>
        <v>2.9449566224420938E-3</v>
      </c>
      <c r="N16" s="97">
        <f>K16/'סכום נכסי הקרן'!$C$42</f>
        <v>4.4364331337328817E-4</v>
      </c>
      <c r="BH16" s="4"/>
    </row>
    <row r="17" spans="2:14">
      <c r="B17" s="89" t="s">
        <v>1429</v>
      </c>
      <c r="C17" s="86" t="s">
        <v>1430</v>
      </c>
      <c r="D17" s="99" t="s">
        <v>132</v>
      </c>
      <c r="E17" s="86" t="s">
        <v>1431</v>
      </c>
      <c r="F17" s="99" t="s">
        <v>1423</v>
      </c>
      <c r="G17" s="99" t="s">
        <v>176</v>
      </c>
      <c r="H17" s="96">
        <v>6.1209999999999997E-3</v>
      </c>
      <c r="I17" s="98">
        <v>15320</v>
      </c>
      <c r="J17" s="86"/>
      <c r="K17" s="96">
        <v>9.3778700000000004E-4</v>
      </c>
      <c r="L17" s="97">
        <v>7.17737965723527E-10</v>
      </c>
      <c r="M17" s="97">
        <f t="shared" si="0"/>
        <v>5.8527583612928338E-9</v>
      </c>
      <c r="N17" s="97">
        <f>K17/'סכום נכסי הקרן'!$C$42</f>
        <v>8.8168942523302805E-10</v>
      </c>
    </row>
    <row r="18" spans="2:14">
      <c r="B18" s="89" t="s">
        <v>1432</v>
      </c>
      <c r="C18" s="86" t="s">
        <v>1433</v>
      </c>
      <c r="D18" s="99" t="s">
        <v>132</v>
      </c>
      <c r="E18" s="86" t="s">
        <v>1431</v>
      </c>
      <c r="F18" s="99" t="s">
        <v>1423</v>
      </c>
      <c r="G18" s="99" t="s">
        <v>176</v>
      </c>
      <c r="H18" s="96">
        <v>1098.3712499999999</v>
      </c>
      <c r="I18" s="98">
        <v>20360</v>
      </c>
      <c r="J18" s="86"/>
      <c r="K18" s="96">
        <v>223.6283865</v>
      </c>
      <c r="L18" s="97">
        <v>1.5592019669399078E-4</v>
      </c>
      <c r="M18" s="97">
        <f t="shared" si="0"/>
        <v>1.3956718411646787E-3</v>
      </c>
      <c r="N18" s="97">
        <f>K18/'סכום נכסי הקרן'!$C$42</f>
        <v>2.1025113758132118E-4</v>
      </c>
    </row>
    <row r="19" spans="2:14">
      <c r="B19" s="89" t="s">
        <v>1434</v>
      </c>
      <c r="C19" s="86" t="s">
        <v>1435</v>
      </c>
      <c r="D19" s="99" t="s">
        <v>132</v>
      </c>
      <c r="E19" s="86" t="s">
        <v>1431</v>
      </c>
      <c r="F19" s="99" t="s">
        <v>1423</v>
      </c>
      <c r="G19" s="99" t="s">
        <v>176</v>
      </c>
      <c r="H19" s="96">
        <v>493.65</v>
      </c>
      <c r="I19" s="98">
        <v>14100</v>
      </c>
      <c r="J19" s="86"/>
      <c r="K19" s="96">
        <v>69.604649999999992</v>
      </c>
      <c r="L19" s="97">
        <v>3.5919770229892351E-5</v>
      </c>
      <c r="M19" s="97">
        <f t="shared" si="0"/>
        <v>4.3440482462687286E-4</v>
      </c>
      <c r="N19" s="97">
        <f>K19/'סכום נכסי הקרן'!$C$42</f>
        <v>6.5440962448878133E-5</v>
      </c>
    </row>
    <row r="20" spans="2:14">
      <c r="B20" s="89" t="s">
        <v>1436</v>
      </c>
      <c r="C20" s="86" t="s">
        <v>1437</v>
      </c>
      <c r="D20" s="99" t="s">
        <v>132</v>
      </c>
      <c r="E20" s="86" t="s">
        <v>1438</v>
      </c>
      <c r="F20" s="99" t="s">
        <v>1423</v>
      </c>
      <c r="G20" s="99" t="s">
        <v>176</v>
      </c>
      <c r="H20" s="96">
        <v>1.1650000000000001E-2</v>
      </c>
      <c r="I20" s="98">
        <v>1536</v>
      </c>
      <c r="J20" s="86"/>
      <c r="K20" s="96">
        <v>1.7894800000000001E-4</v>
      </c>
      <c r="L20" s="97">
        <v>1.4343112060850845E-10</v>
      </c>
      <c r="M20" s="97">
        <f t="shared" si="0"/>
        <v>1.1168201342486408E-9</v>
      </c>
      <c r="N20" s="97">
        <f>K20/'סכום נכסי הקרן'!$C$42</f>
        <v>1.6824349161014164E-10</v>
      </c>
    </row>
    <row r="21" spans="2:14">
      <c r="B21" s="89" t="s">
        <v>1439</v>
      </c>
      <c r="C21" s="86" t="s">
        <v>1440</v>
      </c>
      <c r="D21" s="99" t="s">
        <v>132</v>
      </c>
      <c r="E21" s="86" t="s">
        <v>1438</v>
      </c>
      <c r="F21" s="99" t="s">
        <v>1423</v>
      </c>
      <c r="G21" s="99" t="s">
        <v>176</v>
      </c>
      <c r="H21" s="96">
        <v>35049.15</v>
      </c>
      <c r="I21" s="98">
        <v>2069</v>
      </c>
      <c r="J21" s="86"/>
      <c r="K21" s="96">
        <v>725.16691350000019</v>
      </c>
      <c r="L21" s="97">
        <v>6.1330279192175422E-4</v>
      </c>
      <c r="M21" s="97">
        <f t="shared" si="0"/>
        <v>4.5257896689973771E-3</v>
      </c>
      <c r="N21" s="97">
        <f>K21/'סכום נכסי הקרן'!$C$42</f>
        <v>6.8178808104806757E-4</v>
      </c>
    </row>
    <row r="22" spans="2:14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>
      <c r="B23" s="104" t="s">
        <v>72</v>
      </c>
      <c r="C23" s="84"/>
      <c r="D23" s="84"/>
      <c r="E23" s="84"/>
      <c r="F23" s="84"/>
      <c r="G23" s="84"/>
      <c r="H23" s="93"/>
      <c r="I23" s="95"/>
      <c r="J23" s="84"/>
      <c r="K23" s="93">
        <v>4415.5400285369997</v>
      </c>
      <c r="L23" s="84"/>
      <c r="M23" s="94">
        <f t="shared" ref="M23:M39" si="1">K23/$K$11</f>
        <v>2.7557525132725365E-2</v>
      </c>
      <c r="N23" s="94">
        <f>K23/'סכום נכסי הקרן'!$C$42</f>
        <v>4.1514063959664782E-3</v>
      </c>
    </row>
    <row r="24" spans="2:14">
      <c r="B24" s="89" t="s">
        <v>1441</v>
      </c>
      <c r="C24" s="86" t="s">
        <v>1442</v>
      </c>
      <c r="D24" s="99" t="s">
        <v>132</v>
      </c>
      <c r="E24" s="86" t="s">
        <v>1422</v>
      </c>
      <c r="F24" s="99" t="s">
        <v>1443</v>
      </c>
      <c r="G24" s="99" t="s">
        <v>176</v>
      </c>
      <c r="H24" s="96">
        <v>12013.347938000001</v>
      </c>
      <c r="I24" s="98">
        <v>346.95</v>
      </c>
      <c r="J24" s="86"/>
      <c r="K24" s="96">
        <v>41.680310669000001</v>
      </c>
      <c r="L24" s="97">
        <v>7.6909663314636486E-5</v>
      </c>
      <c r="M24" s="97">
        <f t="shared" si="1"/>
        <v>2.6012813865970914E-4</v>
      </c>
      <c r="N24" s="97">
        <f>K24/'סכום נכסי הקרן'!$C$42</f>
        <v>3.9187031977714187E-5</v>
      </c>
    </row>
    <row r="25" spans="2:14">
      <c r="B25" s="89" t="s">
        <v>1444</v>
      </c>
      <c r="C25" s="86" t="s">
        <v>1445</v>
      </c>
      <c r="D25" s="99" t="s">
        <v>132</v>
      </c>
      <c r="E25" s="86" t="s">
        <v>1422</v>
      </c>
      <c r="F25" s="99" t="s">
        <v>1443</v>
      </c>
      <c r="G25" s="99" t="s">
        <v>176</v>
      </c>
      <c r="H25" s="96">
        <v>47725.27887200001</v>
      </c>
      <c r="I25" s="98">
        <v>321.14999999999998</v>
      </c>
      <c r="J25" s="86"/>
      <c r="K25" s="96">
        <v>153.26973308500001</v>
      </c>
      <c r="L25" s="97">
        <v>2.1167768687604242E-3</v>
      </c>
      <c r="M25" s="97">
        <f t="shared" si="1"/>
        <v>9.5656125734986167E-4</v>
      </c>
      <c r="N25" s="97">
        <f>K25/'סכום נכסי הקרן'!$C$42</f>
        <v>1.4410127552347523E-4</v>
      </c>
    </row>
    <row r="26" spans="2:14">
      <c r="B26" s="89" t="s">
        <v>1446</v>
      </c>
      <c r="C26" s="86" t="s">
        <v>1447</v>
      </c>
      <c r="D26" s="99" t="s">
        <v>132</v>
      </c>
      <c r="E26" s="86" t="s">
        <v>1422</v>
      </c>
      <c r="F26" s="99" t="s">
        <v>1443</v>
      </c>
      <c r="G26" s="99" t="s">
        <v>176</v>
      </c>
      <c r="H26" s="96">
        <v>240108.91477000003</v>
      </c>
      <c r="I26" s="98">
        <v>334.35</v>
      </c>
      <c r="J26" s="86"/>
      <c r="K26" s="96">
        <v>802.80415657100014</v>
      </c>
      <c r="L26" s="97">
        <v>1.0749293510671737E-3</v>
      </c>
      <c r="M26" s="97">
        <f t="shared" si="1"/>
        <v>5.0103261613261459E-3</v>
      </c>
      <c r="N26" s="97">
        <f>K26/'סכום נכסי הקרן'!$C$42</f>
        <v>7.5478113407604383E-4</v>
      </c>
    </row>
    <row r="27" spans="2:14">
      <c r="B27" s="89" t="s">
        <v>1448</v>
      </c>
      <c r="C27" s="86" t="s">
        <v>1449</v>
      </c>
      <c r="D27" s="99" t="s">
        <v>132</v>
      </c>
      <c r="E27" s="86" t="s">
        <v>1422</v>
      </c>
      <c r="F27" s="99" t="s">
        <v>1443</v>
      </c>
      <c r="G27" s="99" t="s">
        <v>176</v>
      </c>
      <c r="H27" s="96">
        <v>4803.7193980000002</v>
      </c>
      <c r="I27" s="98">
        <v>366.07</v>
      </c>
      <c r="J27" s="86"/>
      <c r="K27" s="96">
        <v>17.584975576000001</v>
      </c>
      <c r="L27" s="97">
        <v>3.6191240396056854E-5</v>
      </c>
      <c r="M27" s="97">
        <f t="shared" si="1"/>
        <v>1.097483893843317E-4</v>
      </c>
      <c r="N27" s="97">
        <f>K27/'סכום נכסי הקרן'!$C$42</f>
        <v>1.6533058155359667E-5</v>
      </c>
    </row>
    <row r="28" spans="2:14">
      <c r="B28" s="89" t="s">
        <v>1450</v>
      </c>
      <c r="C28" s="86" t="s">
        <v>1451</v>
      </c>
      <c r="D28" s="99" t="s">
        <v>132</v>
      </c>
      <c r="E28" s="86" t="s">
        <v>1426</v>
      </c>
      <c r="F28" s="99" t="s">
        <v>1443</v>
      </c>
      <c r="G28" s="99" t="s">
        <v>176</v>
      </c>
      <c r="H28" s="96">
        <v>107862.481646</v>
      </c>
      <c r="I28" s="98">
        <v>334.87</v>
      </c>
      <c r="J28" s="86"/>
      <c r="K28" s="96">
        <v>361.199092361</v>
      </c>
      <c r="L28" s="97">
        <v>2.5472424589542789E-4</v>
      </c>
      <c r="M28" s="97">
        <f t="shared" si="1"/>
        <v>2.2542549725121219E-3</v>
      </c>
      <c r="N28" s="97">
        <f>K28/'סכום נכסי הקרן'!$C$42</f>
        <v>3.3959248756749825E-4</v>
      </c>
    </row>
    <row r="29" spans="2:14">
      <c r="B29" s="89" t="s">
        <v>1452</v>
      </c>
      <c r="C29" s="86" t="s">
        <v>1453</v>
      </c>
      <c r="D29" s="99" t="s">
        <v>132</v>
      </c>
      <c r="E29" s="86" t="s">
        <v>1426</v>
      </c>
      <c r="F29" s="99" t="s">
        <v>1443</v>
      </c>
      <c r="G29" s="99" t="s">
        <v>176</v>
      </c>
      <c r="H29" s="96">
        <v>26036.703457999996</v>
      </c>
      <c r="I29" s="98">
        <v>343.18</v>
      </c>
      <c r="J29" s="86"/>
      <c r="K29" s="96">
        <v>89.352758962999985</v>
      </c>
      <c r="L29" s="97">
        <v>8.6737370698274018E-5</v>
      </c>
      <c r="M29" s="97">
        <f t="shared" si="1"/>
        <v>5.5765339797340051E-4</v>
      </c>
      <c r="N29" s="97">
        <f>K29/'סכום נכסי הקרן'!$C$42</f>
        <v>8.4007757297843491E-5</v>
      </c>
    </row>
    <row r="30" spans="2:14">
      <c r="B30" s="89" t="s">
        <v>1454</v>
      </c>
      <c r="C30" s="86" t="s">
        <v>1455</v>
      </c>
      <c r="D30" s="99" t="s">
        <v>132</v>
      </c>
      <c r="E30" s="86" t="s">
        <v>1426</v>
      </c>
      <c r="F30" s="99" t="s">
        <v>1443</v>
      </c>
      <c r="G30" s="99" t="s">
        <v>176</v>
      </c>
      <c r="H30" s="96">
        <v>24419.805015000002</v>
      </c>
      <c r="I30" s="98">
        <v>321.98</v>
      </c>
      <c r="J30" s="86"/>
      <c r="K30" s="96">
        <v>78.626888273000006</v>
      </c>
      <c r="L30" s="97">
        <v>3.670003212405612E-4</v>
      </c>
      <c r="M30" s="97">
        <f t="shared" si="1"/>
        <v>4.9071289937079336E-4</v>
      </c>
      <c r="N30" s="97">
        <f>K30/'סכום נכסי הקרן'!$C$42</f>
        <v>7.392349854421408E-5</v>
      </c>
    </row>
    <row r="31" spans="2:14">
      <c r="B31" s="89" t="s">
        <v>1456</v>
      </c>
      <c r="C31" s="86" t="s">
        <v>1457</v>
      </c>
      <c r="D31" s="99" t="s">
        <v>132</v>
      </c>
      <c r="E31" s="86" t="s">
        <v>1426</v>
      </c>
      <c r="F31" s="99" t="s">
        <v>1443</v>
      </c>
      <c r="G31" s="99" t="s">
        <v>176</v>
      </c>
      <c r="H31" s="96">
        <v>114388.869322</v>
      </c>
      <c r="I31" s="98">
        <v>363.3</v>
      </c>
      <c r="J31" s="86"/>
      <c r="K31" s="96">
        <v>415.57476218899996</v>
      </c>
      <c r="L31" s="97">
        <v>4.2952616173058602E-4</v>
      </c>
      <c r="M31" s="97">
        <f t="shared" si="1"/>
        <v>2.5936152496717811E-3</v>
      </c>
      <c r="N31" s="97">
        <f>K31/'סכום נכסי הקרן'!$C$42</f>
        <v>3.9071545373925171E-4</v>
      </c>
    </row>
    <row r="32" spans="2:14">
      <c r="B32" s="89" t="s">
        <v>1458</v>
      </c>
      <c r="C32" s="86" t="s">
        <v>1459</v>
      </c>
      <c r="D32" s="99" t="s">
        <v>132</v>
      </c>
      <c r="E32" s="86" t="s">
        <v>1431</v>
      </c>
      <c r="F32" s="99" t="s">
        <v>1443</v>
      </c>
      <c r="G32" s="99" t="s">
        <v>176</v>
      </c>
      <c r="H32" s="96">
        <v>240.23610600000001</v>
      </c>
      <c r="I32" s="98">
        <v>3438.37</v>
      </c>
      <c r="J32" s="86"/>
      <c r="K32" s="96">
        <v>8.260206191</v>
      </c>
      <c r="L32" s="97">
        <v>1.0237919834390524E-5</v>
      </c>
      <c r="M32" s="97">
        <f t="shared" si="1"/>
        <v>5.155220839100785E-5</v>
      </c>
      <c r="N32" s="97">
        <f>K32/'סכום נכסי הקרן'!$C$42</f>
        <v>7.7660880870059933E-6</v>
      </c>
    </row>
    <row r="33" spans="2:14">
      <c r="B33" s="89" t="s">
        <v>1460</v>
      </c>
      <c r="C33" s="86" t="s">
        <v>1461</v>
      </c>
      <c r="D33" s="99" t="s">
        <v>132</v>
      </c>
      <c r="E33" s="86" t="s">
        <v>1431</v>
      </c>
      <c r="F33" s="99" t="s">
        <v>1443</v>
      </c>
      <c r="G33" s="99" t="s">
        <v>176</v>
      </c>
      <c r="H33" s="96">
        <v>1064.4250500000001</v>
      </c>
      <c r="I33" s="98">
        <v>3201.86</v>
      </c>
      <c r="J33" s="86"/>
      <c r="K33" s="96">
        <v>34.081399906000001</v>
      </c>
      <c r="L33" s="97">
        <v>1.7234465302125502E-4</v>
      </c>
      <c r="M33" s="97">
        <f t="shared" si="1"/>
        <v>2.1270309597425248E-4</v>
      </c>
      <c r="N33" s="97">
        <f>K33/'סכום נכסי הקרן'!$C$42</f>
        <v>3.204268122106418E-5</v>
      </c>
    </row>
    <row r="34" spans="2:14">
      <c r="B34" s="89" t="s">
        <v>1462</v>
      </c>
      <c r="C34" s="86" t="s">
        <v>1463</v>
      </c>
      <c r="D34" s="99" t="s">
        <v>132</v>
      </c>
      <c r="E34" s="86" t="s">
        <v>1431</v>
      </c>
      <c r="F34" s="99" t="s">
        <v>1443</v>
      </c>
      <c r="G34" s="99" t="s">
        <v>176</v>
      </c>
      <c r="H34" s="96">
        <v>16729.529944999998</v>
      </c>
      <c r="I34" s="98">
        <v>3333.44</v>
      </c>
      <c r="J34" s="86"/>
      <c r="K34" s="96">
        <v>557.66884298599996</v>
      </c>
      <c r="L34" s="97">
        <v>4.2822164753245377E-4</v>
      </c>
      <c r="M34" s="97">
        <f t="shared" si="1"/>
        <v>3.4804289072239343E-3</v>
      </c>
      <c r="N34" s="97">
        <f>K34/'סכום נכסי הקרן'!$C$42</f>
        <v>5.2430959444169523E-4</v>
      </c>
    </row>
    <row r="35" spans="2:14">
      <c r="B35" s="89" t="s">
        <v>1464</v>
      </c>
      <c r="C35" s="86" t="s">
        <v>1465</v>
      </c>
      <c r="D35" s="99" t="s">
        <v>132</v>
      </c>
      <c r="E35" s="86" t="s">
        <v>1431</v>
      </c>
      <c r="F35" s="99" t="s">
        <v>1443</v>
      </c>
      <c r="G35" s="99" t="s">
        <v>176</v>
      </c>
      <c r="H35" s="96">
        <v>13185.503600999999</v>
      </c>
      <c r="I35" s="98">
        <v>3649.4</v>
      </c>
      <c r="J35" s="86"/>
      <c r="K35" s="96">
        <v>481.19176843299999</v>
      </c>
      <c r="L35" s="97">
        <v>7.6418471160387977E-4</v>
      </c>
      <c r="M35" s="97">
        <f t="shared" si="1"/>
        <v>3.0031330633518332E-3</v>
      </c>
      <c r="N35" s="97">
        <f>K35/'סכום נכסי הקרן'!$C$42</f>
        <v>4.5240730969458529E-4</v>
      </c>
    </row>
    <row r="36" spans="2:14">
      <c r="B36" s="89" t="s">
        <v>1466</v>
      </c>
      <c r="C36" s="86" t="s">
        <v>1467</v>
      </c>
      <c r="D36" s="99" t="s">
        <v>132</v>
      </c>
      <c r="E36" s="86" t="s">
        <v>1438</v>
      </c>
      <c r="F36" s="99" t="s">
        <v>1443</v>
      </c>
      <c r="G36" s="99" t="s">
        <v>176</v>
      </c>
      <c r="H36" s="96">
        <v>33584.518347999998</v>
      </c>
      <c r="I36" s="98">
        <v>344.21</v>
      </c>
      <c r="J36" s="86"/>
      <c r="K36" s="96">
        <v>115.601270665</v>
      </c>
      <c r="L36" s="97">
        <v>9.6367199030792316E-5</v>
      </c>
      <c r="M36" s="97">
        <f t="shared" si="1"/>
        <v>7.2147119064420247E-4</v>
      </c>
      <c r="N36" s="97">
        <f>K36/'סכום נכסי הקרן'!$C$42</f>
        <v>1.086861066413072E-4</v>
      </c>
    </row>
    <row r="37" spans="2:14">
      <c r="B37" s="89" t="s">
        <v>1468</v>
      </c>
      <c r="C37" s="86" t="s">
        <v>1469</v>
      </c>
      <c r="D37" s="99" t="s">
        <v>132</v>
      </c>
      <c r="E37" s="86" t="s">
        <v>1438</v>
      </c>
      <c r="F37" s="99" t="s">
        <v>1443</v>
      </c>
      <c r="G37" s="99" t="s">
        <v>176</v>
      </c>
      <c r="H37" s="96">
        <v>21564.996899000002</v>
      </c>
      <c r="I37" s="98">
        <v>321.24</v>
      </c>
      <c r="J37" s="86"/>
      <c r="K37" s="96">
        <v>69.275395957000001</v>
      </c>
      <c r="L37" s="97">
        <v>5.3857097529835688E-4</v>
      </c>
      <c r="M37" s="97">
        <f t="shared" si="1"/>
        <v>4.3234993971893781E-4</v>
      </c>
      <c r="N37" s="97">
        <f>K37/'סכום נכסי הקרן'!$C$42</f>
        <v>6.5131404086554579E-5</v>
      </c>
    </row>
    <row r="38" spans="2:14">
      <c r="B38" s="89" t="s">
        <v>1470</v>
      </c>
      <c r="C38" s="86" t="s">
        <v>1471</v>
      </c>
      <c r="D38" s="99" t="s">
        <v>132</v>
      </c>
      <c r="E38" s="86" t="s">
        <v>1438</v>
      </c>
      <c r="F38" s="99" t="s">
        <v>1443</v>
      </c>
      <c r="G38" s="99" t="s">
        <v>176</v>
      </c>
      <c r="H38" s="96">
        <v>292748.67078500002</v>
      </c>
      <c r="I38" s="98">
        <v>334.3</v>
      </c>
      <c r="J38" s="86"/>
      <c r="K38" s="96">
        <v>978.65880637500004</v>
      </c>
      <c r="L38" s="97">
        <v>7.1630123992735806E-4</v>
      </c>
      <c r="M38" s="97">
        <f t="shared" si="1"/>
        <v>6.1078405990530318E-3</v>
      </c>
      <c r="N38" s="97">
        <f>K38/'סכום נכסי הקרן'!$C$42</f>
        <v>9.2011631691633075E-4</v>
      </c>
    </row>
    <row r="39" spans="2:14">
      <c r="B39" s="89" t="s">
        <v>1472</v>
      </c>
      <c r="C39" s="86" t="s">
        <v>1473</v>
      </c>
      <c r="D39" s="99" t="s">
        <v>132</v>
      </c>
      <c r="E39" s="86" t="s">
        <v>1438</v>
      </c>
      <c r="F39" s="99" t="s">
        <v>1443</v>
      </c>
      <c r="G39" s="99" t="s">
        <v>176</v>
      </c>
      <c r="H39" s="96">
        <v>57501.817553000001</v>
      </c>
      <c r="I39" s="98">
        <v>366.44</v>
      </c>
      <c r="J39" s="86"/>
      <c r="K39" s="96">
        <v>210.709660337</v>
      </c>
      <c r="L39" s="97">
        <v>2.8003616585880493E-4</v>
      </c>
      <c r="M39" s="97">
        <f t="shared" si="1"/>
        <v>1.3150456621200228E-3</v>
      </c>
      <c r="N39" s="97">
        <f>K39/'סכום נכסי הקרן'!$C$42</f>
        <v>1.9810519799653449E-4</v>
      </c>
    </row>
    <row r="40" spans="2:14">
      <c r="B40" s="85"/>
      <c r="C40" s="86"/>
      <c r="D40" s="86"/>
      <c r="E40" s="86"/>
      <c r="F40" s="86"/>
      <c r="G40" s="86"/>
      <c r="H40" s="96"/>
      <c r="I40" s="98"/>
      <c r="J40" s="86"/>
      <c r="K40" s="86"/>
      <c r="L40" s="86"/>
      <c r="M40" s="97"/>
      <c r="N40" s="86"/>
    </row>
    <row r="41" spans="2:14">
      <c r="B41" s="83" t="s">
        <v>244</v>
      </c>
      <c r="C41" s="84"/>
      <c r="D41" s="84"/>
      <c r="E41" s="84"/>
      <c r="F41" s="84"/>
      <c r="G41" s="84"/>
      <c r="H41" s="93"/>
      <c r="I41" s="95"/>
      <c r="J41" s="93">
        <v>7.8547000000000002</v>
      </c>
      <c r="K41" s="93">
        <v>153650.79044000065</v>
      </c>
      <c r="L41" s="84"/>
      <c r="M41" s="94">
        <f t="shared" ref="M41:M88" si="2">K41/$K$11</f>
        <v>0.95893944836830414</v>
      </c>
      <c r="N41" s="94">
        <f>K41/'סכום נכסי הקרן'!$C$42</f>
        <v>0.1444595383702745</v>
      </c>
    </row>
    <row r="42" spans="2:14">
      <c r="B42" s="104" t="s">
        <v>73</v>
      </c>
      <c r="C42" s="84"/>
      <c r="D42" s="84"/>
      <c r="E42" s="84"/>
      <c r="F42" s="84"/>
      <c r="G42" s="84"/>
      <c r="H42" s="93"/>
      <c r="I42" s="95"/>
      <c r="J42" s="93">
        <v>7.8547000000000002</v>
      </c>
      <c r="K42" s="93">
        <v>104475.6420300006</v>
      </c>
      <c r="L42" s="84"/>
      <c r="M42" s="94">
        <f t="shared" si="2"/>
        <v>0.65203579004883094</v>
      </c>
      <c r="N42" s="94">
        <f>K42/'סכום נכסי הקרן'!$C$42</f>
        <v>9.8226003103351625E-2</v>
      </c>
    </row>
    <row r="43" spans="2:14">
      <c r="B43" s="89" t="s">
        <v>1474</v>
      </c>
      <c r="C43" s="86" t="s">
        <v>1475</v>
      </c>
      <c r="D43" s="99" t="s">
        <v>30</v>
      </c>
      <c r="E43" s="86"/>
      <c r="F43" s="99" t="s">
        <v>1423</v>
      </c>
      <c r="G43" s="99" t="s">
        <v>175</v>
      </c>
      <c r="H43" s="96">
        <v>15416.000000000005</v>
      </c>
      <c r="I43" s="98">
        <v>6165.6</v>
      </c>
      <c r="J43" s="86"/>
      <c r="K43" s="96">
        <v>3452.1756900000992</v>
      </c>
      <c r="L43" s="97">
        <v>5.9059986150632486E-4</v>
      </c>
      <c r="M43" s="97">
        <f t="shared" si="2"/>
        <v>2.1545137791737289E-2</v>
      </c>
      <c r="N43" s="97">
        <f>K43/'סכום נכסי הקרן'!$C$42</f>
        <v>3.2456696455800938E-3</v>
      </c>
    </row>
    <row r="44" spans="2:14">
      <c r="B44" s="89" t="s">
        <v>1476</v>
      </c>
      <c r="C44" s="86" t="s">
        <v>1477</v>
      </c>
      <c r="D44" s="99" t="s">
        <v>1237</v>
      </c>
      <c r="E44" s="86"/>
      <c r="F44" s="99" t="s">
        <v>1423</v>
      </c>
      <c r="G44" s="99" t="s">
        <v>175</v>
      </c>
      <c r="H44" s="96">
        <v>3164</v>
      </c>
      <c r="I44" s="98">
        <v>4677</v>
      </c>
      <c r="J44" s="86"/>
      <c r="K44" s="96">
        <v>537.46438000000001</v>
      </c>
      <c r="L44" s="97">
        <v>2.7888937858087264E-5</v>
      </c>
      <c r="M44" s="97">
        <f t="shared" si="2"/>
        <v>3.3543322139697701E-3</v>
      </c>
      <c r="N44" s="97">
        <f>K44/'סכום נכסי הקרן'!$C$42</f>
        <v>5.0531374425687896E-4</v>
      </c>
    </row>
    <row r="45" spans="2:14">
      <c r="B45" s="89" t="s">
        <v>1478</v>
      </c>
      <c r="C45" s="86" t="s">
        <v>1479</v>
      </c>
      <c r="D45" s="99" t="s">
        <v>1237</v>
      </c>
      <c r="E45" s="86"/>
      <c r="F45" s="99" t="s">
        <v>1423</v>
      </c>
      <c r="G45" s="99" t="s">
        <v>175</v>
      </c>
      <c r="H45" s="96">
        <v>2941</v>
      </c>
      <c r="I45" s="98">
        <v>11385</v>
      </c>
      <c r="J45" s="86"/>
      <c r="K45" s="96">
        <v>1216.11292</v>
      </c>
      <c r="L45" s="97">
        <v>2.6387745061041376E-5</v>
      </c>
      <c r="M45" s="97">
        <f t="shared" si="2"/>
        <v>7.5897992409856858E-3</v>
      </c>
      <c r="N45" s="97">
        <f>K45/'סכום נכסי הקרן'!$C$42</f>
        <v>1.1433661390627715E-3</v>
      </c>
    </row>
    <row r="46" spans="2:14">
      <c r="B46" s="89" t="s">
        <v>1480</v>
      </c>
      <c r="C46" s="86" t="s">
        <v>1481</v>
      </c>
      <c r="D46" s="99" t="s">
        <v>136</v>
      </c>
      <c r="E46" s="86"/>
      <c r="F46" s="99" t="s">
        <v>1423</v>
      </c>
      <c r="G46" s="99" t="s">
        <v>185</v>
      </c>
      <c r="H46" s="96">
        <v>273987</v>
      </c>
      <c r="I46" s="98">
        <v>1684</v>
      </c>
      <c r="J46" s="86"/>
      <c r="K46" s="96">
        <v>15123.576070000001</v>
      </c>
      <c r="L46" s="97">
        <v>1.0994482897720642E-4</v>
      </c>
      <c r="M46" s="97">
        <f t="shared" si="2"/>
        <v>9.4386717129092981E-2</v>
      </c>
      <c r="N46" s="97">
        <f>K46/'סכום נכסי הקרן'!$C$42</f>
        <v>1.4218897353691485E-2</v>
      </c>
    </row>
    <row r="47" spans="2:14">
      <c r="B47" s="89" t="s">
        <v>1482</v>
      </c>
      <c r="C47" s="86" t="s">
        <v>1483</v>
      </c>
      <c r="D47" s="99" t="s">
        <v>30</v>
      </c>
      <c r="E47" s="86"/>
      <c r="F47" s="99" t="s">
        <v>1423</v>
      </c>
      <c r="G47" s="99" t="s">
        <v>177</v>
      </c>
      <c r="H47" s="96">
        <v>11646</v>
      </c>
      <c r="I47" s="98">
        <v>1004.4</v>
      </c>
      <c r="J47" s="86"/>
      <c r="K47" s="96">
        <v>477.03692000000001</v>
      </c>
      <c r="L47" s="97">
        <v>2.4466386554621846E-4</v>
      </c>
      <c r="M47" s="97">
        <f t="shared" si="2"/>
        <v>2.9772025227214503E-3</v>
      </c>
      <c r="N47" s="97">
        <f>K47/'סכום נכסי הקרן'!$C$42</f>
        <v>4.4850100055741226E-4</v>
      </c>
    </row>
    <row r="48" spans="2:14">
      <c r="B48" s="89" t="s">
        <v>1484</v>
      </c>
      <c r="C48" s="86" t="s">
        <v>1485</v>
      </c>
      <c r="D48" s="99" t="s">
        <v>30</v>
      </c>
      <c r="E48" s="86"/>
      <c r="F48" s="99" t="s">
        <v>1423</v>
      </c>
      <c r="G48" s="99" t="s">
        <v>177</v>
      </c>
      <c r="H48" s="96">
        <v>53709</v>
      </c>
      <c r="I48" s="98">
        <v>3921</v>
      </c>
      <c r="J48" s="86"/>
      <c r="K48" s="96">
        <v>8588.4032799999986</v>
      </c>
      <c r="L48" s="97">
        <v>1.048610452043082E-3</v>
      </c>
      <c r="M48" s="97">
        <f t="shared" si="2"/>
        <v>5.3600496815561303E-2</v>
      </c>
      <c r="N48" s="97">
        <f>K48/'סכום נכסי הקרן'!$C$42</f>
        <v>8.0746527213670597E-3</v>
      </c>
    </row>
    <row r="49" spans="2:14">
      <c r="B49" s="89" t="s">
        <v>1486</v>
      </c>
      <c r="C49" s="86" t="s">
        <v>1487</v>
      </c>
      <c r="D49" s="99" t="s">
        <v>30</v>
      </c>
      <c r="E49" s="86"/>
      <c r="F49" s="99" t="s">
        <v>1423</v>
      </c>
      <c r="G49" s="99" t="s">
        <v>177</v>
      </c>
      <c r="H49" s="96">
        <v>24740</v>
      </c>
      <c r="I49" s="98">
        <v>3524.5</v>
      </c>
      <c r="J49" s="86"/>
      <c r="K49" s="96">
        <v>3556.0325800000001</v>
      </c>
      <c r="L49" s="97">
        <v>2.0773541527770549E-3</v>
      </c>
      <c r="M49" s="97">
        <f t="shared" si="2"/>
        <v>2.2193311930773969E-2</v>
      </c>
      <c r="N49" s="97">
        <f>K49/'סכום נכסי הקרן'!$C$42</f>
        <v>3.3433139098431965E-3</v>
      </c>
    </row>
    <row r="50" spans="2:14">
      <c r="B50" s="89" t="s">
        <v>1488</v>
      </c>
      <c r="C50" s="86" t="s">
        <v>1489</v>
      </c>
      <c r="D50" s="99" t="s">
        <v>1237</v>
      </c>
      <c r="E50" s="86"/>
      <c r="F50" s="99" t="s">
        <v>1423</v>
      </c>
      <c r="G50" s="99" t="s">
        <v>175</v>
      </c>
      <c r="H50" s="96">
        <v>37262</v>
      </c>
      <c r="I50" s="98">
        <v>2571</v>
      </c>
      <c r="J50" s="86"/>
      <c r="K50" s="96">
        <v>3479.47786</v>
      </c>
      <c r="L50" s="97">
        <v>4.3285355107078938E-5</v>
      </c>
      <c r="M50" s="97">
        <f t="shared" si="2"/>
        <v>2.1715531499208556E-2</v>
      </c>
      <c r="N50" s="97">
        <f>K50/'סכום נכסי הקרן'!$C$42</f>
        <v>3.2713386243298811E-3</v>
      </c>
    </row>
    <row r="51" spans="2:14">
      <c r="B51" s="89" t="s">
        <v>1490</v>
      </c>
      <c r="C51" s="86" t="s">
        <v>1491</v>
      </c>
      <c r="D51" s="99" t="s">
        <v>1237</v>
      </c>
      <c r="E51" s="86"/>
      <c r="F51" s="99" t="s">
        <v>1423</v>
      </c>
      <c r="G51" s="99" t="s">
        <v>175</v>
      </c>
      <c r="H51" s="96">
        <v>6414</v>
      </c>
      <c r="I51" s="98">
        <v>9175</v>
      </c>
      <c r="J51" s="86"/>
      <c r="K51" s="96">
        <v>2137.3757000000001</v>
      </c>
      <c r="L51" s="97">
        <v>3.0082265569242105E-5</v>
      </c>
      <c r="M51" s="97">
        <f t="shared" si="2"/>
        <v>1.3339429422032001E-2</v>
      </c>
      <c r="N51" s="97">
        <f>K51/'סכום נכסי הקרן'!$C$42</f>
        <v>2.0095198082720712E-3</v>
      </c>
    </row>
    <row r="52" spans="2:14">
      <c r="B52" s="89" t="s">
        <v>1492</v>
      </c>
      <c r="C52" s="86" t="s">
        <v>1493</v>
      </c>
      <c r="D52" s="99" t="s">
        <v>30</v>
      </c>
      <c r="E52" s="86"/>
      <c r="F52" s="99" t="s">
        <v>1423</v>
      </c>
      <c r="G52" s="99" t="s">
        <v>184</v>
      </c>
      <c r="H52" s="96">
        <v>21442</v>
      </c>
      <c r="I52" s="98">
        <v>3481</v>
      </c>
      <c r="J52" s="86"/>
      <c r="K52" s="96">
        <v>2019.1505099999999</v>
      </c>
      <c r="L52" s="97">
        <v>3.9853364450505242E-4</v>
      </c>
      <c r="M52" s="97">
        <f t="shared" si="2"/>
        <v>1.2601582267733707E-2</v>
      </c>
      <c r="N52" s="97">
        <f>K52/'סכום נכסי הקרן'!$C$42</f>
        <v>1.8983667427900741E-3</v>
      </c>
    </row>
    <row r="53" spans="2:14">
      <c r="B53" s="89" t="s">
        <v>1494</v>
      </c>
      <c r="C53" s="86" t="s">
        <v>1495</v>
      </c>
      <c r="D53" s="99" t="s">
        <v>1237</v>
      </c>
      <c r="E53" s="86"/>
      <c r="F53" s="99" t="s">
        <v>1423</v>
      </c>
      <c r="G53" s="99" t="s">
        <v>175</v>
      </c>
      <c r="H53" s="96">
        <v>6963</v>
      </c>
      <c r="I53" s="98">
        <v>7503</v>
      </c>
      <c r="J53" s="86"/>
      <c r="K53" s="96">
        <v>1897.4798899999998</v>
      </c>
      <c r="L53" s="97">
        <v>5.1019959553328058E-5</v>
      </c>
      <c r="M53" s="97">
        <f t="shared" si="2"/>
        <v>1.1842232075708562E-2</v>
      </c>
      <c r="N53" s="97">
        <f>K53/'סכום נכסי הקרן'!$C$42</f>
        <v>1.7839743498313894E-3</v>
      </c>
    </row>
    <row r="54" spans="2:14">
      <c r="B54" s="89" t="s">
        <v>1496</v>
      </c>
      <c r="C54" s="86" t="s">
        <v>1497</v>
      </c>
      <c r="D54" s="99" t="s">
        <v>30</v>
      </c>
      <c r="E54" s="86"/>
      <c r="F54" s="99" t="s">
        <v>1423</v>
      </c>
      <c r="G54" s="99" t="s">
        <v>177</v>
      </c>
      <c r="H54" s="96">
        <v>5366.0000000000009</v>
      </c>
      <c r="I54" s="98">
        <v>4565</v>
      </c>
      <c r="J54" s="86"/>
      <c r="K54" s="96">
        <v>998.9873</v>
      </c>
      <c r="L54" s="97">
        <v>7.2123655913978503E-4</v>
      </c>
      <c r="M54" s="97">
        <f t="shared" si="2"/>
        <v>6.2347113714525289E-3</v>
      </c>
      <c r="N54" s="97">
        <f>K54/'סכום נכסי הקרן'!$C$42</f>
        <v>9.39228778338892E-4</v>
      </c>
    </row>
    <row r="55" spans="2:14">
      <c r="B55" s="89" t="s">
        <v>1498</v>
      </c>
      <c r="C55" s="86" t="s">
        <v>1499</v>
      </c>
      <c r="D55" s="99" t="s">
        <v>151</v>
      </c>
      <c r="E55" s="86"/>
      <c r="F55" s="99" t="s">
        <v>1423</v>
      </c>
      <c r="G55" s="99" t="s">
        <v>175</v>
      </c>
      <c r="H55" s="96">
        <v>1721</v>
      </c>
      <c r="I55" s="98">
        <v>12604</v>
      </c>
      <c r="J55" s="86"/>
      <c r="K55" s="96">
        <v>787.8347</v>
      </c>
      <c r="L55" s="97">
        <v>3.1290909090909091E-4</v>
      </c>
      <c r="M55" s="97">
        <f t="shared" si="2"/>
        <v>4.9169013088703846E-3</v>
      </c>
      <c r="N55" s="97">
        <f>K55/'סכום נכסי הקרן'!$C$42</f>
        <v>7.4070713693155806E-4</v>
      </c>
    </row>
    <row r="56" spans="2:14">
      <c r="B56" s="89" t="s">
        <v>1500</v>
      </c>
      <c r="C56" s="86" t="s">
        <v>1501</v>
      </c>
      <c r="D56" s="99" t="s">
        <v>135</v>
      </c>
      <c r="E56" s="86"/>
      <c r="F56" s="99" t="s">
        <v>1423</v>
      </c>
      <c r="G56" s="99" t="s">
        <v>175</v>
      </c>
      <c r="H56" s="96">
        <v>120880</v>
      </c>
      <c r="I56" s="98">
        <v>2821</v>
      </c>
      <c r="J56" s="86"/>
      <c r="K56" s="96">
        <v>12385.210070000196</v>
      </c>
      <c r="L56" s="97">
        <v>2.6659586967218312E-4</v>
      </c>
      <c r="M56" s="97">
        <f t="shared" si="2"/>
        <v>7.7296488214873796E-2</v>
      </c>
      <c r="N56" s="97">
        <f>K56/'סכום נכסי הקרן'!$C$42</f>
        <v>1.1644337944553275E-2</v>
      </c>
    </row>
    <row r="57" spans="2:14">
      <c r="B57" s="89" t="s">
        <v>1502</v>
      </c>
      <c r="C57" s="86" t="s">
        <v>1503</v>
      </c>
      <c r="D57" s="99" t="s">
        <v>1237</v>
      </c>
      <c r="E57" s="86"/>
      <c r="F57" s="99" t="s">
        <v>1423</v>
      </c>
      <c r="G57" s="99" t="s">
        <v>175</v>
      </c>
      <c r="H57" s="96">
        <v>18256.999999999993</v>
      </c>
      <c r="I57" s="98">
        <v>5171</v>
      </c>
      <c r="J57" s="86"/>
      <c r="K57" s="96">
        <v>3428.8603199999998</v>
      </c>
      <c r="L57" s="97">
        <v>1.5922728065585201E-5</v>
      </c>
      <c r="M57" s="97">
        <f t="shared" si="2"/>
        <v>2.139962582930369E-2</v>
      </c>
      <c r="N57" s="97">
        <f>K57/'סכום נכסי הקרן'!$C$42</f>
        <v>3.2237489800403889E-3</v>
      </c>
    </row>
    <row r="58" spans="2:14">
      <c r="B58" s="89" t="s">
        <v>1504</v>
      </c>
      <c r="C58" s="86" t="s">
        <v>1505</v>
      </c>
      <c r="D58" s="99" t="s">
        <v>30</v>
      </c>
      <c r="E58" s="86"/>
      <c r="F58" s="99" t="s">
        <v>1423</v>
      </c>
      <c r="G58" s="99" t="s">
        <v>177</v>
      </c>
      <c r="H58" s="96">
        <v>28374</v>
      </c>
      <c r="I58" s="98">
        <v>2379.5</v>
      </c>
      <c r="J58" s="86"/>
      <c r="K58" s="96">
        <v>2753.4347800002006</v>
      </c>
      <c r="L58" s="97">
        <v>1.4716804979253111E-4</v>
      </c>
      <c r="M58" s="97">
        <f t="shared" si="2"/>
        <v>1.7184273647342808E-2</v>
      </c>
      <c r="N58" s="97">
        <f>K58/'סכום נכסי הקרן'!$C$42</f>
        <v>2.5887267882738893E-3</v>
      </c>
    </row>
    <row r="59" spans="2:14">
      <c r="B59" s="89" t="s">
        <v>1506</v>
      </c>
      <c r="C59" s="86" t="s">
        <v>1507</v>
      </c>
      <c r="D59" s="99" t="s">
        <v>1237</v>
      </c>
      <c r="E59" s="86"/>
      <c r="F59" s="99" t="s">
        <v>1423</v>
      </c>
      <c r="G59" s="99" t="s">
        <v>175</v>
      </c>
      <c r="H59" s="96">
        <v>7847</v>
      </c>
      <c r="I59" s="98">
        <v>18940</v>
      </c>
      <c r="J59" s="86"/>
      <c r="K59" s="96">
        <v>5397.9575800000002</v>
      </c>
      <c r="L59" s="97">
        <v>3.0700312989045381E-5</v>
      </c>
      <c r="M59" s="97">
        <f t="shared" si="2"/>
        <v>3.3688824178890339E-2</v>
      </c>
      <c r="N59" s="97">
        <f>K59/'סכום נכסי הקרן'!$C$42</f>
        <v>5.0750566132207707E-3</v>
      </c>
    </row>
    <row r="60" spans="2:14">
      <c r="B60" s="89" t="s">
        <v>1508</v>
      </c>
      <c r="C60" s="86" t="s">
        <v>1509</v>
      </c>
      <c r="D60" s="99" t="s">
        <v>1237</v>
      </c>
      <c r="E60" s="86"/>
      <c r="F60" s="99" t="s">
        <v>1423</v>
      </c>
      <c r="G60" s="99" t="s">
        <v>175</v>
      </c>
      <c r="H60" s="96">
        <v>24026</v>
      </c>
      <c r="I60" s="98">
        <v>2549</v>
      </c>
      <c r="J60" s="86"/>
      <c r="K60" s="96">
        <v>2224.3193900000001</v>
      </c>
      <c r="L60" s="97">
        <v>2.3326213592233008E-3</v>
      </c>
      <c r="M60" s="97">
        <f t="shared" si="2"/>
        <v>1.3882047744326031E-2</v>
      </c>
      <c r="N60" s="97">
        <f>K60/'סכום נכסי הקרן'!$C$42</f>
        <v>2.0912626049452375E-3</v>
      </c>
    </row>
    <row r="61" spans="2:14">
      <c r="B61" s="89" t="s">
        <v>1510</v>
      </c>
      <c r="C61" s="86" t="s">
        <v>1511</v>
      </c>
      <c r="D61" s="99" t="s">
        <v>1237</v>
      </c>
      <c r="E61" s="86"/>
      <c r="F61" s="99" t="s">
        <v>1423</v>
      </c>
      <c r="G61" s="99" t="s">
        <v>175</v>
      </c>
      <c r="H61" s="96">
        <v>1493</v>
      </c>
      <c r="I61" s="98">
        <v>23153</v>
      </c>
      <c r="J61" s="86"/>
      <c r="K61" s="96">
        <v>1255.48902</v>
      </c>
      <c r="L61" s="97">
        <v>9.4493670886075946E-5</v>
      </c>
      <c r="M61" s="97">
        <f t="shared" si="2"/>
        <v>7.8355467278991339E-3</v>
      </c>
      <c r="N61" s="97">
        <f>K61/'סכום נכסי הקרן'!$C$42</f>
        <v>1.1803867961809851E-3</v>
      </c>
    </row>
    <row r="62" spans="2:14">
      <c r="B62" s="89" t="s">
        <v>1512</v>
      </c>
      <c r="C62" s="86" t="s">
        <v>1513</v>
      </c>
      <c r="D62" s="99" t="s">
        <v>30</v>
      </c>
      <c r="E62" s="86"/>
      <c r="F62" s="99" t="s">
        <v>1423</v>
      </c>
      <c r="G62" s="99" t="s">
        <v>177</v>
      </c>
      <c r="H62" s="96">
        <v>746</v>
      </c>
      <c r="I62" s="98">
        <v>5707</v>
      </c>
      <c r="J62" s="86"/>
      <c r="K62" s="96">
        <v>173.62619000000001</v>
      </c>
      <c r="L62" s="97">
        <v>8.9879518072289154E-5</v>
      </c>
      <c r="M62" s="97">
        <f t="shared" si="2"/>
        <v>1.083606549527684E-3</v>
      </c>
      <c r="N62" s="97">
        <f>K62/'סכום נכסי הקרן'!$C$42</f>
        <v>1.6324002749718274E-4</v>
      </c>
    </row>
    <row r="63" spans="2:14">
      <c r="B63" s="89" t="s">
        <v>1514</v>
      </c>
      <c r="C63" s="86" t="s">
        <v>1515</v>
      </c>
      <c r="D63" s="99" t="s">
        <v>135</v>
      </c>
      <c r="E63" s="86"/>
      <c r="F63" s="99" t="s">
        <v>1423</v>
      </c>
      <c r="G63" s="99" t="s">
        <v>178</v>
      </c>
      <c r="H63" s="96">
        <v>35872</v>
      </c>
      <c r="I63" s="98">
        <v>719</v>
      </c>
      <c r="J63" s="86"/>
      <c r="K63" s="96">
        <v>1220.63068</v>
      </c>
      <c r="L63" s="97">
        <v>4.0500928791907617E-5</v>
      </c>
      <c r="M63" s="97">
        <f t="shared" si="2"/>
        <v>7.6179947241970265E-3</v>
      </c>
      <c r="N63" s="97">
        <f>K63/'סכום נכסי הקרן'!$C$42</f>
        <v>1.1476136507234586E-3</v>
      </c>
    </row>
    <row r="64" spans="2:14">
      <c r="B64" s="89" t="s">
        <v>1516</v>
      </c>
      <c r="C64" s="86" t="s">
        <v>1517</v>
      </c>
      <c r="D64" s="99" t="s">
        <v>1237</v>
      </c>
      <c r="E64" s="86"/>
      <c r="F64" s="99" t="s">
        <v>1423</v>
      </c>
      <c r="G64" s="99" t="s">
        <v>175</v>
      </c>
      <c r="H64" s="96">
        <v>4774</v>
      </c>
      <c r="I64" s="98">
        <v>4427</v>
      </c>
      <c r="J64" s="86"/>
      <c r="K64" s="96">
        <v>767.60496000000001</v>
      </c>
      <c r="L64" s="97">
        <v>3.382217499114417E-5</v>
      </c>
      <c r="M64" s="97">
        <f t="shared" si="2"/>
        <v>4.7906468609714694E-3</v>
      </c>
      <c r="N64" s="97">
        <f>K64/'סכום נכסי הקרן'!$C$42</f>
        <v>7.2168752178098164E-4</v>
      </c>
    </row>
    <row r="65" spans="2:14">
      <c r="B65" s="89" t="s">
        <v>1518</v>
      </c>
      <c r="C65" s="86" t="s">
        <v>1519</v>
      </c>
      <c r="D65" s="99" t="s">
        <v>1219</v>
      </c>
      <c r="E65" s="86"/>
      <c r="F65" s="99" t="s">
        <v>1423</v>
      </c>
      <c r="G65" s="99" t="s">
        <v>175</v>
      </c>
      <c r="H65" s="96">
        <v>169</v>
      </c>
      <c r="I65" s="98">
        <v>11180</v>
      </c>
      <c r="J65" s="86"/>
      <c r="K65" s="96">
        <v>68.623740000000012</v>
      </c>
      <c r="L65" s="97">
        <v>2.3423423423423424E-6</v>
      </c>
      <c r="M65" s="97">
        <f t="shared" si="2"/>
        <v>4.2828293425712402E-4</v>
      </c>
      <c r="N65" s="97">
        <f>K65/'סכום נכסי הקרן'!$C$42</f>
        <v>6.4518729602714434E-5</v>
      </c>
    </row>
    <row r="66" spans="2:14">
      <c r="B66" s="89" t="s">
        <v>1520</v>
      </c>
      <c r="C66" s="86" t="s">
        <v>1521</v>
      </c>
      <c r="D66" s="99" t="s">
        <v>1237</v>
      </c>
      <c r="E66" s="86"/>
      <c r="F66" s="99" t="s">
        <v>1423</v>
      </c>
      <c r="G66" s="99" t="s">
        <v>175</v>
      </c>
      <c r="H66" s="96">
        <v>4344</v>
      </c>
      <c r="I66" s="98">
        <v>15309</v>
      </c>
      <c r="J66" s="86"/>
      <c r="K66" s="96">
        <v>2415.36339</v>
      </c>
      <c r="L66" s="97">
        <v>1.5371549893842889E-5</v>
      </c>
      <c r="M66" s="97">
        <f t="shared" si="2"/>
        <v>1.5074359397585063E-2</v>
      </c>
      <c r="N66" s="97">
        <f>K66/'סכום נכסי הקרן'!$C$42</f>
        <v>2.2708785247161647E-3</v>
      </c>
    </row>
    <row r="67" spans="2:14">
      <c r="B67" s="89" t="s">
        <v>1522</v>
      </c>
      <c r="C67" s="86" t="s">
        <v>1523</v>
      </c>
      <c r="D67" s="99" t="s">
        <v>135</v>
      </c>
      <c r="E67" s="86"/>
      <c r="F67" s="99" t="s">
        <v>1423</v>
      </c>
      <c r="G67" s="99" t="s">
        <v>175</v>
      </c>
      <c r="H67" s="96">
        <v>32403</v>
      </c>
      <c r="I67" s="98">
        <v>666</v>
      </c>
      <c r="J67" s="86"/>
      <c r="K67" s="96">
        <v>783.80005000000006</v>
      </c>
      <c r="L67" s="97">
        <v>1.8051810584958217E-4</v>
      </c>
      <c r="M67" s="97">
        <f t="shared" si="2"/>
        <v>4.8917209304663442E-3</v>
      </c>
      <c r="N67" s="97">
        <f>K67/'סכום נכסי הקרן'!$C$42</f>
        <v>7.3691383606524575E-4</v>
      </c>
    </row>
    <row r="68" spans="2:14">
      <c r="B68" s="89" t="s">
        <v>1524</v>
      </c>
      <c r="C68" s="86" t="s">
        <v>1525</v>
      </c>
      <c r="D68" s="99" t="s">
        <v>1237</v>
      </c>
      <c r="E68" s="86"/>
      <c r="F68" s="99" t="s">
        <v>1423</v>
      </c>
      <c r="G68" s="99" t="s">
        <v>175</v>
      </c>
      <c r="H68" s="96">
        <v>981</v>
      </c>
      <c r="I68" s="98">
        <v>21082</v>
      </c>
      <c r="J68" s="86"/>
      <c r="K68" s="96">
        <v>751.14996999999994</v>
      </c>
      <c r="L68" s="97">
        <v>7.6640624999999994E-5</v>
      </c>
      <c r="M68" s="97">
        <f t="shared" si="2"/>
        <v>4.6879507473470633E-3</v>
      </c>
      <c r="N68" s="97">
        <f>K68/'סכום נכסי הקרן'!$C$42</f>
        <v>7.0621685448092814E-4</v>
      </c>
    </row>
    <row r="69" spans="2:14">
      <c r="B69" s="89" t="s">
        <v>1526</v>
      </c>
      <c r="C69" s="86" t="s">
        <v>1527</v>
      </c>
      <c r="D69" s="99" t="s">
        <v>1237</v>
      </c>
      <c r="E69" s="86"/>
      <c r="F69" s="99" t="s">
        <v>1423</v>
      </c>
      <c r="G69" s="99" t="s">
        <v>175</v>
      </c>
      <c r="H69" s="96">
        <v>1108</v>
      </c>
      <c r="I69" s="98">
        <v>19958</v>
      </c>
      <c r="J69" s="86"/>
      <c r="K69" s="96">
        <v>803.16101000000003</v>
      </c>
      <c r="L69" s="97">
        <v>4.4055666003976141E-5</v>
      </c>
      <c r="M69" s="97">
        <f t="shared" si="2"/>
        <v>5.0125532948760189E-3</v>
      </c>
      <c r="N69" s="97">
        <f>K69/'סכום נכסי הקרן'!$C$42</f>
        <v>7.5511664085392343E-4</v>
      </c>
    </row>
    <row r="70" spans="2:14">
      <c r="B70" s="89" t="s">
        <v>1528</v>
      </c>
      <c r="C70" s="86" t="s">
        <v>1529</v>
      </c>
      <c r="D70" s="99" t="s">
        <v>30</v>
      </c>
      <c r="E70" s="86"/>
      <c r="F70" s="99" t="s">
        <v>1423</v>
      </c>
      <c r="G70" s="99" t="s">
        <v>177</v>
      </c>
      <c r="H70" s="96">
        <v>6675.9999999999973</v>
      </c>
      <c r="I70" s="98">
        <v>5184</v>
      </c>
      <c r="J70" s="86"/>
      <c r="K70" s="96">
        <v>1411.3991100001999</v>
      </c>
      <c r="L70" s="97">
        <v>2.1193650793650785E-3</v>
      </c>
      <c r="M70" s="97">
        <f t="shared" si="2"/>
        <v>8.8085865363615977E-3</v>
      </c>
      <c r="N70" s="97">
        <f>K70/'סכום נכסי הקרן'!$C$42</f>
        <v>1.3269704848440889E-3</v>
      </c>
    </row>
    <row r="71" spans="2:14">
      <c r="B71" s="89" t="s">
        <v>1530</v>
      </c>
      <c r="C71" s="86" t="s">
        <v>1531</v>
      </c>
      <c r="D71" s="99" t="s">
        <v>1219</v>
      </c>
      <c r="E71" s="86"/>
      <c r="F71" s="99" t="s">
        <v>1423</v>
      </c>
      <c r="G71" s="99" t="s">
        <v>175</v>
      </c>
      <c r="H71" s="96">
        <v>3519</v>
      </c>
      <c r="I71" s="98">
        <v>4710</v>
      </c>
      <c r="J71" s="86"/>
      <c r="K71" s="96">
        <v>601.98547999999994</v>
      </c>
      <c r="L71" s="97">
        <v>7.9705549263873164E-5</v>
      </c>
      <c r="M71" s="97">
        <f t="shared" si="2"/>
        <v>3.7570104420800027E-3</v>
      </c>
      <c r="N71" s="97">
        <f>K71/'סכום נכסי הקרן'!$C$42</f>
        <v>5.6597525009392151E-4</v>
      </c>
    </row>
    <row r="72" spans="2:14">
      <c r="B72" s="89" t="s">
        <v>1532</v>
      </c>
      <c r="C72" s="86" t="s">
        <v>1533</v>
      </c>
      <c r="D72" s="99" t="s">
        <v>30</v>
      </c>
      <c r="E72" s="86"/>
      <c r="F72" s="99" t="s">
        <v>1423</v>
      </c>
      <c r="G72" s="99" t="s">
        <v>177</v>
      </c>
      <c r="H72" s="96">
        <v>240</v>
      </c>
      <c r="I72" s="98">
        <v>17844</v>
      </c>
      <c r="J72" s="86"/>
      <c r="K72" s="96">
        <v>174.65135999999998</v>
      </c>
      <c r="L72" s="97">
        <v>1.2578616352201257E-3</v>
      </c>
      <c r="M72" s="97">
        <f t="shared" si="2"/>
        <v>1.0900046679588912E-3</v>
      </c>
      <c r="N72" s="97">
        <f>K72/'סכום נכסי הקרן'!$C$42</f>
        <v>1.6420387274995989E-4</v>
      </c>
    </row>
    <row r="73" spans="2:14">
      <c r="B73" s="89" t="s">
        <v>1534</v>
      </c>
      <c r="C73" s="86" t="s">
        <v>1535</v>
      </c>
      <c r="D73" s="99" t="s">
        <v>30</v>
      </c>
      <c r="E73" s="86"/>
      <c r="F73" s="99" t="s">
        <v>1423</v>
      </c>
      <c r="G73" s="99" t="s">
        <v>177</v>
      </c>
      <c r="H73" s="96">
        <v>2159.0000000000005</v>
      </c>
      <c r="I73" s="98">
        <v>4605.3</v>
      </c>
      <c r="J73" s="86"/>
      <c r="K73" s="96">
        <v>405.48901999980001</v>
      </c>
      <c r="L73" s="97">
        <v>2.4754407952872382E-4</v>
      </c>
      <c r="M73" s="97">
        <f t="shared" si="2"/>
        <v>2.530669813311836E-3</v>
      </c>
      <c r="N73" s="97">
        <f>K73/'סכום נכסי הקרן'!$C$42</f>
        <v>3.8123303157532306E-4</v>
      </c>
    </row>
    <row r="74" spans="2:14">
      <c r="B74" s="89" t="s">
        <v>1536</v>
      </c>
      <c r="C74" s="86" t="s">
        <v>1537</v>
      </c>
      <c r="D74" s="99" t="s">
        <v>30</v>
      </c>
      <c r="E74" s="86"/>
      <c r="F74" s="99" t="s">
        <v>1423</v>
      </c>
      <c r="G74" s="99" t="s">
        <v>177</v>
      </c>
      <c r="H74" s="96">
        <v>4600.9999999999991</v>
      </c>
      <c r="I74" s="98">
        <v>9355.9</v>
      </c>
      <c r="J74" s="86"/>
      <c r="K74" s="96">
        <v>1755.5222000000001</v>
      </c>
      <c r="L74" s="97">
        <v>1.2128155139164054E-3</v>
      </c>
      <c r="M74" s="97">
        <f t="shared" si="2"/>
        <v>1.0956269637439196E-2</v>
      </c>
      <c r="N74" s="97">
        <f>K74/'סכום נכסי הקרן'!$C$42</f>
        <v>1.6505084411511579E-3</v>
      </c>
    </row>
    <row r="75" spans="2:14">
      <c r="B75" s="89" t="s">
        <v>1538</v>
      </c>
      <c r="C75" s="86" t="s">
        <v>1539</v>
      </c>
      <c r="D75" s="99" t="s">
        <v>30</v>
      </c>
      <c r="E75" s="86"/>
      <c r="F75" s="99" t="s">
        <v>1423</v>
      </c>
      <c r="G75" s="99" t="s">
        <v>177</v>
      </c>
      <c r="H75" s="96">
        <v>3755</v>
      </c>
      <c r="I75" s="98">
        <v>5920</v>
      </c>
      <c r="J75" s="86"/>
      <c r="K75" s="96">
        <v>906.56754000000001</v>
      </c>
      <c r="L75" s="97">
        <v>1.0364095791293884E-3</v>
      </c>
      <c r="M75" s="97">
        <f t="shared" si="2"/>
        <v>5.6579167228930187E-3</v>
      </c>
      <c r="N75" s="97">
        <f>K75/'סכום נכסי הקרן'!$C$42</f>
        <v>8.523374852472045E-4</v>
      </c>
    </row>
    <row r="76" spans="2:14">
      <c r="B76" s="89" t="s">
        <v>1540</v>
      </c>
      <c r="C76" s="86" t="s">
        <v>1541</v>
      </c>
      <c r="D76" s="99" t="s">
        <v>30</v>
      </c>
      <c r="E76" s="86"/>
      <c r="F76" s="99" t="s">
        <v>1423</v>
      </c>
      <c r="G76" s="99" t="s">
        <v>177</v>
      </c>
      <c r="H76" s="96">
        <v>12356</v>
      </c>
      <c r="I76" s="98">
        <v>1769.4</v>
      </c>
      <c r="J76" s="86"/>
      <c r="K76" s="96">
        <v>891.60487000000001</v>
      </c>
      <c r="L76" s="97">
        <v>4.6201915382740018E-4</v>
      </c>
      <c r="M76" s="97">
        <f t="shared" si="2"/>
        <v>5.5645342256417608E-3</v>
      </c>
      <c r="N76" s="97">
        <f>K76/'סכום נכסי הקרן'!$C$42</f>
        <v>8.3826986870714636E-4</v>
      </c>
    </row>
    <row r="77" spans="2:14">
      <c r="B77" s="89" t="s">
        <v>1542</v>
      </c>
      <c r="C77" s="86" t="s">
        <v>1543</v>
      </c>
      <c r="D77" s="99" t="s">
        <v>1237</v>
      </c>
      <c r="E77" s="86"/>
      <c r="F77" s="99" t="s">
        <v>1423</v>
      </c>
      <c r="G77" s="99" t="s">
        <v>175</v>
      </c>
      <c r="H77" s="96">
        <v>961</v>
      </c>
      <c r="I77" s="98">
        <v>10633</v>
      </c>
      <c r="J77" s="86"/>
      <c r="K77" s="96">
        <v>371.12913000000003</v>
      </c>
      <c r="L77" s="97">
        <v>1.2949847168895249E-4</v>
      </c>
      <c r="M77" s="97">
        <f t="shared" si="2"/>
        <v>2.3162286518440063E-3</v>
      </c>
      <c r="N77" s="97">
        <f>K77/'סכום נכסי הקרן'!$C$42</f>
        <v>3.4892851928735815E-4</v>
      </c>
    </row>
    <row r="78" spans="2:14">
      <c r="B78" s="89" t="s">
        <v>1544</v>
      </c>
      <c r="C78" s="86" t="s">
        <v>1545</v>
      </c>
      <c r="D78" s="99" t="s">
        <v>1237</v>
      </c>
      <c r="E78" s="86"/>
      <c r="F78" s="99" t="s">
        <v>1423</v>
      </c>
      <c r="G78" s="99" t="s">
        <v>175</v>
      </c>
      <c r="H78" s="96">
        <v>5644</v>
      </c>
      <c r="I78" s="98">
        <v>2773</v>
      </c>
      <c r="J78" s="86"/>
      <c r="K78" s="96">
        <v>568.43749000010007</v>
      </c>
      <c r="L78" s="97">
        <v>6.6400000000000001E-5</v>
      </c>
      <c r="M78" s="97">
        <f t="shared" si="2"/>
        <v>3.5476363742197293E-3</v>
      </c>
      <c r="N78" s="97">
        <f>K78/'סכום נכסי הקרן'!$C$42</f>
        <v>5.3443407067819591E-4</v>
      </c>
    </row>
    <row r="79" spans="2:14">
      <c r="B79" s="89" t="s">
        <v>1546</v>
      </c>
      <c r="C79" s="86" t="s">
        <v>1547</v>
      </c>
      <c r="D79" s="99" t="s">
        <v>135</v>
      </c>
      <c r="E79" s="86"/>
      <c r="F79" s="99" t="s">
        <v>1423</v>
      </c>
      <c r="G79" s="99" t="s">
        <v>175</v>
      </c>
      <c r="H79" s="96">
        <v>834</v>
      </c>
      <c r="I79" s="98">
        <v>35173.5</v>
      </c>
      <c r="J79" s="86"/>
      <c r="K79" s="96">
        <v>1065.4362699999999</v>
      </c>
      <c r="L79" s="97">
        <v>1.8998977153388266E-3</v>
      </c>
      <c r="M79" s="97">
        <f t="shared" si="2"/>
        <v>6.6494214972772584E-3</v>
      </c>
      <c r="N79" s="97">
        <f>K79/'סכום נכסי הקרן'!$C$42</f>
        <v>1.0017028307267228E-3</v>
      </c>
    </row>
    <row r="80" spans="2:14">
      <c r="B80" s="89" t="s">
        <v>1548</v>
      </c>
      <c r="C80" s="86" t="s">
        <v>1549</v>
      </c>
      <c r="D80" s="99" t="s">
        <v>135</v>
      </c>
      <c r="E80" s="86"/>
      <c r="F80" s="99" t="s">
        <v>1423</v>
      </c>
      <c r="G80" s="99" t="s">
        <v>175</v>
      </c>
      <c r="H80" s="96">
        <v>3200</v>
      </c>
      <c r="I80" s="98">
        <v>50972</v>
      </c>
      <c r="J80" s="86"/>
      <c r="K80" s="96">
        <v>5924.1697300000005</v>
      </c>
      <c r="L80" s="97">
        <v>3.4364168910628999E-4</v>
      </c>
      <c r="M80" s="97">
        <f t="shared" si="2"/>
        <v>3.6972930869137034E-2</v>
      </c>
      <c r="N80" s="97">
        <f>K80/'סכום נכסי הקרן'!$C$42</f>
        <v>5.5697912257544656E-3</v>
      </c>
    </row>
    <row r="81" spans="2:14">
      <c r="B81" s="89" t="s">
        <v>1550</v>
      </c>
      <c r="C81" s="86" t="s">
        <v>1551</v>
      </c>
      <c r="D81" s="99" t="s">
        <v>30</v>
      </c>
      <c r="E81" s="86"/>
      <c r="F81" s="99" t="s">
        <v>1423</v>
      </c>
      <c r="G81" s="99" t="s">
        <v>177</v>
      </c>
      <c r="H81" s="96">
        <v>1527</v>
      </c>
      <c r="I81" s="98">
        <v>11336</v>
      </c>
      <c r="J81" s="86"/>
      <c r="K81" s="96">
        <v>705.93935999999997</v>
      </c>
      <c r="L81" s="97">
        <v>1.4897560975609756E-3</v>
      </c>
      <c r="M81" s="97">
        <f t="shared" si="2"/>
        <v>4.405789898778413E-3</v>
      </c>
      <c r="N81" s="97">
        <f>K81/'סכום נכסי הקרן'!$C$42</f>
        <v>6.6371070250256358E-4</v>
      </c>
    </row>
    <row r="82" spans="2:14">
      <c r="B82" s="89" t="s">
        <v>1552</v>
      </c>
      <c r="C82" s="86" t="s">
        <v>1553</v>
      </c>
      <c r="D82" s="99" t="s">
        <v>1237</v>
      </c>
      <c r="E82" s="86"/>
      <c r="F82" s="99" t="s">
        <v>1423</v>
      </c>
      <c r="G82" s="99" t="s">
        <v>175</v>
      </c>
      <c r="H82" s="96">
        <v>448</v>
      </c>
      <c r="I82" s="98">
        <v>9054</v>
      </c>
      <c r="J82" s="86"/>
      <c r="K82" s="96">
        <v>147.32089999999999</v>
      </c>
      <c r="L82" s="97">
        <v>9.1335372069317019E-6</v>
      </c>
      <c r="M82" s="97">
        <f t="shared" si="2"/>
        <v>9.1943440170122361E-4</v>
      </c>
      <c r="N82" s="97">
        <f>K82/'סכום נכסי הקרן'!$C$42</f>
        <v>1.3850829628243128E-4</v>
      </c>
    </row>
    <row r="83" spans="2:14">
      <c r="B83" s="89" t="s">
        <v>1554</v>
      </c>
      <c r="C83" s="86" t="s">
        <v>1555</v>
      </c>
      <c r="D83" s="99" t="s">
        <v>30</v>
      </c>
      <c r="E83" s="86"/>
      <c r="F83" s="99" t="s">
        <v>1423</v>
      </c>
      <c r="G83" s="99" t="s">
        <v>177</v>
      </c>
      <c r="H83" s="96">
        <v>1297</v>
      </c>
      <c r="I83" s="98">
        <v>9340</v>
      </c>
      <c r="J83" s="86"/>
      <c r="K83" s="96">
        <v>494.03233</v>
      </c>
      <c r="L83" s="97">
        <v>9.7222961409905353E-4</v>
      </c>
      <c r="M83" s="97">
        <f t="shared" si="2"/>
        <v>3.0832714146778323E-3</v>
      </c>
      <c r="N83" s="97">
        <f>K83/'סכום נכסי הקרן'!$C$42</f>
        <v>4.6447976041919285E-4</v>
      </c>
    </row>
    <row r="84" spans="2:14">
      <c r="B84" s="89" t="s">
        <v>1556</v>
      </c>
      <c r="C84" s="86" t="s">
        <v>1557</v>
      </c>
      <c r="D84" s="99" t="s">
        <v>1237</v>
      </c>
      <c r="E84" s="86"/>
      <c r="F84" s="99" t="s">
        <v>1423</v>
      </c>
      <c r="G84" s="99" t="s">
        <v>175</v>
      </c>
      <c r="H84" s="96">
        <v>11513</v>
      </c>
      <c r="I84" s="98">
        <v>5817</v>
      </c>
      <c r="J84" s="86"/>
      <c r="K84" s="96">
        <v>2432.39111</v>
      </c>
      <c r="L84" s="97">
        <v>7.1365628062157585E-5</v>
      </c>
      <c r="M84" s="97">
        <f t="shared" si="2"/>
        <v>1.5180629937274516E-2</v>
      </c>
      <c r="N84" s="97">
        <f>K84/'סכום נכסי הקרן'!$C$42</f>
        <v>2.2868876618228093E-3</v>
      </c>
    </row>
    <row r="85" spans="2:14">
      <c r="B85" s="89" t="s">
        <v>1558</v>
      </c>
      <c r="C85" s="86" t="s">
        <v>1559</v>
      </c>
      <c r="D85" s="99" t="s">
        <v>147</v>
      </c>
      <c r="E85" s="86"/>
      <c r="F85" s="99" t="s">
        <v>1423</v>
      </c>
      <c r="G85" s="99" t="s">
        <v>179</v>
      </c>
      <c r="H85" s="96">
        <v>9332</v>
      </c>
      <c r="I85" s="98">
        <v>7920</v>
      </c>
      <c r="J85" s="86"/>
      <c r="K85" s="96">
        <v>1901.61598</v>
      </c>
      <c r="L85" s="97">
        <v>2.2016246536664174E-4</v>
      </c>
      <c r="M85" s="97">
        <f t="shared" si="2"/>
        <v>1.1868045544364622E-2</v>
      </c>
      <c r="N85" s="97">
        <f>K85/'סכום נכסי הקרן'!$C$42</f>
        <v>1.7878630226481507E-3</v>
      </c>
    </row>
    <row r="86" spans="2:14">
      <c r="B86" s="89" t="s">
        <v>1560</v>
      </c>
      <c r="C86" s="86" t="s">
        <v>1561</v>
      </c>
      <c r="D86" s="99" t="s">
        <v>135</v>
      </c>
      <c r="E86" s="86"/>
      <c r="F86" s="99" t="s">
        <v>1423</v>
      </c>
      <c r="G86" s="99" t="s">
        <v>178</v>
      </c>
      <c r="H86" s="96">
        <v>11152</v>
      </c>
      <c r="I86" s="98">
        <v>3025.75</v>
      </c>
      <c r="J86" s="96">
        <v>7.8547000000000002</v>
      </c>
      <c r="K86" s="96">
        <v>1604.78368</v>
      </c>
      <c r="L86" s="97">
        <v>2.8281275954195083E-4</v>
      </c>
      <c r="M86" s="97">
        <f t="shared" si="2"/>
        <v>1.0015505761101703E-2</v>
      </c>
      <c r="N86" s="97">
        <f>K86/'סכום נכסי הקרן'!$C$42</f>
        <v>1.5087869638228549E-3</v>
      </c>
    </row>
    <row r="87" spans="2:14">
      <c r="B87" s="89" t="s">
        <v>1562</v>
      </c>
      <c r="C87" s="86" t="s">
        <v>1563</v>
      </c>
      <c r="D87" s="99" t="s">
        <v>1237</v>
      </c>
      <c r="E87" s="86"/>
      <c r="F87" s="99" t="s">
        <v>1423</v>
      </c>
      <c r="G87" s="99" t="s">
        <v>175</v>
      </c>
      <c r="H87" s="96">
        <v>3917</v>
      </c>
      <c r="I87" s="98">
        <v>20063</v>
      </c>
      <c r="J87" s="86"/>
      <c r="K87" s="96">
        <v>2854.2715200000002</v>
      </c>
      <c r="L87" s="97">
        <v>4.0495931978413407E-5</v>
      </c>
      <c r="M87" s="97">
        <f t="shared" si="2"/>
        <v>1.7813598934598163E-2</v>
      </c>
      <c r="N87" s="97">
        <f>K87/'סכום נכסי הקרן'!$C$42</f>
        <v>2.6835315651931638E-3</v>
      </c>
    </row>
    <row r="88" spans="2:14">
      <c r="B88" s="89" t="s">
        <v>1564</v>
      </c>
      <c r="C88" s="86" t="s">
        <v>1565</v>
      </c>
      <c r="D88" s="99" t="s">
        <v>135</v>
      </c>
      <c r="E88" s="86"/>
      <c r="F88" s="99" t="s">
        <v>1423</v>
      </c>
      <c r="G88" s="99" t="s">
        <v>175</v>
      </c>
      <c r="H88" s="96">
        <v>23682</v>
      </c>
      <c r="I88" s="98">
        <v>1812</v>
      </c>
      <c r="J88" s="86"/>
      <c r="K88" s="96">
        <v>1558.556</v>
      </c>
      <c r="L88" s="97">
        <v>3.7327406846983168E-4</v>
      </c>
      <c r="M88" s="97">
        <f t="shared" si="2"/>
        <v>9.726997346458325E-3</v>
      </c>
      <c r="N88" s="97">
        <f>K88/'סכום נכסי הקרן'!$C$42</f>
        <v>1.4653245820569994E-3</v>
      </c>
    </row>
    <row r="89" spans="2:14">
      <c r="B89" s="85"/>
      <c r="C89" s="86"/>
      <c r="D89" s="86"/>
      <c r="E89" s="86"/>
      <c r="F89" s="86"/>
      <c r="G89" s="86"/>
      <c r="H89" s="96"/>
      <c r="I89" s="98"/>
      <c r="J89" s="86"/>
      <c r="K89" s="86"/>
      <c r="L89" s="86"/>
      <c r="M89" s="97"/>
      <c r="N89" s="86"/>
    </row>
    <row r="90" spans="2:14">
      <c r="B90" s="104" t="s">
        <v>74</v>
      </c>
      <c r="C90" s="84"/>
      <c r="D90" s="84"/>
      <c r="E90" s="84"/>
      <c r="F90" s="84"/>
      <c r="G90" s="84"/>
      <c r="H90" s="93"/>
      <c r="I90" s="95"/>
      <c r="J90" s="84"/>
      <c r="K90" s="93">
        <v>49175.148409999994</v>
      </c>
      <c r="L90" s="84"/>
      <c r="M90" s="94">
        <f t="shared" ref="M90:M99" si="3">K90/$K$11</f>
        <v>0.30690365831947281</v>
      </c>
      <c r="N90" s="94">
        <f>K90/'סכום נכסי הקרן'!$C$42</f>
        <v>4.6233535266922816E-2</v>
      </c>
    </row>
    <row r="91" spans="2:14">
      <c r="B91" s="89" t="s">
        <v>1566</v>
      </c>
      <c r="C91" s="86" t="s">
        <v>1567</v>
      </c>
      <c r="D91" s="99" t="s">
        <v>30</v>
      </c>
      <c r="E91" s="86"/>
      <c r="F91" s="99" t="s">
        <v>1443</v>
      </c>
      <c r="G91" s="99" t="s">
        <v>177</v>
      </c>
      <c r="H91" s="96">
        <v>4095</v>
      </c>
      <c r="I91" s="98">
        <v>22629.98</v>
      </c>
      <c r="J91" s="86"/>
      <c r="K91" s="96">
        <v>3779.25848</v>
      </c>
      <c r="L91" s="97">
        <v>1.9444435211569224E-3</v>
      </c>
      <c r="M91" s="97">
        <f t="shared" si="3"/>
        <v>2.3586471840947726E-2</v>
      </c>
      <c r="N91" s="97">
        <f>K91/'סכום נכסי הקרן'!$C$42</f>
        <v>3.5531866373048966E-3</v>
      </c>
    </row>
    <row r="92" spans="2:14">
      <c r="B92" s="89" t="s">
        <v>1568</v>
      </c>
      <c r="C92" s="86" t="s">
        <v>1569</v>
      </c>
      <c r="D92" s="99" t="s">
        <v>30</v>
      </c>
      <c r="E92" s="86"/>
      <c r="F92" s="99" t="s">
        <v>1443</v>
      </c>
      <c r="G92" s="99" t="s">
        <v>177</v>
      </c>
      <c r="H92" s="96">
        <v>3379</v>
      </c>
      <c r="I92" s="98">
        <v>19520</v>
      </c>
      <c r="J92" s="86"/>
      <c r="K92" s="96">
        <v>2689.9024199999999</v>
      </c>
      <c r="L92" s="97">
        <v>2.9645577860657889E-3</v>
      </c>
      <c r="M92" s="97">
        <f t="shared" si="3"/>
        <v>1.6787766176879E-2</v>
      </c>
      <c r="N92" s="97">
        <f>K92/'סכום נכסי הקרן'!$C$42</f>
        <v>2.5289948768992651E-3</v>
      </c>
    </row>
    <row r="93" spans="2:14">
      <c r="B93" s="89" t="s">
        <v>1570</v>
      </c>
      <c r="C93" s="86" t="s">
        <v>1571</v>
      </c>
      <c r="D93" s="99" t="s">
        <v>135</v>
      </c>
      <c r="E93" s="86"/>
      <c r="F93" s="99" t="s">
        <v>1443</v>
      </c>
      <c r="G93" s="99" t="s">
        <v>175</v>
      </c>
      <c r="H93" s="96">
        <v>8115</v>
      </c>
      <c r="I93" s="98">
        <v>9997</v>
      </c>
      <c r="J93" s="86"/>
      <c r="K93" s="96">
        <v>2946.4837900000002</v>
      </c>
      <c r="L93" s="97">
        <v>1.53633561521296E-3</v>
      </c>
      <c r="M93" s="97">
        <f t="shared" si="3"/>
        <v>1.8389098631497663E-2</v>
      </c>
      <c r="N93" s="97">
        <f>K93/'סכום נכסי הקרן'!$C$42</f>
        <v>2.7702277801500063E-3</v>
      </c>
    </row>
    <row r="94" spans="2:14">
      <c r="B94" s="89" t="s">
        <v>1572</v>
      </c>
      <c r="C94" s="86" t="s">
        <v>1573</v>
      </c>
      <c r="D94" s="99" t="s">
        <v>135</v>
      </c>
      <c r="E94" s="86"/>
      <c r="F94" s="99" t="s">
        <v>1443</v>
      </c>
      <c r="G94" s="99" t="s">
        <v>175</v>
      </c>
      <c r="H94" s="96">
        <v>4967</v>
      </c>
      <c r="I94" s="98">
        <v>10367</v>
      </c>
      <c r="J94" s="86"/>
      <c r="K94" s="96">
        <v>1870.22173</v>
      </c>
      <c r="L94" s="97">
        <v>1.4714949040268033E-4</v>
      </c>
      <c r="M94" s="97">
        <f t="shared" si="3"/>
        <v>1.1672113036040219E-2</v>
      </c>
      <c r="N94" s="97">
        <f>K94/'סכום נכסי הקרן'!$C$42</f>
        <v>1.7583467484428973E-3</v>
      </c>
    </row>
    <row r="95" spans="2:14">
      <c r="B95" s="89" t="s">
        <v>1574</v>
      </c>
      <c r="C95" s="86" t="s">
        <v>1575</v>
      </c>
      <c r="D95" s="99" t="s">
        <v>135</v>
      </c>
      <c r="E95" s="86"/>
      <c r="F95" s="99" t="s">
        <v>1443</v>
      </c>
      <c r="G95" s="99" t="s">
        <v>175</v>
      </c>
      <c r="H95" s="96">
        <v>6670</v>
      </c>
      <c r="I95" s="98">
        <v>11392</v>
      </c>
      <c r="J95" s="86"/>
      <c r="K95" s="96">
        <v>2759.7621300000001</v>
      </c>
      <c r="L95" s="97">
        <v>1.8419111670269072E-4</v>
      </c>
      <c r="M95" s="97">
        <f t="shared" si="3"/>
        <v>1.7223762839042148E-2</v>
      </c>
      <c r="N95" s="97">
        <f>K95/'סכום נכסי הקרן'!$C$42</f>
        <v>2.5946756418883791E-3</v>
      </c>
    </row>
    <row r="96" spans="2:14">
      <c r="B96" s="89" t="s">
        <v>1576</v>
      </c>
      <c r="C96" s="86" t="s">
        <v>1577</v>
      </c>
      <c r="D96" s="99" t="s">
        <v>1237</v>
      </c>
      <c r="E96" s="86"/>
      <c r="F96" s="99" t="s">
        <v>1443</v>
      </c>
      <c r="G96" s="99" t="s">
        <v>175</v>
      </c>
      <c r="H96" s="96">
        <v>11037</v>
      </c>
      <c r="I96" s="98">
        <v>3597</v>
      </c>
      <c r="J96" s="86"/>
      <c r="K96" s="96">
        <v>1441.90723</v>
      </c>
      <c r="L96" s="97">
        <v>4.2364649569921082E-5</v>
      </c>
      <c r="M96" s="97">
        <f t="shared" si="3"/>
        <v>8.9989886792961396E-3</v>
      </c>
      <c r="N96" s="97">
        <f>K96/'סכום נכסי הקרן'!$C$42</f>
        <v>1.3556536365486487E-3</v>
      </c>
    </row>
    <row r="97" spans="2:14">
      <c r="B97" s="89" t="s">
        <v>1578</v>
      </c>
      <c r="C97" s="86" t="s">
        <v>1579</v>
      </c>
      <c r="D97" s="99" t="s">
        <v>135</v>
      </c>
      <c r="E97" s="86"/>
      <c r="F97" s="99" t="s">
        <v>1443</v>
      </c>
      <c r="G97" s="99" t="s">
        <v>175</v>
      </c>
      <c r="H97" s="96">
        <v>4301</v>
      </c>
      <c r="I97" s="98">
        <v>6927</v>
      </c>
      <c r="J97" s="86"/>
      <c r="K97" s="96">
        <v>1082.0827400000001</v>
      </c>
      <c r="L97" s="97">
        <v>8.3673410984826707E-5</v>
      </c>
      <c r="M97" s="97">
        <f t="shared" si="3"/>
        <v>6.7533126436447296E-3</v>
      </c>
      <c r="N97" s="97">
        <f>K97/'סכום נכסי הקרן'!$C$42</f>
        <v>1.0173535238654195E-3</v>
      </c>
    </row>
    <row r="98" spans="2:14">
      <c r="B98" s="89" t="s">
        <v>1580</v>
      </c>
      <c r="C98" s="86" t="s">
        <v>1581</v>
      </c>
      <c r="D98" s="99" t="s">
        <v>1237</v>
      </c>
      <c r="E98" s="86"/>
      <c r="F98" s="99" t="s">
        <v>1443</v>
      </c>
      <c r="G98" s="99" t="s">
        <v>175</v>
      </c>
      <c r="H98" s="96">
        <v>31187</v>
      </c>
      <c r="I98" s="98">
        <v>3417</v>
      </c>
      <c r="J98" s="86"/>
      <c r="K98" s="96">
        <v>3870.4763599999997</v>
      </c>
      <c r="L98" s="97">
        <v>2.4810646090958486E-4</v>
      </c>
      <c r="M98" s="97">
        <f t="shared" si="3"/>
        <v>2.4155765518370644E-2</v>
      </c>
      <c r="N98" s="97">
        <f>K98/'סכום נכסי הקרן'!$C$42</f>
        <v>3.6389479457770496E-3</v>
      </c>
    </row>
    <row r="99" spans="2:14">
      <c r="B99" s="89" t="s">
        <v>1582</v>
      </c>
      <c r="C99" s="86" t="s">
        <v>1583</v>
      </c>
      <c r="D99" s="99" t="s">
        <v>1237</v>
      </c>
      <c r="E99" s="86"/>
      <c r="F99" s="99" t="s">
        <v>1443</v>
      </c>
      <c r="G99" s="99" t="s">
        <v>175</v>
      </c>
      <c r="H99" s="96">
        <v>99193</v>
      </c>
      <c r="I99" s="98">
        <v>7976</v>
      </c>
      <c r="J99" s="86"/>
      <c r="K99" s="96">
        <v>28735.053530000001</v>
      </c>
      <c r="L99" s="97">
        <v>3.278446849942487E-4</v>
      </c>
      <c r="M99" s="97">
        <f t="shared" si="3"/>
        <v>0.17933637895375459</v>
      </c>
      <c r="N99" s="97">
        <f>K99/'סכום נכסי הקרן'!$C$42</f>
        <v>2.7016148476046258E-2</v>
      </c>
    </row>
    <row r="100" spans="2:14">
      <c r="D100" s="1"/>
      <c r="E100" s="1"/>
      <c r="F100" s="1"/>
      <c r="G100" s="1"/>
    </row>
    <row r="101" spans="2:14">
      <c r="D101" s="1"/>
      <c r="E101" s="1"/>
      <c r="F101" s="1"/>
      <c r="G101" s="1"/>
    </row>
    <row r="102" spans="2:14">
      <c r="D102" s="1"/>
      <c r="E102" s="1"/>
      <c r="F102" s="1"/>
      <c r="G102" s="1"/>
    </row>
    <row r="103" spans="2:14">
      <c r="B103" s="101" t="s">
        <v>266</v>
      </c>
      <c r="D103" s="1"/>
      <c r="E103" s="1"/>
      <c r="F103" s="1"/>
      <c r="G103" s="1"/>
    </row>
    <row r="104" spans="2:14">
      <c r="B104" s="101" t="s">
        <v>123</v>
      </c>
      <c r="D104" s="1"/>
      <c r="E104" s="1"/>
      <c r="F104" s="1"/>
      <c r="G104" s="1"/>
    </row>
    <row r="105" spans="2:14">
      <c r="B105" s="101" t="s">
        <v>249</v>
      </c>
      <c r="D105" s="1"/>
      <c r="E105" s="1"/>
      <c r="F105" s="1"/>
      <c r="G105" s="1"/>
    </row>
    <row r="106" spans="2:14">
      <c r="B106" s="101" t="s">
        <v>257</v>
      </c>
      <c r="D106" s="1"/>
      <c r="E106" s="1"/>
      <c r="F106" s="1"/>
      <c r="G106" s="1"/>
    </row>
    <row r="107" spans="2:14">
      <c r="B107" s="101" t="s">
        <v>264</v>
      </c>
      <c r="D107" s="1"/>
      <c r="E107" s="1"/>
      <c r="F107" s="1"/>
      <c r="G107" s="1"/>
    </row>
    <row r="108" spans="2:14">
      <c r="D108" s="1"/>
      <c r="E108" s="1"/>
      <c r="F108" s="1"/>
      <c r="G108" s="1"/>
    </row>
    <row r="109" spans="2:14">
      <c r="D109" s="1"/>
      <c r="E109" s="1"/>
      <c r="F109" s="1"/>
      <c r="G109" s="1"/>
    </row>
    <row r="110" spans="2:14">
      <c r="D110" s="1"/>
      <c r="E110" s="1"/>
      <c r="F110" s="1"/>
      <c r="G110" s="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D1:I1048576 K1:AF1048576 AH1:XFD1048576 AG1:AG43 B45:B102 B104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K28" sqref="K28:K29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191</v>
      </c>
      <c r="C1" s="80" t="s" vm="1">
        <v>267</v>
      </c>
    </row>
    <row r="2" spans="2:65">
      <c r="B2" s="58" t="s">
        <v>190</v>
      </c>
      <c r="C2" s="80" t="s">
        <v>268</v>
      </c>
    </row>
    <row r="3" spans="2:65">
      <c r="B3" s="58" t="s">
        <v>192</v>
      </c>
      <c r="C3" s="80" t="s">
        <v>269</v>
      </c>
    </row>
    <row r="4" spans="2:65">
      <c r="B4" s="58" t="s">
        <v>193</v>
      </c>
      <c r="C4" s="80">
        <v>8802</v>
      </c>
    </row>
    <row r="6" spans="2:65" ht="26.25" customHeight="1">
      <c r="B6" s="175" t="s">
        <v>221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65" ht="26.25" customHeight="1">
      <c r="B7" s="175" t="s">
        <v>101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7"/>
      <c r="BM7" s="3"/>
    </row>
    <row r="8" spans="2:65" s="3" customFormat="1" ht="78.75">
      <c r="B8" s="23" t="s">
        <v>126</v>
      </c>
      <c r="C8" s="31" t="s">
        <v>49</v>
      </c>
      <c r="D8" s="31" t="s">
        <v>131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251</v>
      </c>
      <c r="K8" s="31" t="s">
        <v>250</v>
      </c>
      <c r="L8" s="31" t="s">
        <v>66</v>
      </c>
      <c r="M8" s="31" t="s">
        <v>63</v>
      </c>
      <c r="N8" s="31" t="s">
        <v>194</v>
      </c>
      <c r="O8" s="21" t="s">
        <v>196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258</v>
      </c>
      <c r="K9" s="33"/>
      <c r="L9" s="33" t="s">
        <v>254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3" t="s">
        <v>34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26567.326399999907</v>
      </c>
      <c r="M11" s="84"/>
      <c r="N11" s="94">
        <f>L11/$L$11</f>
        <v>1</v>
      </c>
      <c r="O11" s="94">
        <f>L11/'סכום נכסי הקרן'!$C$42</f>
        <v>2.4978092833014501E-2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244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26567.326399999893</v>
      </c>
      <c r="M12" s="84"/>
      <c r="N12" s="94">
        <f t="shared" ref="N12:N16" si="0">L12/$L$11</f>
        <v>0.99999999999999944</v>
      </c>
      <c r="O12" s="94">
        <f>L12/'סכום נכסי הקרן'!$C$42</f>
        <v>2.4978092833014488E-2</v>
      </c>
      <c r="P12" s="5"/>
      <c r="BG12" s="102"/>
      <c r="BH12" s="3"/>
      <c r="BI12" s="102"/>
      <c r="BM12" s="102"/>
    </row>
    <row r="13" spans="2:65">
      <c r="B13" s="104" t="s">
        <v>55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11625.72848</v>
      </c>
      <c r="M13" s="84"/>
      <c r="N13" s="94">
        <f t="shared" si="0"/>
        <v>0.43759497304930317</v>
      </c>
      <c r="O13" s="94">
        <f>L13/'סכום נכסי הקרן'!$C$42</f>
        <v>1.0930287860085973E-2</v>
      </c>
      <c r="BH13" s="3"/>
    </row>
    <row r="14" spans="2:65" ht="20.25">
      <c r="B14" s="89" t="s">
        <v>1584</v>
      </c>
      <c r="C14" s="86" t="s">
        <v>1585</v>
      </c>
      <c r="D14" s="99" t="s">
        <v>30</v>
      </c>
      <c r="E14" s="86"/>
      <c r="F14" s="99" t="s">
        <v>1443</v>
      </c>
      <c r="G14" s="86" t="s">
        <v>1586</v>
      </c>
      <c r="H14" s="86" t="s">
        <v>1587</v>
      </c>
      <c r="I14" s="99" t="s">
        <v>175</v>
      </c>
      <c r="J14" s="96">
        <v>16601.89</v>
      </c>
      <c r="K14" s="98">
        <v>11489</v>
      </c>
      <c r="L14" s="96">
        <v>6927.64462</v>
      </c>
      <c r="M14" s="97">
        <v>3.2168030419418175E-3</v>
      </c>
      <c r="N14" s="97">
        <f t="shared" si="0"/>
        <v>0.26075806483862163</v>
      </c>
      <c r="O14" s="97">
        <f>L14/'סכום נכסי הקרן'!$C$42</f>
        <v>6.5132391504963052E-3</v>
      </c>
      <c r="BH14" s="4"/>
    </row>
    <row r="15" spans="2:65">
      <c r="B15" s="89" t="s">
        <v>1588</v>
      </c>
      <c r="C15" s="86" t="s">
        <v>1589</v>
      </c>
      <c r="D15" s="99" t="s">
        <v>30</v>
      </c>
      <c r="E15" s="86"/>
      <c r="F15" s="99" t="s">
        <v>1443</v>
      </c>
      <c r="G15" s="86" t="s">
        <v>1590</v>
      </c>
      <c r="H15" s="86" t="s">
        <v>1587</v>
      </c>
      <c r="I15" s="99" t="s">
        <v>175</v>
      </c>
      <c r="J15" s="96">
        <v>2420</v>
      </c>
      <c r="K15" s="98">
        <v>30130.32</v>
      </c>
      <c r="L15" s="96">
        <v>2648.2863900000002</v>
      </c>
      <c r="M15" s="97">
        <v>1.5620601430024565E-4</v>
      </c>
      <c r="N15" s="97">
        <f t="shared" si="0"/>
        <v>9.9682081295165981E-2</v>
      </c>
      <c r="O15" s="97">
        <f>L15/'סכום נכסי הקרן'!$C$42</f>
        <v>2.4898682803787542E-3</v>
      </c>
    </row>
    <row r="16" spans="2:65">
      <c r="B16" s="89" t="s">
        <v>1591</v>
      </c>
      <c r="C16" s="86" t="s">
        <v>1592</v>
      </c>
      <c r="D16" s="99" t="s">
        <v>30</v>
      </c>
      <c r="E16" s="86"/>
      <c r="F16" s="99" t="s">
        <v>1443</v>
      </c>
      <c r="G16" s="86" t="s">
        <v>1590</v>
      </c>
      <c r="H16" s="86" t="s">
        <v>1587</v>
      </c>
      <c r="I16" s="99" t="s">
        <v>175</v>
      </c>
      <c r="J16" s="96">
        <v>34101</v>
      </c>
      <c r="K16" s="98">
        <v>1655</v>
      </c>
      <c r="L16" s="96">
        <v>2049.79747</v>
      </c>
      <c r="M16" s="97">
        <v>2.2624427600392226E-4</v>
      </c>
      <c r="N16" s="97">
        <f t="shared" si="0"/>
        <v>7.7154826915515562E-2</v>
      </c>
      <c r="O16" s="97">
        <f>L16/'סכום נכסי הקרן'!$C$42</f>
        <v>1.9271804292109135E-3</v>
      </c>
    </row>
    <row r="17" spans="2:15">
      <c r="B17" s="85"/>
      <c r="C17" s="86"/>
      <c r="D17" s="86"/>
      <c r="E17" s="86"/>
      <c r="F17" s="86"/>
      <c r="G17" s="86"/>
      <c r="H17" s="86"/>
      <c r="I17" s="86"/>
      <c r="J17" s="96"/>
      <c r="K17" s="98"/>
      <c r="L17" s="86"/>
      <c r="M17" s="86"/>
      <c r="N17" s="97"/>
      <c r="O17" s="86"/>
    </row>
    <row r="18" spans="2:15">
      <c r="B18" s="104" t="s">
        <v>32</v>
      </c>
      <c r="C18" s="84"/>
      <c r="D18" s="84"/>
      <c r="E18" s="84"/>
      <c r="F18" s="84"/>
      <c r="G18" s="84"/>
      <c r="H18" s="84"/>
      <c r="I18" s="84"/>
      <c r="J18" s="93"/>
      <c r="K18" s="95"/>
      <c r="L18" s="93">
        <v>14941.5979199999</v>
      </c>
      <c r="M18" s="84"/>
      <c r="N18" s="94">
        <f t="shared" ref="N18:N30" si="1">L18/$L$11</f>
        <v>0.56240502695069661</v>
      </c>
      <c r="O18" s="94">
        <f>L18/'סכום נכסי הקרן'!$C$42</f>
        <v>1.4047804972928521E-2</v>
      </c>
    </row>
    <row r="19" spans="2:15">
      <c r="B19" s="89" t="s">
        <v>1593</v>
      </c>
      <c r="C19" s="86" t="s">
        <v>1594</v>
      </c>
      <c r="D19" s="99" t="s">
        <v>30</v>
      </c>
      <c r="E19" s="86"/>
      <c r="F19" s="99" t="s">
        <v>1423</v>
      </c>
      <c r="G19" s="86" t="s">
        <v>1595</v>
      </c>
      <c r="H19" s="86" t="s">
        <v>1587</v>
      </c>
      <c r="I19" s="99" t="s">
        <v>177</v>
      </c>
      <c r="J19" s="96">
        <v>275</v>
      </c>
      <c r="K19" s="98">
        <v>166657</v>
      </c>
      <c r="L19" s="96">
        <v>1869.0665900000001</v>
      </c>
      <c r="M19" s="97">
        <v>2.5141628752383202E-4</v>
      </c>
      <c r="N19" s="97">
        <f t="shared" si="1"/>
        <v>7.0352076903003935E-2</v>
      </c>
      <c r="O19" s="97">
        <f>L19/'סכום נכסי הקרן'!$C$42</f>
        <v>1.7572607078786076E-3</v>
      </c>
    </row>
    <row r="20" spans="2:15">
      <c r="B20" s="89" t="s">
        <v>1596</v>
      </c>
      <c r="C20" s="86" t="s">
        <v>1597</v>
      </c>
      <c r="D20" s="99" t="s">
        <v>149</v>
      </c>
      <c r="E20" s="86"/>
      <c r="F20" s="99" t="s">
        <v>1423</v>
      </c>
      <c r="G20" s="86" t="s">
        <v>1598</v>
      </c>
      <c r="H20" s="86"/>
      <c r="I20" s="99" t="s">
        <v>177</v>
      </c>
      <c r="J20" s="96">
        <v>4315</v>
      </c>
      <c r="K20" s="98">
        <v>2619</v>
      </c>
      <c r="L20" s="96">
        <v>460.87677000000002</v>
      </c>
      <c r="M20" s="97">
        <v>4.0196315184842235E-5</v>
      </c>
      <c r="N20" s="97">
        <f t="shared" si="1"/>
        <v>1.7347502833405231E-2</v>
      </c>
      <c r="O20" s="97">
        <f>L20/'סכום נכסי הקרן'!$C$42</f>
        <v>4.3330753619377798E-4</v>
      </c>
    </row>
    <row r="21" spans="2:15">
      <c r="B21" s="89" t="s">
        <v>1599</v>
      </c>
      <c r="C21" s="86" t="s">
        <v>1600</v>
      </c>
      <c r="D21" s="99" t="s">
        <v>30</v>
      </c>
      <c r="E21" s="86"/>
      <c r="F21" s="99" t="s">
        <v>1423</v>
      </c>
      <c r="G21" s="86" t="s">
        <v>1598</v>
      </c>
      <c r="H21" s="86"/>
      <c r="I21" s="99" t="s">
        <v>177</v>
      </c>
      <c r="J21" s="96">
        <v>133</v>
      </c>
      <c r="K21" s="98">
        <v>121736</v>
      </c>
      <c r="L21" s="96">
        <v>660.29678999999999</v>
      </c>
      <c r="M21" s="97">
        <v>8.944495730862749E-5</v>
      </c>
      <c r="N21" s="97">
        <f t="shared" si="1"/>
        <v>2.4853716179735807E-2</v>
      </c>
      <c r="O21" s="97">
        <f>L21/'סכום נכסי הקרן'!$C$42</f>
        <v>6.2079842998283557E-4</v>
      </c>
    </row>
    <row r="22" spans="2:15">
      <c r="B22" s="89" t="s">
        <v>1601</v>
      </c>
      <c r="C22" s="86" t="s">
        <v>1602</v>
      </c>
      <c r="D22" s="99" t="s">
        <v>149</v>
      </c>
      <c r="E22" s="86"/>
      <c r="F22" s="99" t="s">
        <v>1423</v>
      </c>
      <c r="G22" s="86" t="s">
        <v>1598</v>
      </c>
      <c r="H22" s="86"/>
      <c r="I22" s="99" t="s">
        <v>175</v>
      </c>
      <c r="J22" s="96">
        <v>7415</v>
      </c>
      <c r="K22" s="98">
        <v>2072</v>
      </c>
      <c r="L22" s="96">
        <v>558.01611999990018</v>
      </c>
      <c r="M22" s="97">
        <v>7.8314581774969666E-5</v>
      </c>
      <c r="N22" s="97">
        <f t="shared" si="1"/>
        <v>2.1003849299638302E-2</v>
      </c>
      <c r="O22" s="97">
        <f>L22/'סכום נכסי הקרן'!$C$42</f>
        <v>5.2463609765701202E-4</v>
      </c>
    </row>
    <row r="23" spans="2:15">
      <c r="B23" s="89" t="s">
        <v>1603</v>
      </c>
      <c r="C23" s="86" t="s">
        <v>1604</v>
      </c>
      <c r="D23" s="99" t="s">
        <v>30</v>
      </c>
      <c r="E23" s="86"/>
      <c r="F23" s="99" t="s">
        <v>1423</v>
      </c>
      <c r="G23" s="86" t="s">
        <v>1598</v>
      </c>
      <c r="H23" s="86"/>
      <c r="I23" s="99" t="s">
        <v>177</v>
      </c>
      <c r="J23" s="96">
        <v>376</v>
      </c>
      <c r="K23" s="98">
        <v>28382</v>
      </c>
      <c r="L23" s="96">
        <v>435.21048999999999</v>
      </c>
      <c r="M23" s="97">
        <v>5.9276964102558739E-5</v>
      </c>
      <c r="N23" s="97">
        <f t="shared" si="1"/>
        <v>1.6381418417775056E-2</v>
      </c>
      <c r="O23" s="97">
        <f>L23/'סכום נכסי הקרן'!$C$42</f>
        <v>4.091765899756389E-4</v>
      </c>
    </row>
    <row r="24" spans="2:15">
      <c r="B24" s="89" t="s">
        <v>1605</v>
      </c>
      <c r="C24" s="86" t="s">
        <v>1606</v>
      </c>
      <c r="D24" s="99" t="s">
        <v>149</v>
      </c>
      <c r="E24" s="86"/>
      <c r="F24" s="99" t="s">
        <v>1423</v>
      </c>
      <c r="G24" s="86" t="s">
        <v>1598</v>
      </c>
      <c r="H24" s="86"/>
      <c r="I24" s="99" t="s">
        <v>175</v>
      </c>
      <c r="J24" s="96">
        <v>156308</v>
      </c>
      <c r="K24" s="98">
        <v>969</v>
      </c>
      <c r="L24" s="96">
        <v>5501.1162599999998</v>
      </c>
      <c r="M24" s="97">
        <v>1.4138033746706003E-4</v>
      </c>
      <c r="N24" s="97">
        <f t="shared" si="1"/>
        <v>0.20706322409619732</v>
      </c>
      <c r="O24" s="97">
        <f>L24/'סכום נכסי הקרן'!$C$42</f>
        <v>5.1720444337781018E-3</v>
      </c>
    </row>
    <row r="25" spans="2:15">
      <c r="B25" s="89" t="s">
        <v>1607</v>
      </c>
      <c r="C25" s="86" t="s">
        <v>1608</v>
      </c>
      <c r="D25" s="99" t="s">
        <v>30</v>
      </c>
      <c r="E25" s="86"/>
      <c r="F25" s="99" t="s">
        <v>1423</v>
      </c>
      <c r="G25" s="86" t="s">
        <v>1598</v>
      </c>
      <c r="H25" s="86"/>
      <c r="I25" s="99" t="s">
        <v>175</v>
      </c>
      <c r="J25" s="96">
        <v>67</v>
      </c>
      <c r="K25" s="98">
        <v>87683</v>
      </c>
      <c r="L25" s="96">
        <v>213.37132</v>
      </c>
      <c r="M25" s="97">
        <v>8.8688757177904939E-4</v>
      </c>
      <c r="N25" s="97">
        <f t="shared" si="1"/>
        <v>8.0313433420986149E-3</v>
      </c>
      <c r="O25" s="97">
        <f>L25/'סכום נכסי הקרן'!$C$42</f>
        <v>2.0060763957275213E-4</v>
      </c>
    </row>
    <row r="26" spans="2:15">
      <c r="B26" s="89" t="s">
        <v>1609</v>
      </c>
      <c r="C26" s="86" t="s">
        <v>1610</v>
      </c>
      <c r="D26" s="99" t="s">
        <v>30</v>
      </c>
      <c r="E26" s="86"/>
      <c r="F26" s="99" t="s">
        <v>1423</v>
      </c>
      <c r="G26" s="86" t="s">
        <v>1598</v>
      </c>
      <c r="H26" s="86"/>
      <c r="I26" s="99" t="s">
        <v>175</v>
      </c>
      <c r="J26" s="96">
        <v>11669.000000000002</v>
      </c>
      <c r="K26" s="98">
        <v>1858</v>
      </c>
      <c r="L26" s="96">
        <v>787.45399999999984</v>
      </c>
      <c r="M26" s="97">
        <v>1.7058438345914008E-4</v>
      </c>
      <c r="N26" s="97">
        <f t="shared" si="1"/>
        <v>2.9639941488429283E-2</v>
      </c>
      <c r="O26" s="97">
        <f>L26/'סכום נכסי הקרן'!$C$42</f>
        <v>7.4034921006310467E-4</v>
      </c>
    </row>
    <row r="27" spans="2:15">
      <c r="B27" s="89" t="s">
        <v>1611</v>
      </c>
      <c r="C27" s="86" t="s">
        <v>1612</v>
      </c>
      <c r="D27" s="99" t="s">
        <v>30</v>
      </c>
      <c r="E27" s="86"/>
      <c r="F27" s="99" t="s">
        <v>1423</v>
      </c>
      <c r="G27" s="86" t="s">
        <v>1598</v>
      </c>
      <c r="H27" s="86"/>
      <c r="I27" s="99" t="s">
        <v>175</v>
      </c>
      <c r="J27" s="96">
        <v>9300.0000000000018</v>
      </c>
      <c r="K27" s="98">
        <v>2457.31</v>
      </c>
      <c r="L27" s="96">
        <v>830.02033999999992</v>
      </c>
      <c r="M27" s="97">
        <v>3.5387167035536185E-5</v>
      </c>
      <c r="N27" s="97">
        <f t="shared" si="1"/>
        <v>3.1242147873788415E-2</v>
      </c>
      <c r="O27" s="97">
        <f>L27/'סכום נכסי הקרן'!$C$42</f>
        <v>7.8036926989425359E-4</v>
      </c>
    </row>
    <row r="28" spans="2:15">
      <c r="B28" s="89" t="s">
        <v>1613</v>
      </c>
      <c r="C28" s="86" t="s">
        <v>1614</v>
      </c>
      <c r="D28" s="99" t="s">
        <v>30</v>
      </c>
      <c r="E28" s="86"/>
      <c r="F28" s="99" t="s">
        <v>1423</v>
      </c>
      <c r="G28" s="86" t="s">
        <v>1598</v>
      </c>
      <c r="H28" s="86"/>
      <c r="I28" s="99" t="s">
        <v>185</v>
      </c>
      <c r="J28" s="96">
        <v>722</v>
      </c>
      <c r="K28" s="98">
        <v>8785</v>
      </c>
      <c r="L28" s="96">
        <v>207.90332000000001</v>
      </c>
      <c r="M28" s="97">
        <v>9.4900220998663041E-4</v>
      </c>
      <c r="N28" s="97">
        <f t="shared" si="1"/>
        <v>7.8255266213012962E-3</v>
      </c>
      <c r="O28" s="97">
        <f>L28/'סכום נכסי הקרן'!$C$42</f>
        <v>1.9546673041409009E-4</v>
      </c>
    </row>
    <row r="29" spans="2:15">
      <c r="B29" s="89" t="s">
        <v>1615</v>
      </c>
      <c r="C29" s="86" t="s">
        <v>1616</v>
      </c>
      <c r="D29" s="99" t="s">
        <v>30</v>
      </c>
      <c r="E29" s="86"/>
      <c r="F29" s="99" t="s">
        <v>1423</v>
      </c>
      <c r="G29" s="86" t="s">
        <v>1598</v>
      </c>
      <c r="H29" s="86"/>
      <c r="I29" s="99" t="s">
        <v>185</v>
      </c>
      <c r="J29" s="96">
        <v>3171</v>
      </c>
      <c r="K29" s="98">
        <v>10119.41</v>
      </c>
      <c r="L29" s="96">
        <v>1051.8017399999999</v>
      </c>
      <c r="M29" s="97">
        <v>4.615358484750186E-4</v>
      </c>
      <c r="N29" s="97">
        <f t="shared" si="1"/>
        <v>3.9590048473978304E-2</v>
      </c>
      <c r="O29" s="97">
        <f>L29/'סכום נכסי הקרן'!$C$42</f>
        <v>9.8888390604657422E-4</v>
      </c>
    </row>
    <row r="30" spans="2:15">
      <c r="B30" s="89" t="s">
        <v>1617</v>
      </c>
      <c r="C30" s="86" t="s">
        <v>1618</v>
      </c>
      <c r="D30" s="99" t="s">
        <v>149</v>
      </c>
      <c r="E30" s="86"/>
      <c r="F30" s="99" t="s">
        <v>1423</v>
      </c>
      <c r="G30" s="86" t="s">
        <v>1598</v>
      </c>
      <c r="H30" s="86"/>
      <c r="I30" s="99" t="s">
        <v>175</v>
      </c>
      <c r="J30" s="96">
        <v>3465.97</v>
      </c>
      <c r="K30" s="98">
        <v>18798.79</v>
      </c>
      <c r="L30" s="96">
        <v>2366.4641799999995</v>
      </c>
      <c r="M30" s="97">
        <v>7.1597445377745046E-5</v>
      </c>
      <c r="N30" s="97">
        <f t="shared" si="1"/>
        <v>8.9074231421344977E-2</v>
      </c>
      <c r="O30" s="97">
        <f>L30/'סכום נכסי הקרן'!$C$42</f>
        <v>2.2249044214717718E-3</v>
      </c>
    </row>
    <row r="31" spans="2:15">
      <c r="B31" s="85"/>
      <c r="C31" s="86"/>
      <c r="D31" s="86"/>
      <c r="E31" s="86"/>
      <c r="F31" s="86"/>
      <c r="G31" s="86"/>
      <c r="H31" s="86"/>
      <c r="I31" s="86"/>
      <c r="J31" s="96"/>
      <c r="K31" s="98"/>
      <c r="L31" s="86"/>
      <c r="M31" s="86"/>
      <c r="N31" s="97"/>
      <c r="O31" s="86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1" t="s">
        <v>266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1" t="s">
        <v>123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1" t="s">
        <v>249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1" t="s">
        <v>257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  <row r="127" spans="2:15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</row>
    <row r="128" spans="2:15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</row>
    <row r="129" spans="2:15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2:15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33 B35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5DC5E18-8703-4488-981D-509F7EA821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