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740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הלוואות!$B$6:$Q$60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להשקעה'!$B$6:$D$15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מניות'!$B$6:$M$18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מזומנים!$B$6:$K$37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O30" i="78" l="1"/>
  <c r="H13" i="80"/>
  <c r="H12" i="80"/>
  <c r="H11" i="80"/>
  <c r="H10" i="80"/>
  <c r="C11" i="84" l="1"/>
  <c r="C20" i="84" l="1"/>
  <c r="C10" i="84" s="1"/>
  <c r="C43" i="88" s="1"/>
  <c r="J12" i="81" l="1"/>
  <c r="J11" i="81"/>
  <c r="J10" i="81"/>
  <c r="O20" i="78"/>
  <c r="O19" i="78"/>
  <c r="O13" i="78"/>
  <c r="O89" i="78"/>
  <c r="O88" i="78" s="1"/>
  <c r="J81" i="76"/>
  <c r="J80" i="76"/>
  <c r="J78" i="76"/>
  <c r="J77" i="76"/>
  <c r="J76" i="76"/>
  <c r="J75" i="76"/>
  <c r="J74" i="76"/>
  <c r="J73" i="76"/>
  <c r="J72" i="76"/>
  <c r="J71" i="76"/>
  <c r="J70" i="76"/>
  <c r="J69" i="76"/>
  <c r="J68" i="76"/>
  <c r="J67" i="76"/>
  <c r="J66" i="76"/>
  <c r="J65" i="76"/>
  <c r="J64" i="76"/>
  <c r="J63" i="76"/>
  <c r="J62" i="76"/>
  <c r="J61" i="76"/>
  <c r="J60" i="76"/>
  <c r="J59" i="76"/>
  <c r="J58" i="76"/>
  <c r="J57" i="76"/>
  <c r="J56" i="76"/>
  <c r="J55" i="76"/>
  <c r="J54" i="76"/>
  <c r="J53" i="76"/>
  <c r="J52" i="76"/>
  <c r="J51" i="76"/>
  <c r="J50" i="76"/>
  <c r="J49" i="76"/>
  <c r="J48" i="76"/>
  <c r="J47" i="76"/>
  <c r="J46" i="76"/>
  <c r="J45" i="76"/>
  <c r="J44" i="76"/>
  <c r="J43" i="76"/>
  <c r="J42" i="76"/>
  <c r="J41" i="76"/>
  <c r="J39" i="76"/>
  <c r="J38" i="76"/>
  <c r="J37" i="76"/>
  <c r="J36" i="76"/>
  <c r="J35" i="76"/>
  <c r="J34" i="76"/>
  <c r="J33" i="76"/>
  <c r="J32" i="76"/>
  <c r="J31" i="76"/>
  <c r="J30" i="76"/>
  <c r="J29" i="76"/>
  <c r="J28" i="76"/>
  <c r="J27" i="76"/>
  <c r="J26" i="76"/>
  <c r="J25" i="76"/>
  <c r="J24" i="76"/>
  <c r="J23" i="76"/>
  <c r="J22" i="76"/>
  <c r="J21" i="76"/>
  <c r="J20" i="76"/>
  <c r="J19" i="76"/>
  <c r="J18" i="76"/>
  <c r="J17" i="76"/>
  <c r="J16" i="76"/>
  <c r="J15" i="76"/>
  <c r="J14" i="76"/>
  <c r="J13" i="76"/>
  <c r="J12" i="76"/>
  <c r="J11" i="76"/>
  <c r="K13" i="74"/>
  <c r="K12" i="74"/>
  <c r="K11" i="74"/>
  <c r="J60" i="73"/>
  <c r="J59" i="73"/>
  <c r="J58" i="73"/>
  <c r="J57" i="73"/>
  <c r="J56" i="73"/>
  <c r="J55" i="73"/>
  <c r="J54" i="73"/>
  <c r="J53" i="73"/>
  <c r="J52" i="73"/>
  <c r="J51" i="73"/>
  <c r="J50" i="73"/>
  <c r="J49" i="73"/>
  <c r="J48" i="73"/>
  <c r="J47" i="73"/>
  <c r="J46" i="73"/>
  <c r="J45" i="73"/>
  <c r="J44" i="73"/>
  <c r="J43" i="73"/>
  <c r="J42" i="73"/>
  <c r="J41" i="73"/>
  <c r="J40" i="73"/>
  <c r="J39" i="73"/>
  <c r="J38" i="73"/>
  <c r="J37" i="73"/>
  <c r="J36" i="73"/>
  <c r="J35" i="73"/>
  <c r="J34" i="73"/>
  <c r="J33" i="73"/>
  <c r="J32" i="73"/>
  <c r="J31" i="73"/>
  <c r="J30" i="73"/>
  <c r="J29" i="73"/>
  <c r="J28" i="73"/>
  <c r="J26" i="73"/>
  <c r="J25" i="73"/>
  <c r="J24" i="73"/>
  <c r="J23" i="73"/>
  <c r="J21" i="73"/>
  <c r="J20" i="73"/>
  <c r="J19" i="73"/>
  <c r="J18" i="73"/>
  <c r="J17" i="73"/>
  <c r="J16" i="73"/>
  <c r="J14" i="73"/>
  <c r="J13" i="73"/>
  <c r="J12" i="73"/>
  <c r="J11" i="73"/>
  <c r="L22" i="72"/>
  <c r="L21" i="72"/>
  <c r="L20" i="72"/>
  <c r="L19" i="72"/>
  <c r="L18" i="72"/>
  <c r="L17" i="72"/>
  <c r="L16" i="72"/>
  <c r="L15" i="72"/>
  <c r="L14" i="72"/>
  <c r="L13" i="72"/>
  <c r="L12" i="72"/>
  <c r="L11" i="72"/>
  <c r="R29" i="71"/>
  <c r="R28" i="71"/>
  <c r="R27" i="71"/>
  <c r="R25" i="71"/>
  <c r="R24" i="71"/>
  <c r="R23" i="71"/>
  <c r="R22" i="71"/>
  <c r="R21" i="71"/>
  <c r="R19" i="71"/>
  <c r="R18" i="71"/>
  <c r="R17" i="71"/>
  <c r="R16" i="71"/>
  <c r="R15" i="71"/>
  <c r="R14" i="71"/>
  <c r="R13" i="71"/>
  <c r="R12" i="71"/>
  <c r="R11" i="71"/>
  <c r="O52" i="69"/>
  <c r="O51" i="69"/>
  <c r="O50" i="69"/>
  <c r="O49" i="69"/>
  <c r="O48" i="69"/>
  <c r="O47" i="69"/>
  <c r="O46" i="69"/>
  <c r="O45" i="69"/>
  <c r="O44" i="69"/>
  <c r="O43" i="69"/>
  <c r="O42" i="69"/>
  <c r="O41" i="69"/>
  <c r="O40" i="69"/>
  <c r="O39" i="69"/>
  <c r="O38" i="69"/>
  <c r="O37" i="69"/>
  <c r="O36" i="69"/>
  <c r="O35" i="69"/>
  <c r="O34" i="69"/>
  <c r="O33" i="69"/>
  <c r="O32" i="69"/>
  <c r="O31" i="69"/>
  <c r="O30" i="69"/>
  <c r="O29" i="69"/>
  <c r="O28" i="69"/>
  <c r="O27" i="69"/>
  <c r="O26" i="69"/>
  <c r="O25" i="69"/>
  <c r="O24" i="69"/>
  <c r="O23" i="69"/>
  <c r="O22" i="69"/>
  <c r="O21" i="69"/>
  <c r="O20" i="69"/>
  <c r="O19" i="69"/>
  <c r="O18" i="69"/>
  <c r="O17" i="69"/>
  <c r="O16" i="69"/>
  <c r="O15" i="69"/>
  <c r="O14" i="69"/>
  <c r="O13" i="69"/>
  <c r="O12" i="69"/>
  <c r="O11" i="69"/>
  <c r="J15" i="67"/>
  <c r="J14" i="67"/>
  <c r="J13" i="67"/>
  <c r="J12" i="67"/>
  <c r="J11" i="67"/>
  <c r="K15" i="65"/>
  <c r="K14" i="65"/>
  <c r="K13" i="65"/>
  <c r="K12" i="65"/>
  <c r="K11" i="65"/>
  <c r="N30" i="64"/>
  <c r="N29" i="64"/>
  <c r="N28" i="64"/>
  <c r="N27" i="64"/>
  <c r="N26" i="64"/>
  <c r="N25" i="64"/>
  <c r="N24" i="64"/>
  <c r="N23" i="64"/>
  <c r="N22" i="64"/>
  <c r="N21" i="64"/>
  <c r="N20" i="64"/>
  <c r="N19" i="64"/>
  <c r="N18" i="64"/>
  <c r="N16" i="64"/>
  <c r="N15" i="64"/>
  <c r="N14" i="64"/>
  <c r="N13" i="64"/>
  <c r="N12" i="64"/>
  <c r="N11" i="64"/>
  <c r="M100" i="63"/>
  <c r="M99" i="63"/>
  <c r="M98" i="63"/>
  <c r="M97" i="63"/>
  <c r="M96" i="63"/>
  <c r="M95" i="63"/>
  <c r="M94" i="63"/>
  <c r="M93" i="63"/>
  <c r="M92" i="63"/>
  <c r="M91" i="63"/>
  <c r="M89" i="63"/>
  <c r="M88" i="63"/>
  <c r="M87" i="63"/>
  <c r="M86" i="63"/>
  <c r="M85" i="63"/>
  <c r="M84" i="63"/>
  <c r="M83" i="63"/>
  <c r="M82" i="63"/>
  <c r="M81" i="63"/>
  <c r="M80" i="63"/>
  <c r="M79" i="63"/>
  <c r="M78" i="63"/>
  <c r="M77" i="63"/>
  <c r="M76" i="63"/>
  <c r="M75" i="63"/>
  <c r="M74" i="63"/>
  <c r="M73" i="63"/>
  <c r="M72" i="63"/>
  <c r="M71" i="63"/>
  <c r="M70" i="63"/>
  <c r="M69" i="63"/>
  <c r="M68" i="63"/>
  <c r="M67" i="63"/>
  <c r="M66" i="63"/>
  <c r="M65" i="63"/>
  <c r="M64" i="63"/>
  <c r="M63" i="63"/>
  <c r="M62" i="63"/>
  <c r="M61" i="63"/>
  <c r="M60" i="63"/>
  <c r="M59" i="63"/>
  <c r="M58" i="63"/>
  <c r="M57" i="63"/>
  <c r="M56" i="63"/>
  <c r="M55" i="63"/>
  <c r="M54" i="63"/>
  <c r="M53" i="63"/>
  <c r="M52" i="63"/>
  <c r="M51" i="63"/>
  <c r="M50" i="63"/>
  <c r="M49" i="63"/>
  <c r="M48" i="63"/>
  <c r="M47" i="63"/>
  <c r="M46" i="63"/>
  <c r="M45" i="63"/>
  <c r="M44" i="63"/>
  <c r="M43" i="63"/>
  <c r="M42" i="63"/>
  <c r="M41" i="63"/>
  <c r="M39" i="63"/>
  <c r="M38" i="63"/>
  <c r="M37" i="63"/>
  <c r="M36" i="63"/>
  <c r="M35" i="63"/>
  <c r="M34" i="63"/>
  <c r="M33" i="63"/>
  <c r="M32" i="63"/>
  <c r="M31" i="63"/>
  <c r="M30" i="63"/>
  <c r="M29" i="63"/>
  <c r="M28" i="63"/>
  <c r="M27" i="63"/>
  <c r="M26" i="63"/>
  <c r="M25" i="63"/>
  <c r="M24" i="63"/>
  <c r="M23" i="63"/>
  <c r="M21" i="63"/>
  <c r="M20" i="63"/>
  <c r="M19" i="63"/>
  <c r="M18" i="63"/>
  <c r="M17" i="63"/>
  <c r="M16" i="63"/>
  <c r="M15" i="63"/>
  <c r="M14" i="63"/>
  <c r="M13" i="63"/>
  <c r="M12" i="63"/>
  <c r="M11" i="63"/>
  <c r="L123" i="62"/>
  <c r="L146" i="62"/>
  <c r="N146" i="62" s="1"/>
  <c r="N211" i="62"/>
  <c r="N210" i="62"/>
  <c r="N209" i="62"/>
  <c r="N208" i="62"/>
  <c r="N207" i="62"/>
  <c r="N206" i="62"/>
  <c r="N205" i="62"/>
  <c r="N204" i="62"/>
  <c r="N203" i="62"/>
  <c r="N202" i="62"/>
  <c r="N201" i="62"/>
  <c r="N200" i="62"/>
  <c r="N199" i="62"/>
  <c r="N198" i="62"/>
  <c r="N197" i="62"/>
  <c r="N196" i="62"/>
  <c r="N195" i="62"/>
  <c r="N194" i="62"/>
  <c r="N193" i="62"/>
  <c r="N192" i="62"/>
  <c r="N191" i="62"/>
  <c r="N190" i="62"/>
  <c r="N189" i="62"/>
  <c r="N188" i="62"/>
  <c r="N187" i="62"/>
  <c r="N186" i="62"/>
  <c r="N185" i="62"/>
  <c r="N184" i="62"/>
  <c r="N183" i="62"/>
  <c r="N182" i="62"/>
  <c r="N181" i="62"/>
  <c r="N180" i="62"/>
  <c r="N179" i="62"/>
  <c r="N178" i="62"/>
  <c r="N177" i="62"/>
  <c r="N176" i="62"/>
  <c r="N175" i="62"/>
  <c r="N174" i="62"/>
  <c r="N173" i="62"/>
  <c r="N172" i="62"/>
  <c r="N171" i="62"/>
  <c r="N170" i="62"/>
  <c r="N169" i="62"/>
  <c r="N168" i="62"/>
  <c r="N167" i="62"/>
  <c r="N166" i="62"/>
  <c r="N165" i="62"/>
  <c r="N164" i="62"/>
  <c r="N163" i="62"/>
  <c r="N162" i="62"/>
  <c r="N161" i="62"/>
  <c r="N160" i="62"/>
  <c r="N159" i="62"/>
  <c r="N158" i="62"/>
  <c r="N157" i="62"/>
  <c r="N156" i="62"/>
  <c r="N155" i="62"/>
  <c r="N154" i="62"/>
  <c r="N153" i="62"/>
  <c r="N152" i="62"/>
  <c r="N151" i="62"/>
  <c r="N150" i="62"/>
  <c r="N149" i="62"/>
  <c r="N148" i="62"/>
  <c r="N147" i="62"/>
  <c r="N144" i="62"/>
  <c r="N143" i="62"/>
  <c r="N142" i="62"/>
  <c r="N141" i="62"/>
  <c r="N140" i="62"/>
  <c r="N139" i="62"/>
  <c r="N138" i="62"/>
  <c r="N137" i="62"/>
  <c r="N136" i="62"/>
  <c r="N135" i="62"/>
  <c r="N134" i="62"/>
  <c r="N133" i="62"/>
  <c r="N132" i="62"/>
  <c r="N131" i="62"/>
  <c r="N130" i="62"/>
  <c r="N129" i="62"/>
  <c r="N128" i="62"/>
  <c r="N127" i="62"/>
  <c r="N126" i="62"/>
  <c r="N125" i="62"/>
  <c r="N124" i="62"/>
  <c r="N123" i="62"/>
  <c r="N122" i="62"/>
  <c r="N120" i="62"/>
  <c r="N119" i="62"/>
  <c r="N118" i="62"/>
  <c r="N117" i="62"/>
  <c r="N116" i="62"/>
  <c r="N115" i="62"/>
  <c r="N114" i="62"/>
  <c r="N113" i="62"/>
  <c r="N112" i="62"/>
  <c r="N111" i="62"/>
  <c r="N110" i="62"/>
  <c r="N109" i="62"/>
  <c r="N108" i="62"/>
  <c r="N107" i="62"/>
  <c r="N106" i="62"/>
  <c r="N105" i="62"/>
  <c r="N104" i="62"/>
  <c r="N103" i="62"/>
  <c r="N102" i="62"/>
  <c r="N101" i="62"/>
  <c r="N100" i="62"/>
  <c r="N99" i="62"/>
  <c r="N98" i="62"/>
  <c r="N97" i="62"/>
  <c r="N96" i="62"/>
  <c r="N95" i="62"/>
  <c r="N94" i="62"/>
  <c r="N93" i="62"/>
  <c r="N92" i="62"/>
  <c r="N91" i="62"/>
  <c r="N90" i="62"/>
  <c r="N89" i="62"/>
  <c r="N88" i="62"/>
  <c r="N87" i="62"/>
  <c r="N86" i="62"/>
  <c r="N85" i="62"/>
  <c r="N84" i="62"/>
  <c r="N83" i="62"/>
  <c r="N81" i="62"/>
  <c r="N80" i="62"/>
  <c r="N79" i="62"/>
  <c r="N78" i="62"/>
  <c r="N77" i="62"/>
  <c r="N76" i="62"/>
  <c r="N75" i="62"/>
  <c r="N74" i="62"/>
  <c r="N73" i="62"/>
  <c r="N72" i="62"/>
  <c r="N71" i="62"/>
  <c r="N70" i="62"/>
  <c r="N69" i="62"/>
  <c r="N68" i="62"/>
  <c r="N67" i="62"/>
  <c r="N66" i="62"/>
  <c r="N65" i="62"/>
  <c r="N64" i="62"/>
  <c r="N63" i="62"/>
  <c r="N62" i="62"/>
  <c r="N61" i="62"/>
  <c r="N60" i="62"/>
  <c r="N59" i="62"/>
  <c r="N58" i="62"/>
  <c r="N57" i="62"/>
  <c r="N56" i="62"/>
  <c r="N55" i="62"/>
  <c r="N54" i="62"/>
  <c r="N53" i="62"/>
  <c r="N52" i="62"/>
  <c r="N51" i="62"/>
  <c r="N50" i="62"/>
  <c r="N49" i="62"/>
  <c r="N48" i="62"/>
  <c r="N47" i="62"/>
  <c r="N46" i="62"/>
  <c r="N45" i="62"/>
  <c r="N44" i="62"/>
  <c r="N43" i="62"/>
  <c r="N42" i="62"/>
  <c r="N40" i="62"/>
  <c r="N39" i="62"/>
  <c r="N38" i="62"/>
  <c r="N37" i="62"/>
  <c r="N36" i="62"/>
  <c r="N35" i="62"/>
  <c r="N34" i="62"/>
  <c r="N33" i="62"/>
  <c r="N32" i="62"/>
  <c r="N31" i="62"/>
  <c r="N30" i="62"/>
  <c r="N29" i="62"/>
  <c r="N28" i="62"/>
  <c r="N27" i="62"/>
  <c r="N26" i="62"/>
  <c r="N25" i="62"/>
  <c r="N24" i="62"/>
  <c r="N23" i="62"/>
  <c r="N22" i="62"/>
  <c r="N21" i="62"/>
  <c r="N20" i="62"/>
  <c r="N19" i="62"/>
  <c r="N18" i="62"/>
  <c r="N17" i="62"/>
  <c r="N16" i="62"/>
  <c r="N15" i="62"/>
  <c r="N14" i="62"/>
  <c r="N13" i="62"/>
  <c r="N12" i="62"/>
  <c r="N11" i="62"/>
  <c r="S214" i="61"/>
  <c r="O214" i="61"/>
  <c r="S186" i="61"/>
  <c r="O186" i="61"/>
  <c r="O126" i="61"/>
  <c r="O125" i="61"/>
  <c r="O124" i="61"/>
  <c r="S126" i="61"/>
  <c r="S125" i="61"/>
  <c r="S124" i="61"/>
  <c r="O116" i="61"/>
  <c r="O115" i="61"/>
  <c r="P108" i="61"/>
  <c r="P107" i="61"/>
  <c r="S108" i="61"/>
  <c r="S107" i="61"/>
  <c r="S116" i="61"/>
  <c r="S115" i="61"/>
  <c r="O71" i="61"/>
  <c r="O70" i="61"/>
  <c r="O69" i="61"/>
  <c r="S71" i="61"/>
  <c r="S70" i="61"/>
  <c r="S69" i="61"/>
  <c r="T253" i="61"/>
  <c r="T252" i="61"/>
  <c r="T251" i="61"/>
  <c r="T250" i="61"/>
  <c r="T249" i="61"/>
  <c r="T247" i="61"/>
  <c r="T246" i="61"/>
  <c r="T245" i="61"/>
  <c r="T244" i="61"/>
  <c r="T243" i="61"/>
  <c r="T242" i="61"/>
  <c r="T241" i="61"/>
  <c r="T240" i="61"/>
  <c r="T239" i="61"/>
  <c r="T238" i="61"/>
  <c r="T237" i="61"/>
  <c r="T236" i="61"/>
  <c r="T235" i="61"/>
  <c r="T234" i="61"/>
  <c r="T233" i="61"/>
  <c r="T232" i="61"/>
  <c r="T231" i="61"/>
  <c r="T230" i="61"/>
  <c r="T229" i="61"/>
  <c r="T228" i="61"/>
  <c r="T227" i="61"/>
  <c r="T226" i="61"/>
  <c r="T225" i="61"/>
  <c r="T224" i="61"/>
  <c r="T223" i="61"/>
  <c r="T222" i="61"/>
  <c r="T221" i="61"/>
  <c r="T220" i="61"/>
  <c r="T219" i="61"/>
  <c r="T218" i="61"/>
  <c r="T217" i="61"/>
  <c r="T216" i="61"/>
  <c r="T215" i="61"/>
  <c r="T214" i="61"/>
  <c r="T213" i="61"/>
  <c r="T212" i="61"/>
  <c r="T211" i="61"/>
  <c r="T210" i="61"/>
  <c r="T209" i="61"/>
  <c r="T208" i="61"/>
  <c r="T207" i="61"/>
  <c r="T206" i="61"/>
  <c r="T205" i="61"/>
  <c r="T204" i="61"/>
  <c r="T203" i="61"/>
  <c r="T202" i="61"/>
  <c r="T201" i="61"/>
  <c r="T200" i="61"/>
  <c r="T199" i="61"/>
  <c r="T198" i="61"/>
  <c r="T197" i="61"/>
  <c r="T196" i="61"/>
  <c r="T195" i="61"/>
  <c r="T194" i="61"/>
  <c r="T193" i="61"/>
  <c r="T192" i="61"/>
  <c r="T191" i="61"/>
  <c r="T190" i="61"/>
  <c r="T189" i="61"/>
  <c r="T188" i="61"/>
  <c r="T187" i="61"/>
  <c r="T186" i="61"/>
  <c r="T185" i="61"/>
  <c r="T184" i="61"/>
  <c r="T183" i="61"/>
  <c r="T182" i="61"/>
  <c r="T181" i="61"/>
  <c r="T180" i="61"/>
  <c r="T179" i="61"/>
  <c r="T178" i="61"/>
  <c r="T177" i="61"/>
  <c r="T176" i="61"/>
  <c r="T175" i="61"/>
  <c r="T174" i="61"/>
  <c r="T173" i="61"/>
  <c r="T172" i="61"/>
  <c r="T171" i="61"/>
  <c r="T170" i="61"/>
  <c r="T169" i="61"/>
  <c r="T168" i="61"/>
  <c r="T167" i="61"/>
  <c r="T166" i="61"/>
  <c r="T165" i="61"/>
  <c r="T164" i="61"/>
  <c r="T163" i="61"/>
  <c r="T161" i="61"/>
  <c r="T160" i="61"/>
  <c r="T159" i="61"/>
  <c r="T158" i="61"/>
  <c r="T157" i="61"/>
  <c r="T156" i="61"/>
  <c r="T155" i="61"/>
  <c r="T154" i="61"/>
  <c r="T153" i="61"/>
  <c r="T152" i="61"/>
  <c r="T151" i="61"/>
  <c r="T150" i="61"/>
  <c r="T149" i="61"/>
  <c r="T148" i="61"/>
  <c r="T147" i="61"/>
  <c r="T146" i="61"/>
  <c r="T145" i="61"/>
  <c r="T144" i="61"/>
  <c r="T143" i="61"/>
  <c r="T142" i="61"/>
  <c r="T141" i="61"/>
  <c r="T140" i="61"/>
  <c r="T139" i="61"/>
  <c r="T138" i="61"/>
  <c r="T137" i="61"/>
  <c r="T136" i="61"/>
  <c r="T135" i="61"/>
  <c r="T134" i="61"/>
  <c r="T133" i="61"/>
  <c r="T132" i="61"/>
  <c r="T131" i="61"/>
  <c r="T130" i="61"/>
  <c r="T129" i="61"/>
  <c r="T128" i="61"/>
  <c r="T127" i="61"/>
  <c r="T126" i="61"/>
  <c r="T125" i="61"/>
  <c r="T124" i="61"/>
  <c r="T123" i="61"/>
  <c r="T122" i="61"/>
  <c r="T121" i="61"/>
  <c r="T120" i="61"/>
  <c r="T119" i="61"/>
  <c r="T118" i="61"/>
  <c r="T117" i="61"/>
  <c r="T116" i="61"/>
  <c r="T115" i="61"/>
  <c r="T114" i="61"/>
  <c r="T113" i="61"/>
  <c r="T112" i="61"/>
  <c r="T111" i="61"/>
  <c r="T110" i="61"/>
  <c r="T109" i="61"/>
  <c r="T108" i="61"/>
  <c r="T107" i="61"/>
  <c r="T106" i="61"/>
  <c r="T105" i="61"/>
  <c r="T104" i="61"/>
  <c r="T103" i="61"/>
  <c r="T102" i="61"/>
  <c r="T101" i="61"/>
  <c r="T100" i="61"/>
  <c r="T99" i="61"/>
  <c r="T98" i="61"/>
  <c r="T97" i="61"/>
  <c r="T96" i="61"/>
  <c r="T95" i="61"/>
  <c r="T94" i="61"/>
  <c r="T93" i="61"/>
  <c r="T92" i="61"/>
  <c r="T91" i="61"/>
  <c r="T90" i="61"/>
  <c r="T89" i="61"/>
  <c r="T88" i="61"/>
  <c r="T87" i="61"/>
  <c r="T86" i="61"/>
  <c r="T85" i="61"/>
  <c r="T84" i="61"/>
  <c r="T83" i="61"/>
  <c r="T82" i="61"/>
  <c r="T81" i="61"/>
  <c r="T80" i="61"/>
  <c r="T79" i="61"/>
  <c r="T78" i="61"/>
  <c r="T77" i="61"/>
  <c r="T76" i="61"/>
  <c r="T75" i="61"/>
  <c r="T74" i="61"/>
  <c r="T73" i="61"/>
  <c r="T72" i="61"/>
  <c r="T71" i="61"/>
  <c r="T70" i="61"/>
  <c r="T69" i="61"/>
  <c r="T68" i="61"/>
  <c r="T67" i="61"/>
  <c r="T66" i="61"/>
  <c r="T65" i="61"/>
  <c r="T64" i="61"/>
  <c r="T63" i="61"/>
  <c r="T62" i="61"/>
  <c r="T61" i="61"/>
  <c r="T60" i="61"/>
  <c r="T59" i="61"/>
  <c r="T58" i="61"/>
  <c r="T57" i="61"/>
  <c r="T56" i="61"/>
  <c r="T55" i="61"/>
  <c r="T54" i="61"/>
  <c r="T53" i="61"/>
  <c r="T52" i="61"/>
  <c r="T51" i="61"/>
  <c r="T50" i="61"/>
  <c r="T49" i="61"/>
  <c r="T48" i="61"/>
  <c r="T47" i="61"/>
  <c r="T46" i="61"/>
  <c r="T45" i="61"/>
  <c r="T44" i="61"/>
  <c r="T43" i="61"/>
  <c r="T42" i="61"/>
  <c r="T41" i="61"/>
  <c r="T40" i="61"/>
  <c r="T39" i="61"/>
  <c r="T38" i="61"/>
  <c r="T37" i="61"/>
  <c r="T36" i="61"/>
  <c r="T35" i="61"/>
  <c r="T34" i="61"/>
  <c r="T33" i="61"/>
  <c r="T32" i="61"/>
  <c r="T31" i="61"/>
  <c r="T30" i="61"/>
  <c r="T29" i="61"/>
  <c r="T28" i="61"/>
  <c r="T27" i="61"/>
  <c r="T26" i="61"/>
  <c r="T25" i="61"/>
  <c r="T24" i="61"/>
  <c r="T23" i="61"/>
  <c r="T22" i="61"/>
  <c r="T21" i="61"/>
  <c r="T20" i="61"/>
  <c r="T19" i="61"/>
  <c r="T18" i="61"/>
  <c r="T17" i="61"/>
  <c r="T16" i="61"/>
  <c r="T15" i="61"/>
  <c r="T14" i="61"/>
  <c r="T13" i="61"/>
  <c r="T12" i="61"/>
  <c r="T11" i="61"/>
  <c r="Q63" i="59"/>
  <c r="Q62" i="59"/>
  <c r="Q60" i="59"/>
  <c r="Q59" i="59"/>
  <c r="Q58" i="59"/>
  <c r="Q57" i="59"/>
  <c r="Q56" i="59"/>
  <c r="Q55" i="59"/>
  <c r="Q54" i="59"/>
  <c r="Q53" i="59"/>
  <c r="Q52" i="59"/>
  <c r="Q51" i="59"/>
  <c r="Q50" i="59"/>
  <c r="Q49" i="59"/>
  <c r="Q48" i="59"/>
  <c r="Q47" i="59"/>
  <c r="Q46" i="59"/>
  <c r="Q45" i="59"/>
  <c r="Q44" i="59"/>
  <c r="Q43" i="59"/>
  <c r="Q41" i="59"/>
  <c r="Q40" i="59"/>
  <c r="Q39" i="59"/>
  <c r="Q38" i="59"/>
  <c r="Q37" i="59"/>
  <c r="Q36" i="59"/>
  <c r="Q35" i="59"/>
  <c r="Q34" i="59"/>
  <c r="Q33" i="59"/>
  <c r="Q32" i="59"/>
  <c r="Q31" i="59"/>
  <c r="Q30" i="59"/>
  <c r="Q29" i="59"/>
  <c r="Q28" i="59"/>
  <c r="Q26" i="59"/>
  <c r="Q25" i="59"/>
  <c r="Q24" i="59"/>
  <c r="Q23" i="59"/>
  <c r="Q22" i="59"/>
  <c r="Q21" i="59"/>
  <c r="Q20" i="59"/>
  <c r="Q19" i="59"/>
  <c r="Q18" i="59"/>
  <c r="Q17" i="59"/>
  <c r="Q16" i="59"/>
  <c r="Q15" i="59"/>
  <c r="Q14" i="59"/>
  <c r="Q13" i="59"/>
  <c r="Q12" i="59"/>
  <c r="Q11" i="59"/>
  <c r="J19" i="58"/>
  <c r="J36" i="58"/>
  <c r="J35" i="58" s="1"/>
  <c r="J15" i="58"/>
  <c r="O12" i="78" l="1"/>
  <c r="O11" i="78" s="1"/>
  <c r="J12" i="58"/>
  <c r="J11" i="58" s="1"/>
  <c r="C37" i="88"/>
  <c r="C35" i="88"/>
  <c r="C31" i="88"/>
  <c r="C29" i="88"/>
  <c r="C28" i="88"/>
  <c r="C27" i="88"/>
  <c r="C26" i="88"/>
  <c r="C24" i="88"/>
  <c r="C21" i="88"/>
  <c r="C19" i="88"/>
  <c r="C18" i="88"/>
  <c r="C17" i="88"/>
  <c r="C16" i="88"/>
  <c r="C15" i="88"/>
  <c r="C13" i="88"/>
  <c r="O10" i="78" l="1"/>
  <c r="P11" i="78" s="1"/>
  <c r="J10" i="58"/>
  <c r="K12" i="58"/>
  <c r="C23" i="88"/>
  <c r="C12" i="88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  <c r="P90" i="78" l="1"/>
  <c r="P83" i="78"/>
  <c r="P79" i="78"/>
  <c r="P75" i="78"/>
  <c r="P71" i="78"/>
  <c r="P67" i="78"/>
  <c r="P63" i="78"/>
  <c r="P84" i="78"/>
  <c r="P57" i="78"/>
  <c r="P53" i="78"/>
  <c r="P49" i="78"/>
  <c r="P45" i="78"/>
  <c r="P41" i="78"/>
  <c r="P37" i="78"/>
  <c r="P33" i="78"/>
  <c r="P27" i="78"/>
  <c r="P23" i="78"/>
  <c r="P15" i="78"/>
  <c r="P70" i="78"/>
  <c r="P62" i="78"/>
  <c r="P56" i="78"/>
  <c r="P52" i="78"/>
  <c r="P44" i="78"/>
  <c r="P40" i="78"/>
  <c r="P36" i="78"/>
  <c r="P26" i="78"/>
  <c r="P22" i="78"/>
  <c r="P14" i="78"/>
  <c r="P10" i="78"/>
  <c r="P88" i="78"/>
  <c r="P81" i="78"/>
  <c r="P77" i="78"/>
  <c r="P73" i="78"/>
  <c r="P69" i="78"/>
  <c r="P65" i="78"/>
  <c r="P61" i="78"/>
  <c r="P59" i="78"/>
  <c r="P55" i="78"/>
  <c r="P51" i="78"/>
  <c r="P47" i="78"/>
  <c r="P43" i="78"/>
  <c r="P39" i="78"/>
  <c r="P35" i="78"/>
  <c r="P31" i="78"/>
  <c r="P25" i="78"/>
  <c r="P21" i="78"/>
  <c r="P17" i="78"/>
  <c r="P13" i="78"/>
  <c r="P91" i="78"/>
  <c r="P80" i="78"/>
  <c r="P76" i="78"/>
  <c r="P72" i="78"/>
  <c r="P68" i="78"/>
  <c r="P64" i="78"/>
  <c r="P58" i="78"/>
  <c r="P50" i="78"/>
  <c r="P46" i="78"/>
  <c r="P38" i="78"/>
  <c r="P30" i="78"/>
  <c r="P20" i="78"/>
  <c r="P82" i="78"/>
  <c r="P78" i="78"/>
  <c r="P74" i="78"/>
  <c r="P66" i="78"/>
  <c r="P60" i="78"/>
  <c r="P48" i="78"/>
  <c r="P32" i="78"/>
  <c r="P18" i="78"/>
  <c r="P86" i="78"/>
  <c r="P85" i="78"/>
  <c r="P54" i="78"/>
  <c r="P42" i="78"/>
  <c r="P34" i="78"/>
  <c r="P24" i="78"/>
  <c r="P16" i="78"/>
  <c r="P12" i="78"/>
  <c r="P19" i="78"/>
  <c r="P89" i="78"/>
  <c r="C33" i="88"/>
  <c r="K37" i="58"/>
  <c r="K30" i="58"/>
  <c r="K26" i="58"/>
  <c r="K22" i="58"/>
  <c r="K16" i="58"/>
  <c r="K33" i="58"/>
  <c r="K29" i="58"/>
  <c r="K25" i="58"/>
  <c r="K21" i="58"/>
  <c r="K10" i="58"/>
  <c r="K32" i="58"/>
  <c r="K28" i="58"/>
  <c r="K24" i="58"/>
  <c r="K20" i="58"/>
  <c r="K14" i="58"/>
  <c r="K13" i="58"/>
  <c r="K31" i="58"/>
  <c r="K17" i="58"/>
  <c r="K23" i="58"/>
  <c r="K27" i="58"/>
  <c r="K15" i="58"/>
  <c r="K19" i="58"/>
  <c r="K35" i="58"/>
  <c r="C11" i="88"/>
  <c r="C10" i="88" s="1"/>
  <c r="K36" i="58"/>
  <c r="K11" i="58"/>
  <c r="C42" i="88" l="1"/>
  <c r="K11" i="81" l="1"/>
  <c r="I11" i="80"/>
  <c r="Q88" i="78"/>
  <c r="Q81" i="78"/>
  <c r="Q77" i="78"/>
  <c r="Q73" i="78"/>
  <c r="Q69" i="78"/>
  <c r="Q65" i="78"/>
  <c r="Q61" i="78"/>
  <c r="Q59" i="78"/>
  <c r="Q55" i="78"/>
  <c r="Q51" i="78"/>
  <c r="Q47" i="78"/>
  <c r="Q43" i="78"/>
  <c r="Q39" i="78"/>
  <c r="Q35" i="78"/>
  <c r="Q31" i="78"/>
  <c r="Q25" i="78"/>
  <c r="Q21" i="78"/>
  <c r="Q17" i="78"/>
  <c r="Q13" i="78"/>
  <c r="K12" i="81"/>
  <c r="Q78" i="78"/>
  <c r="Q66" i="78"/>
  <c r="Q56" i="78"/>
  <c r="Q44" i="78"/>
  <c r="Q32" i="78"/>
  <c r="Q22" i="78"/>
  <c r="Q10" i="78"/>
  <c r="K10" i="81"/>
  <c r="I10" i="80"/>
  <c r="Q91" i="78"/>
  <c r="Q86" i="78"/>
  <c r="Q80" i="78"/>
  <c r="Q76" i="78"/>
  <c r="Q72" i="78"/>
  <c r="Q68" i="78"/>
  <c r="Q64" i="78"/>
  <c r="Q85" i="78"/>
  <c r="Q58" i="78"/>
  <c r="Q54" i="78"/>
  <c r="Q50" i="78"/>
  <c r="Q46" i="78"/>
  <c r="Q42" i="78"/>
  <c r="Q38" i="78"/>
  <c r="Q34" i="78"/>
  <c r="Q30" i="78"/>
  <c r="Q24" i="78"/>
  <c r="Q20" i="78"/>
  <c r="Q16" i="78"/>
  <c r="Q12" i="78"/>
  <c r="Q89" i="78"/>
  <c r="Q70" i="78"/>
  <c r="Q60" i="78"/>
  <c r="Q48" i="78"/>
  <c r="Q36" i="78"/>
  <c r="Q18" i="78"/>
  <c r="I13" i="80"/>
  <c r="Q90" i="78"/>
  <c r="Q83" i="78"/>
  <c r="Q79" i="78"/>
  <c r="Q75" i="78"/>
  <c r="Q71" i="78"/>
  <c r="Q67" i="78"/>
  <c r="Q63" i="78"/>
  <c r="Q84" i="78"/>
  <c r="Q57" i="78"/>
  <c r="Q53" i="78"/>
  <c r="Q49" i="78"/>
  <c r="Q45" i="78"/>
  <c r="Q41" i="78"/>
  <c r="Q37" i="78"/>
  <c r="Q33" i="78"/>
  <c r="Q27" i="78"/>
  <c r="Q23" i="78"/>
  <c r="Q19" i="78"/>
  <c r="Q15" i="78"/>
  <c r="Q11" i="78"/>
  <c r="I12" i="80"/>
  <c r="Q82" i="78"/>
  <c r="Q74" i="78"/>
  <c r="Q62" i="78"/>
  <c r="Q52" i="78"/>
  <c r="Q40" i="78"/>
  <c r="Q26" i="78"/>
  <c r="Q14" i="78"/>
  <c r="K81" i="76"/>
  <c r="K76" i="76"/>
  <c r="K72" i="76"/>
  <c r="K68" i="76"/>
  <c r="K64" i="76"/>
  <c r="K60" i="76"/>
  <c r="K56" i="76"/>
  <c r="K52" i="76"/>
  <c r="K48" i="76"/>
  <c r="K44" i="76"/>
  <c r="K39" i="76"/>
  <c r="K35" i="76"/>
  <c r="K31" i="76"/>
  <c r="K27" i="76"/>
  <c r="K23" i="76"/>
  <c r="K19" i="76"/>
  <c r="K15" i="76"/>
  <c r="K11" i="76"/>
  <c r="L13" i="74"/>
  <c r="K60" i="73"/>
  <c r="K56" i="73"/>
  <c r="K52" i="73"/>
  <c r="K48" i="73"/>
  <c r="K44" i="73"/>
  <c r="K40" i="73"/>
  <c r="K36" i="73"/>
  <c r="K32" i="73"/>
  <c r="K28" i="73"/>
  <c r="K23" i="73"/>
  <c r="K18" i="73"/>
  <c r="K13" i="73"/>
  <c r="M19" i="72"/>
  <c r="M15" i="72"/>
  <c r="M11" i="72"/>
  <c r="K78" i="76"/>
  <c r="K70" i="76"/>
  <c r="K62" i="76"/>
  <c r="K54" i="76"/>
  <c r="K46" i="76"/>
  <c r="K37" i="76"/>
  <c r="K29" i="76"/>
  <c r="K21" i="76"/>
  <c r="K13" i="76"/>
  <c r="L11" i="74"/>
  <c r="K54" i="73"/>
  <c r="K46" i="73"/>
  <c r="K38" i="73"/>
  <c r="K30" i="73"/>
  <c r="K25" i="73"/>
  <c r="K16" i="73"/>
  <c r="M21" i="72"/>
  <c r="K77" i="76"/>
  <c r="K65" i="76"/>
  <c r="K57" i="76"/>
  <c r="K45" i="76"/>
  <c r="K36" i="76"/>
  <c r="K28" i="76"/>
  <c r="K20" i="76"/>
  <c r="K12" i="76"/>
  <c r="K57" i="73"/>
  <c r="K49" i="73"/>
  <c r="K41" i="73"/>
  <c r="K33" i="73"/>
  <c r="K24" i="73"/>
  <c r="K14" i="73"/>
  <c r="M16" i="72"/>
  <c r="K80" i="76"/>
  <c r="K75" i="76"/>
  <c r="K71" i="76"/>
  <c r="K67" i="76"/>
  <c r="K63" i="76"/>
  <c r="K59" i="76"/>
  <c r="K55" i="76"/>
  <c r="K51" i="76"/>
  <c r="K47" i="76"/>
  <c r="K43" i="76"/>
  <c r="K38" i="76"/>
  <c r="K34" i="76"/>
  <c r="K30" i="76"/>
  <c r="K26" i="76"/>
  <c r="K22" i="76"/>
  <c r="K18" i="76"/>
  <c r="K14" i="76"/>
  <c r="L12" i="74"/>
  <c r="K59" i="73"/>
  <c r="K55" i="73"/>
  <c r="K51" i="73"/>
  <c r="K47" i="73"/>
  <c r="K43" i="73"/>
  <c r="K39" i="73"/>
  <c r="K35" i="73"/>
  <c r="K31" i="73"/>
  <c r="K26" i="73"/>
  <c r="K21" i="73"/>
  <c r="K17" i="73"/>
  <c r="K12" i="73"/>
  <c r="M22" i="72"/>
  <c r="M18" i="72"/>
  <c r="M14" i="72"/>
  <c r="K74" i="76"/>
  <c r="K66" i="76"/>
  <c r="K58" i="76"/>
  <c r="K50" i="76"/>
  <c r="K42" i="76"/>
  <c r="K33" i="76"/>
  <c r="K25" i="76"/>
  <c r="K17" i="76"/>
  <c r="K58" i="73"/>
  <c r="K50" i="73"/>
  <c r="K42" i="73"/>
  <c r="K34" i="73"/>
  <c r="K20" i="73"/>
  <c r="K11" i="73"/>
  <c r="M17" i="72"/>
  <c r="M13" i="72"/>
  <c r="K73" i="76"/>
  <c r="K69" i="76"/>
  <c r="K61" i="76"/>
  <c r="K53" i="76"/>
  <c r="K49" i="76"/>
  <c r="K41" i="76"/>
  <c r="K32" i="76"/>
  <c r="K24" i="76"/>
  <c r="K16" i="76"/>
  <c r="K53" i="73"/>
  <c r="K45" i="73"/>
  <c r="K37" i="73"/>
  <c r="K29" i="73"/>
  <c r="K19" i="73"/>
  <c r="M20" i="72"/>
  <c r="M12" i="72"/>
  <c r="S28" i="71"/>
  <c r="S23" i="71"/>
  <c r="S18" i="71"/>
  <c r="S14" i="71"/>
  <c r="P52" i="69"/>
  <c r="P48" i="69"/>
  <c r="P44" i="69"/>
  <c r="P40" i="69"/>
  <c r="P36" i="69"/>
  <c r="P32" i="69"/>
  <c r="P28" i="69"/>
  <c r="P24" i="69"/>
  <c r="P20" i="69"/>
  <c r="P16" i="69"/>
  <c r="P12" i="69"/>
  <c r="K13" i="67"/>
  <c r="L13" i="65"/>
  <c r="O30" i="64"/>
  <c r="O26" i="64"/>
  <c r="O22" i="64"/>
  <c r="O18" i="64"/>
  <c r="O13" i="64"/>
  <c r="N100" i="63"/>
  <c r="N96" i="63"/>
  <c r="N92" i="63"/>
  <c r="N87" i="63"/>
  <c r="N83" i="63"/>
  <c r="N79" i="63"/>
  <c r="N75" i="63"/>
  <c r="N71" i="63"/>
  <c r="N67" i="63"/>
  <c r="N63" i="63"/>
  <c r="N59" i="63"/>
  <c r="N55" i="63"/>
  <c r="N51" i="63"/>
  <c r="N47" i="63"/>
  <c r="N43" i="63"/>
  <c r="N38" i="63"/>
  <c r="N34" i="63"/>
  <c r="N30" i="63"/>
  <c r="N26" i="63"/>
  <c r="N21" i="63"/>
  <c r="N17" i="63"/>
  <c r="N13" i="63"/>
  <c r="O208" i="62"/>
  <c r="O204" i="62"/>
  <c r="O200" i="62"/>
  <c r="O196" i="62"/>
  <c r="O192" i="62"/>
  <c r="O188" i="62"/>
  <c r="O184" i="62"/>
  <c r="O180" i="62"/>
  <c r="O176" i="62"/>
  <c r="O172" i="62"/>
  <c r="O168" i="62"/>
  <c r="O164" i="62"/>
  <c r="O160" i="62"/>
  <c r="O156" i="62"/>
  <c r="O152" i="62"/>
  <c r="O148" i="62"/>
  <c r="O143" i="62"/>
  <c r="O139" i="62"/>
  <c r="O135" i="62"/>
  <c r="O131" i="62"/>
  <c r="O127" i="62"/>
  <c r="O123" i="62"/>
  <c r="O118" i="62"/>
  <c r="O114" i="62"/>
  <c r="O110" i="62"/>
  <c r="O106" i="62"/>
  <c r="O102" i="62"/>
  <c r="O98" i="62"/>
  <c r="O94" i="62"/>
  <c r="O90" i="62"/>
  <c r="O86" i="62"/>
  <c r="O81" i="62"/>
  <c r="O77" i="62"/>
  <c r="S25" i="71"/>
  <c r="S21" i="71"/>
  <c r="S16" i="71"/>
  <c r="S12" i="71"/>
  <c r="P50" i="69"/>
  <c r="P46" i="69"/>
  <c r="P42" i="69"/>
  <c r="P38" i="69"/>
  <c r="P34" i="69"/>
  <c r="P30" i="69"/>
  <c r="P26" i="69"/>
  <c r="P22" i="69"/>
  <c r="P18" i="69"/>
  <c r="P14" i="69"/>
  <c r="K15" i="67"/>
  <c r="K11" i="67"/>
  <c r="L15" i="65"/>
  <c r="L11" i="65"/>
  <c r="O28" i="64"/>
  <c r="O24" i="64"/>
  <c r="O20" i="64"/>
  <c r="O15" i="64"/>
  <c r="O11" i="64"/>
  <c r="N98" i="63"/>
  <c r="N94" i="63"/>
  <c r="N89" i="63"/>
  <c r="N85" i="63"/>
  <c r="N81" i="63"/>
  <c r="N77" i="63"/>
  <c r="N73" i="63"/>
  <c r="N69" i="63"/>
  <c r="N65" i="63"/>
  <c r="N61" i="63"/>
  <c r="N57" i="63"/>
  <c r="N53" i="63"/>
  <c r="N49" i="63"/>
  <c r="N45" i="63"/>
  <c r="N41" i="63"/>
  <c r="N36" i="63"/>
  <c r="N32" i="63"/>
  <c r="N28" i="63"/>
  <c r="N24" i="63"/>
  <c r="N19" i="63"/>
  <c r="N15" i="63"/>
  <c r="N11" i="63"/>
  <c r="O210" i="62"/>
  <c r="O206" i="62"/>
  <c r="O202" i="62"/>
  <c r="O198" i="62"/>
  <c r="O194" i="62"/>
  <c r="O190" i="62"/>
  <c r="O186" i="62"/>
  <c r="O182" i="62"/>
  <c r="O178" i="62"/>
  <c r="O174" i="62"/>
  <c r="O170" i="62"/>
  <c r="O166" i="62"/>
  <c r="O162" i="62"/>
  <c r="O158" i="62"/>
  <c r="O154" i="62"/>
  <c r="O150" i="62"/>
  <c r="O146" i="62"/>
  <c r="O141" i="62"/>
  <c r="O137" i="62"/>
  <c r="O133" i="62"/>
  <c r="O129" i="62"/>
  <c r="O125" i="62"/>
  <c r="O120" i="62"/>
  <c r="O116" i="62"/>
  <c r="O112" i="62"/>
  <c r="O108" i="62"/>
  <c r="O104" i="62"/>
  <c r="O100" i="62"/>
  <c r="O96" i="62"/>
  <c r="O92" i="62"/>
  <c r="O88" i="62"/>
  <c r="O84" i="62"/>
  <c r="O79" i="62"/>
  <c r="O75" i="62"/>
  <c r="O71" i="62"/>
  <c r="O67" i="62"/>
  <c r="O63" i="62"/>
  <c r="O59" i="62"/>
  <c r="O55" i="62"/>
  <c r="O51" i="62"/>
  <c r="S29" i="71"/>
  <c r="S24" i="71"/>
  <c r="S19" i="71"/>
  <c r="S15" i="71"/>
  <c r="S11" i="71"/>
  <c r="P49" i="69"/>
  <c r="P45" i="69"/>
  <c r="P41" i="69"/>
  <c r="P37" i="69"/>
  <c r="P33" i="69"/>
  <c r="P29" i="69"/>
  <c r="P25" i="69"/>
  <c r="P21" i="69"/>
  <c r="P17" i="69"/>
  <c r="P13" i="69"/>
  <c r="K14" i="67"/>
  <c r="L14" i="65"/>
  <c r="O27" i="64"/>
  <c r="O23" i="64"/>
  <c r="O19" i="64"/>
  <c r="O14" i="64"/>
  <c r="N97" i="63"/>
  <c r="N93" i="63"/>
  <c r="N88" i="63"/>
  <c r="N84" i="63"/>
  <c r="N80" i="63"/>
  <c r="N76" i="63"/>
  <c r="N72" i="63"/>
  <c r="N68" i="63"/>
  <c r="N64" i="63"/>
  <c r="N60" i="63"/>
  <c r="N56" i="63"/>
  <c r="N52" i="63"/>
  <c r="N48" i="63"/>
  <c r="N44" i="63"/>
  <c r="N39" i="63"/>
  <c r="N35" i="63"/>
  <c r="N31" i="63"/>
  <c r="N27" i="63"/>
  <c r="N23" i="63"/>
  <c r="N18" i="63"/>
  <c r="N14" i="63"/>
  <c r="O209" i="62"/>
  <c r="O205" i="62"/>
  <c r="O201" i="62"/>
  <c r="O197" i="62"/>
  <c r="O193" i="62"/>
  <c r="O189" i="62"/>
  <c r="O185" i="62"/>
  <c r="O181" i="62"/>
  <c r="O177" i="62"/>
  <c r="O173" i="62"/>
  <c r="O169" i="62"/>
  <c r="O165" i="62"/>
  <c r="O161" i="62"/>
  <c r="O157" i="62"/>
  <c r="O153" i="62"/>
  <c r="O149" i="62"/>
  <c r="O144" i="62"/>
  <c r="O140" i="62"/>
  <c r="O136" i="62"/>
  <c r="O132" i="62"/>
  <c r="O128" i="62"/>
  <c r="O124" i="62"/>
  <c r="O119" i="62"/>
  <c r="O115" i="62"/>
  <c r="O111" i="62"/>
  <c r="O107" i="62"/>
  <c r="O103" i="62"/>
  <c r="O99" i="62"/>
  <c r="O95" i="62"/>
  <c r="O91" i="62"/>
  <c r="O87" i="62"/>
  <c r="O83" i="62"/>
  <c r="O78" i="62"/>
  <c r="O74" i="62"/>
  <c r="O70" i="62"/>
  <c r="O66" i="62"/>
  <c r="O62" i="62"/>
  <c r="O58" i="62"/>
  <c r="O54" i="62"/>
  <c r="O50" i="62"/>
  <c r="O46" i="62"/>
  <c r="S22" i="71"/>
  <c r="P47" i="69"/>
  <c r="P31" i="69"/>
  <c r="P15" i="69"/>
  <c r="O29" i="64"/>
  <c r="O12" i="64"/>
  <c r="N91" i="63"/>
  <c r="N74" i="63"/>
  <c r="N58" i="63"/>
  <c r="N42" i="63"/>
  <c r="N25" i="63"/>
  <c r="O203" i="62"/>
  <c r="O187" i="62"/>
  <c r="O171" i="62"/>
  <c r="O155" i="62"/>
  <c r="O138" i="62"/>
  <c r="O122" i="62"/>
  <c r="O105" i="62"/>
  <c r="O89" i="62"/>
  <c r="O73" i="62"/>
  <c r="O65" i="62"/>
  <c r="O57" i="62"/>
  <c r="O49" i="62"/>
  <c r="O44" i="62"/>
  <c r="O39" i="62"/>
  <c r="O35" i="62"/>
  <c r="O31" i="62"/>
  <c r="O27" i="62"/>
  <c r="O23" i="62"/>
  <c r="O19" i="62"/>
  <c r="O15" i="62"/>
  <c r="O11" i="62"/>
  <c r="O16" i="64"/>
  <c r="N95" i="63"/>
  <c r="N62" i="63"/>
  <c r="O191" i="62"/>
  <c r="O159" i="62"/>
  <c r="O126" i="62"/>
  <c r="O76" i="62"/>
  <c r="O45" i="62"/>
  <c r="O36" i="62"/>
  <c r="O24" i="62"/>
  <c r="O12" i="62"/>
  <c r="S17" i="71"/>
  <c r="P43" i="69"/>
  <c r="P27" i="69"/>
  <c r="P11" i="69"/>
  <c r="O25" i="64"/>
  <c r="N86" i="63"/>
  <c r="N70" i="63"/>
  <c r="N54" i="63"/>
  <c r="N37" i="63"/>
  <c r="N20" i="63"/>
  <c r="O199" i="62"/>
  <c r="O183" i="62"/>
  <c r="O167" i="62"/>
  <c r="O151" i="62"/>
  <c r="O134" i="62"/>
  <c r="O117" i="62"/>
  <c r="O101" i="62"/>
  <c r="O85" i="62"/>
  <c r="O72" i="62"/>
  <c r="O64" i="62"/>
  <c r="O56" i="62"/>
  <c r="O48" i="62"/>
  <c r="O43" i="62"/>
  <c r="O38" i="62"/>
  <c r="O34" i="62"/>
  <c r="O30" i="62"/>
  <c r="O26" i="62"/>
  <c r="O22" i="62"/>
  <c r="O18" i="62"/>
  <c r="O14" i="62"/>
  <c r="N12" i="63"/>
  <c r="O175" i="62"/>
  <c r="O93" i="62"/>
  <c r="O52" i="62"/>
  <c r="O28" i="62"/>
  <c r="S13" i="71"/>
  <c r="P39" i="69"/>
  <c r="P23" i="69"/>
  <c r="K12" i="67"/>
  <c r="L12" i="65"/>
  <c r="O21" i="64"/>
  <c r="N99" i="63"/>
  <c r="N82" i="63"/>
  <c r="N66" i="63"/>
  <c r="N50" i="63"/>
  <c r="N33" i="63"/>
  <c r="N16" i="63"/>
  <c r="O211" i="62"/>
  <c r="O195" i="62"/>
  <c r="O179" i="62"/>
  <c r="O163" i="62"/>
  <c r="O147" i="62"/>
  <c r="O130" i="62"/>
  <c r="O113" i="62"/>
  <c r="O97" i="62"/>
  <c r="O80" i="62"/>
  <c r="O69" i="62"/>
  <c r="O61" i="62"/>
  <c r="O53" i="62"/>
  <c r="O47" i="62"/>
  <c r="O42" i="62"/>
  <c r="O37" i="62"/>
  <c r="O33" i="62"/>
  <c r="O29" i="62"/>
  <c r="O25" i="62"/>
  <c r="O21" i="62"/>
  <c r="O17" i="62"/>
  <c r="O13" i="62"/>
  <c r="S27" i="71"/>
  <c r="P51" i="69"/>
  <c r="P35" i="69"/>
  <c r="P19" i="69"/>
  <c r="N78" i="63"/>
  <c r="N46" i="63"/>
  <c r="N29" i="63"/>
  <c r="O207" i="62"/>
  <c r="O142" i="62"/>
  <c r="O109" i="62"/>
  <c r="O68" i="62"/>
  <c r="O60" i="62"/>
  <c r="O40" i="62"/>
  <c r="O32" i="62"/>
  <c r="O20" i="62"/>
  <c r="O16" i="62"/>
  <c r="U250" i="61"/>
  <c r="U245" i="61"/>
  <c r="U241" i="61"/>
  <c r="U237" i="61"/>
  <c r="U233" i="61"/>
  <c r="U229" i="61"/>
  <c r="U225" i="61"/>
  <c r="U221" i="61"/>
  <c r="U217" i="61"/>
  <c r="U213" i="61"/>
  <c r="U209" i="61"/>
  <c r="U205" i="61"/>
  <c r="U201" i="61"/>
  <c r="U197" i="61"/>
  <c r="U193" i="61"/>
  <c r="U189" i="61"/>
  <c r="U185" i="61"/>
  <c r="U181" i="61"/>
  <c r="U177" i="61"/>
  <c r="U173" i="61"/>
  <c r="U169" i="61"/>
  <c r="U165" i="61"/>
  <c r="U160" i="61"/>
  <c r="U156" i="61"/>
  <c r="U152" i="61"/>
  <c r="U148" i="61"/>
  <c r="U144" i="61"/>
  <c r="U140" i="61"/>
  <c r="U136" i="61"/>
  <c r="U132" i="61"/>
  <c r="U128" i="61"/>
  <c r="U124" i="61"/>
  <c r="U120" i="61"/>
  <c r="U116" i="61"/>
  <c r="U112" i="61"/>
  <c r="U108" i="61"/>
  <c r="U104" i="61"/>
  <c r="U100" i="61"/>
  <c r="U96" i="61"/>
  <c r="U92" i="61"/>
  <c r="U88" i="61"/>
  <c r="U84" i="61"/>
  <c r="U80" i="61"/>
  <c r="U76" i="61"/>
  <c r="U72" i="61"/>
  <c r="U68" i="61"/>
  <c r="U64" i="61"/>
  <c r="U60" i="61"/>
  <c r="U56" i="61"/>
  <c r="U52" i="61"/>
  <c r="U48" i="61"/>
  <c r="U44" i="61"/>
  <c r="U40" i="61"/>
  <c r="U36" i="61"/>
  <c r="U32" i="61"/>
  <c r="U28" i="61"/>
  <c r="U24" i="61"/>
  <c r="U20" i="61"/>
  <c r="U16" i="61"/>
  <c r="U12" i="61"/>
  <c r="R59" i="59"/>
  <c r="R55" i="59"/>
  <c r="R51" i="59"/>
  <c r="R47" i="59"/>
  <c r="R43" i="59"/>
  <c r="R38" i="59"/>
  <c r="R34" i="59"/>
  <c r="R30" i="59"/>
  <c r="R25" i="59"/>
  <c r="R21" i="59"/>
  <c r="R17" i="59"/>
  <c r="R13" i="59"/>
  <c r="U249" i="61"/>
  <c r="U240" i="61"/>
  <c r="U228" i="61"/>
  <c r="U212" i="61"/>
  <c r="U200" i="61"/>
  <c r="U188" i="61"/>
  <c r="U176" i="61"/>
  <c r="U164" i="61"/>
  <c r="U155" i="61"/>
  <c r="U143" i="61"/>
  <c r="U131" i="61"/>
  <c r="U123" i="61"/>
  <c r="U252" i="61"/>
  <c r="U247" i="61"/>
  <c r="U243" i="61"/>
  <c r="U239" i="61"/>
  <c r="U235" i="61"/>
  <c r="U231" i="61"/>
  <c r="U227" i="61"/>
  <c r="U223" i="61"/>
  <c r="U219" i="61"/>
  <c r="U215" i="61"/>
  <c r="U211" i="61"/>
  <c r="U207" i="61"/>
  <c r="U203" i="61"/>
  <c r="U199" i="61"/>
  <c r="U195" i="61"/>
  <c r="U191" i="61"/>
  <c r="U187" i="61"/>
  <c r="U183" i="61"/>
  <c r="U179" i="61"/>
  <c r="U175" i="61"/>
  <c r="U171" i="61"/>
  <c r="U167" i="61"/>
  <c r="U163" i="61"/>
  <c r="U158" i="61"/>
  <c r="U154" i="61"/>
  <c r="U150" i="61"/>
  <c r="U146" i="61"/>
  <c r="U142" i="61"/>
  <c r="U138" i="61"/>
  <c r="U134" i="61"/>
  <c r="U130" i="61"/>
  <c r="U126" i="61"/>
  <c r="U122" i="61"/>
  <c r="U118" i="61"/>
  <c r="U114" i="61"/>
  <c r="U110" i="61"/>
  <c r="U106" i="61"/>
  <c r="U102" i="61"/>
  <c r="U98" i="61"/>
  <c r="U94" i="61"/>
  <c r="U90" i="61"/>
  <c r="U86" i="61"/>
  <c r="U82" i="61"/>
  <c r="U78" i="61"/>
  <c r="U74" i="61"/>
  <c r="U70" i="61"/>
  <c r="U66" i="61"/>
  <c r="U62" i="61"/>
  <c r="U58" i="61"/>
  <c r="U54" i="61"/>
  <c r="U50" i="61"/>
  <c r="U46" i="61"/>
  <c r="U42" i="61"/>
  <c r="U38" i="61"/>
  <c r="U34" i="61"/>
  <c r="U30" i="61"/>
  <c r="U26" i="61"/>
  <c r="U22" i="61"/>
  <c r="U18" i="61"/>
  <c r="U14" i="61"/>
  <c r="R62" i="59"/>
  <c r="R57" i="59"/>
  <c r="R53" i="59"/>
  <c r="R49" i="59"/>
  <c r="R45" i="59"/>
  <c r="R40" i="59"/>
  <c r="R36" i="59"/>
  <c r="R32" i="59"/>
  <c r="R28" i="59"/>
  <c r="R23" i="59"/>
  <c r="R19" i="59"/>
  <c r="R15" i="59"/>
  <c r="R11" i="59"/>
  <c r="U244" i="61"/>
  <c r="U236" i="61"/>
  <c r="U224" i="61"/>
  <c r="U216" i="61"/>
  <c r="U204" i="61"/>
  <c r="U196" i="61"/>
  <c r="U184" i="61"/>
  <c r="U172" i="61"/>
  <c r="U159" i="61"/>
  <c r="U147" i="61"/>
  <c r="U139" i="61"/>
  <c r="U127" i="61"/>
  <c r="U251" i="61"/>
  <c r="U246" i="61"/>
  <c r="U242" i="61"/>
  <c r="U238" i="61"/>
  <c r="U234" i="61"/>
  <c r="U230" i="61"/>
  <c r="U226" i="61"/>
  <c r="U222" i="61"/>
  <c r="U218" i="61"/>
  <c r="U214" i="61"/>
  <c r="U210" i="61"/>
  <c r="U206" i="61"/>
  <c r="U202" i="61"/>
  <c r="U198" i="61"/>
  <c r="U194" i="61"/>
  <c r="U190" i="61"/>
  <c r="U186" i="61"/>
  <c r="U182" i="61"/>
  <c r="U178" i="61"/>
  <c r="U174" i="61"/>
  <c r="U170" i="61"/>
  <c r="U166" i="61"/>
  <c r="U161" i="61"/>
  <c r="U157" i="61"/>
  <c r="U153" i="61"/>
  <c r="U149" i="61"/>
  <c r="U145" i="61"/>
  <c r="U141" i="61"/>
  <c r="U137" i="61"/>
  <c r="U133" i="61"/>
  <c r="U129" i="61"/>
  <c r="U125" i="61"/>
  <c r="U121" i="61"/>
  <c r="U117" i="61"/>
  <c r="U113" i="61"/>
  <c r="U109" i="61"/>
  <c r="U105" i="61"/>
  <c r="U101" i="61"/>
  <c r="U97" i="61"/>
  <c r="U93" i="61"/>
  <c r="U89" i="61"/>
  <c r="U85" i="61"/>
  <c r="U81" i="61"/>
  <c r="U77" i="61"/>
  <c r="U73" i="61"/>
  <c r="U69" i="61"/>
  <c r="U65" i="61"/>
  <c r="U61" i="61"/>
  <c r="U57" i="61"/>
  <c r="U53" i="61"/>
  <c r="U49" i="61"/>
  <c r="U45" i="61"/>
  <c r="U41" i="61"/>
  <c r="U37" i="61"/>
  <c r="U33" i="61"/>
  <c r="U29" i="61"/>
  <c r="U25" i="61"/>
  <c r="U21" i="61"/>
  <c r="U17" i="61"/>
  <c r="U13" i="61"/>
  <c r="R60" i="59"/>
  <c r="R56" i="59"/>
  <c r="R52" i="59"/>
  <c r="R48" i="59"/>
  <c r="R44" i="59"/>
  <c r="R39" i="59"/>
  <c r="R35" i="59"/>
  <c r="R31" i="59"/>
  <c r="R26" i="59"/>
  <c r="R22" i="59"/>
  <c r="R18" i="59"/>
  <c r="R14" i="59"/>
  <c r="U253" i="61"/>
  <c r="U232" i="61"/>
  <c r="U220" i="61"/>
  <c r="U208" i="61"/>
  <c r="U192" i="61"/>
  <c r="U180" i="61"/>
  <c r="U168" i="61"/>
  <c r="U151" i="61"/>
  <c r="U135" i="61"/>
  <c r="U107" i="61"/>
  <c r="U91" i="61"/>
  <c r="U75" i="61"/>
  <c r="U59" i="61"/>
  <c r="U43" i="61"/>
  <c r="U27" i="61"/>
  <c r="U11" i="61"/>
  <c r="R63" i="59"/>
  <c r="R46" i="59"/>
  <c r="R29" i="59"/>
  <c r="R12" i="59"/>
  <c r="U119" i="61"/>
  <c r="U55" i="61"/>
  <c r="R58" i="59"/>
  <c r="U115" i="61"/>
  <c r="U99" i="61"/>
  <c r="U83" i="61"/>
  <c r="U67" i="61"/>
  <c r="U51" i="61"/>
  <c r="U35" i="61"/>
  <c r="U19" i="61"/>
  <c r="R54" i="59"/>
  <c r="R37" i="59"/>
  <c r="R20" i="59"/>
  <c r="R50" i="59"/>
  <c r="R16" i="59"/>
  <c r="U103" i="61"/>
  <c r="U71" i="61"/>
  <c r="U23" i="61"/>
  <c r="R41" i="59"/>
  <c r="U111" i="61"/>
  <c r="U95" i="61"/>
  <c r="U79" i="61"/>
  <c r="U63" i="61"/>
  <c r="U47" i="61"/>
  <c r="U31" i="61"/>
  <c r="U15" i="61"/>
  <c r="R33" i="59"/>
  <c r="U87" i="61"/>
  <c r="U39" i="61"/>
  <c r="R24" i="59"/>
  <c r="L37" i="58"/>
  <c r="L30" i="58"/>
  <c r="L26" i="58"/>
  <c r="L22" i="58"/>
  <c r="L16" i="58"/>
  <c r="L11" i="58"/>
  <c r="L33" i="58"/>
  <c r="L29" i="58"/>
  <c r="L25" i="58"/>
  <c r="L21" i="58"/>
  <c r="L15" i="58"/>
  <c r="L10" i="58"/>
  <c r="L32" i="58"/>
  <c r="L28" i="58"/>
  <c r="L24" i="58"/>
  <c r="L20" i="58"/>
  <c r="L14" i="58"/>
  <c r="L31" i="58"/>
  <c r="L27" i="58"/>
  <c r="L23" i="58"/>
  <c r="L17" i="58"/>
  <c r="L13" i="58"/>
  <c r="L12" i="58"/>
  <c r="L35" i="58"/>
  <c r="L36" i="58"/>
  <c r="L19" i="58"/>
  <c r="D28" i="88"/>
  <c r="D31" i="88"/>
  <c r="D42" i="88"/>
  <c r="D17" i="88"/>
  <c r="D38" i="88"/>
  <c r="D21" i="88"/>
  <c r="D37" i="88"/>
  <c r="D16" i="88"/>
  <c r="D13" i="88"/>
  <c r="D18" i="88"/>
  <c r="D33" i="88"/>
  <c r="D35" i="88"/>
  <c r="D19" i="88"/>
  <c r="D11" i="88"/>
  <c r="D26" i="88"/>
  <c r="D27" i="88"/>
  <c r="D24" i="88"/>
  <c r="D29" i="88"/>
  <c r="D15" i="88"/>
  <c r="D12" i="88"/>
  <c r="D23" i="88"/>
  <c r="D10" i="88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1">
    <s v="Migdal Hashkaot Neches Boded"/>
    <s v="{[Time].[Hie Time].[Yom].&amp;[20190331]}"/>
    <s v="{[Medida].[Medida].&amp;[2]}"/>
    <s v="{[Keren].[Keren].[All]}"/>
    <s v="{[Cheshbon KM].[Hie Peilut].[Peilut 7].&amp;[Kod_Peilut_L7_399]&amp;[Kod_Peilut_L6_372]&amp;[Kod_Peilut_L5_305]&amp;[Kod_Peilut_L4_304]&amp;[Kod_Peilut_L3_303]&amp;[Kod_Peilut_L2_159]&amp;[Kod_Peilut_L1_182]}"/>
    <s v="{[Salim Maslulim].[Salim Maslulim].[אחזקה ישירה + מסלים]}"/>
    <s v="[Measures].[c_Shovi_Keren]"/>
    <s v="[Neches].[Hie Neches Boded].[Neches Boded L3].&amp;[NechesBoded_L3_105]&amp;[NechesBoded_L2_102]&amp;[NechesBoded_L1_101]"/>
    <s v="[Neches].[Hie Neches Boded].[Neches Boded L3].&amp;[NechesBoded_L3_111]&amp;[NechesBoded_L2_102]&amp;[NechesBoded_L1_101]"/>
    <s v="[Neches].[Hie Neches Boded].[Neches Boded L3].&amp;[NechesBoded_L3_113]&amp;[NechesBoded_L2_102]&amp;[NechesBoded_L1_101]"/>
    <s v="[Neches].[Hie Neches Boded].[Neches Boded L3].&amp;[NechesBoded_L3_115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23">
    <mdx n="0" f="s">
      <ms ns="1" c="0"/>
    </mdx>
    <mdx n="0" f="v">
      <t c="7">
        <n x="1" s="1"/>
        <n x="2" s="1"/>
        <n x="3" s="1"/>
        <n x="4" s="1"/>
        <n x="5" s="1"/>
        <n x="7"/>
        <n x="6"/>
      </t>
    </mdx>
    <mdx n="0" f="v">
      <t c="7">
        <n x="1" s="1"/>
        <n x="2" s="1"/>
        <n x="3" s="1"/>
        <n x="4" s="1"/>
        <n x="5" s="1"/>
        <n x="8"/>
        <n x="6"/>
      </t>
    </mdx>
    <mdx n="0" f="v">
      <t c="7">
        <n x="1" s="1"/>
        <n x="2" s="1"/>
        <n x="3" s="1"/>
        <n x="4" s="1"/>
        <n x="5" s="1"/>
        <n x="9"/>
        <n x="6"/>
      </t>
    </mdx>
    <mdx n="0" f="v">
      <t c="7">
        <n x="1" s="1"/>
        <n x="2" s="1"/>
        <n x="3" s="1"/>
        <n x="4" s="1"/>
        <n x="5" s="1"/>
        <n x="10"/>
        <n x="6"/>
      </t>
    </mdx>
    <mdx n="0" f="v">
      <t c="7">
        <n x="1" s="1"/>
        <n x="2" s="1"/>
        <n x="3" s="1"/>
        <n x="4" s="1"/>
        <n x="5" s="1"/>
        <n x="11"/>
        <n x="6"/>
      </t>
    </mdx>
    <mdx n="0" f="v">
      <t c="7">
        <n x="1" s="1"/>
        <n x="2" s="1"/>
        <n x="3" s="1"/>
        <n x="4" s="1"/>
        <n x="5" s="1"/>
        <n x="12"/>
        <n x="6"/>
      </t>
    </mdx>
    <mdx n="0" f="v">
      <t c="7">
        <n x="1" s="1"/>
        <n x="2" s="1"/>
        <n x="3" s="1"/>
        <n x="4" s="1"/>
        <n x="5" s="1"/>
        <n x="13"/>
        <n x="6"/>
      </t>
    </mdx>
    <mdx n="0" f="v">
      <t c="7">
        <n x="1" s="1"/>
        <n x="2" s="1"/>
        <n x="3" s="1"/>
        <n x="4" s="1"/>
        <n x="5" s="1"/>
        <n x="14"/>
        <n x="6"/>
      </t>
    </mdx>
    <mdx n="0" f="v">
      <t c="7">
        <n x="1" s="1"/>
        <n x="2" s="1"/>
        <n x="3" s="1"/>
        <n x="4" s="1"/>
        <n x="5" s="1"/>
        <n x="15"/>
        <n x="6"/>
      </t>
    </mdx>
    <mdx n="0" f="v">
      <t c="7">
        <n x="1" s="1"/>
        <n x="2" s="1"/>
        <n x="3" s="1"/>
        <n x="4" s="1"/>
        <n x="5" s="1"/>
        <n x="16"/>
        <n x="6"/>
      </t>
    </mdx>
    <mdx n="0" f="v">
      <t c="7">
        <n x="1" s="1"/>
        <n x="2" s="1"/>
        <n x="3" s="1"/>
        <n x="4" s="1"/>
        <n x="5" s="1"/>
        <n x="17"/>
        <n x="6"/>
      </t>
    </mdx>
    <mdx n="0" f="v">
      <t c="3" si="20">
        <n x="1" s="1"/>
        <n x="18"/>
        <n x="19"/>
      </t>
    </mdx>
    <mdx n="0" f="v">
      <t c="3" si="20">
        <n x="1" s="1"/>
        <n x="21"/>
        <n x="19"/>
      </t>
    </mdx>
    <mdx n="0" f="v">
      <t c="3" si="20">
        <n x="1" s="1"/>
        <n x="22"/>
        <n x="19"/>
      </t>
    </mdx>
    <mdx n="0" f="v">
      <t c="3" si="20">
        <n x="1" s="1"/>
        <n x="23"/>
        <n x="19"/>
      </t>
    </mdx>
    <mdx n="0" f="v">
      <t c="3" si="20">
        <n x="1" s="1"/>
        <n x="24"/>
        <n x="19"/>
      </t>
    </mdx>
    <mdx n="0" f="v">
      <t c="3" si="20">
        <n x="1" s="1"/>
        <n x="25"/>
        <n x="19"/>
      </t>
    </mdx>
    <mdx n="0" f="v">
      <t c="3" si="20">
        <n x="1" s="1"/>
        <n x="26"/>
        <n x="19"/>
      </t>
    </mdx>
    <mdx n="0" f="v">
      <t c="3" si="20">
        <n x="1" s="1"/>
        <n x="27"/>
        <n x="19"/>
      </t>
    </mdx>
    <mdx n="0" f="v">
      <t c="3" si="20">
        <n x="1" s="1"/>
        <n x="28"/>
        <n x="19"/>
      </t>
    </mdx>
    <mdx n="0" f="v">
      <t c="3" si="20">
        <n x="1" s="1"/>
        <n x="29"/>
        <n x="19"/>
      </t>
    </mdx>
    <mdx n="0" f="v">
      <t c="3" si="20">
        <n x="1" s="1"/>
        <n x="30"/>
        <n x="19"/>
      </t>
    </mdx>
  </mdxMetadata>
  <valueMetadata count="2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</valueMetadata>
</metadata>
</file>

<file path=xl/sharedStrings.xml><?xml version="1.0" encoding="utf-8"?>
<sst xmlns="http://schemas.openxmlformats.org/spreadsheetml/2006/main" count="7145" uniqueCount="2015">
  <si>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</si>
  <si>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</si>
  <si>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</si>
  <si>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</si>
  <si>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</si>
  <si>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</si>
  <si>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</si>
  <si>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</si>
  <si>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</si>
  <si>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</si>
  <si>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</si>
  <si>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</si>
  <si>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</si>
  <si>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</si>
  <si>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</si>
  <si>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</si>
  <si>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</si>
  <si>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</si>
  <si>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</si>
  <si>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</si>
  <si>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</si>
  <si>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</si>
  <si>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</si>
  <si>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</si>
  <si>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</si>
  <si>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</si>
  <si>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</si>
  <si>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</si>
  <si>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</si>
  <si>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</si>
  <si>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</si>
  <si>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</si>
  <si>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</si>
  <si>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</si>
  <si>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</si>
  <si>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</si>
  <si>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</si>
  <si>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</si>
  <si>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</si>
  <si>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</si>
  <si>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בבטחונות אחרים</t>
  </si>
  <si>
    <t>סה"כ הלוואות בישראל</t>
  </si>
  <si>
    <t>סה"כ הלוואות בחו"ל</t>
  </si>
  <si>
    <t>סה"כ הלוואות</t>
  </si>
  <si>
    <t>סה"כ מקרקעין</t>
  </si>
  <si>
    <t>יתרות מזומנים ועו"ש בש"ח</t>
  </si>
  <si>
    <t>יתרות מזומנים ועו"ש נקובים במט"ח</t>
  </si>
  <si>
    <t>פקדונות במט"ח עד שלושה חודשים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</si>
  <si>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</si>
  <si>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</si>
  <si>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</si>
  <si>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</si>
  <si>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</si>
  <si>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</si>
  <si>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</si>
  <si>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</si>
  <si>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</si>
  <si>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</si>
  <si>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</si>
  <si>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</si>
  <si>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</si>
  <si>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</si>
  <si>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</si>
  <si>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</si>
  <si>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</si>
  <si>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</si>
  <si>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</si>
  <si>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</si>
  <si>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</si>
  <si>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</si>
  <si>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</si>
  <si>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</si>
  <si>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</si>
  <si>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</si>
  <si>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</si>
  <si>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ערד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</si>
  <si>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</si>
  <si>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</si>
  <si>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</si>
  <si>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</si>
  <si>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</si>
  <si>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</si>
  <si>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</si>
  <si>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</si>
  <si>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</si>
  <si>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</si>
  <si>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</si>
  <si>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</si>
  <si>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</si>
  <si>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</si>
  <si>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</si>
  <si>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</si>
  <si>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</si>
  <si>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</si>
  <si>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</si>
  <si>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סה"כ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</si>
  <si>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</si>
  <si>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</si>
  <si>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</si>
  <si>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</si>
  <si>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</si>
  <si>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</si>
  <si>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</si>
  <si>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</si>
  <si>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</si>
  <si>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</si>
  <si>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</si>
  <si>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</si>
  <si>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</si>
  <si>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</si>
  <si>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</si>
  <si>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</si>
  <si>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</si>
  <si>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</si>
  <si>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</si>
  <si>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</si>
  <si>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</si>
  <si>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</si>
  <si>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</si>
  <si>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</si>
  <si>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</si>
  <si>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</si>
  <si>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</si>
  <si>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</si>
  <si>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</si>
  <si>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</si>
  <si>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</si>
  <si>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</si>
  <si>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</si>
  <si>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</si>
  <si>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</si>
  <si>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</si>
  <si>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</si>
  <si>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</si>
  <si>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</si>
  <si>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</si>
  <si>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</si>
  <si>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</si>
  <si>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</si>
  <si>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</si>
  <si>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</si>
  <si>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</si>
  <si>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</si>
  <si>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</si>
  <si>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</si>
  <si>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</si>
  <si>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</si>
  <si>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</si>
  <si>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</si>
  <si>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</si>
  <si>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</si>
  <si>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</si>
  <si>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</si>
  <si>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</si>
  <si>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</si>
  <si>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</si>
  <si>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</si>
  <si>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</si>
  <si>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</si>
  <si>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</si>
  <si>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</si>
  <si>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</si>
  <si>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</si>
  <si>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</si>
  <si>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</si>
  <si>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</si>
  <si>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</si>
  <si>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</si>
  <si>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</si>
  <si>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</si>
  <si>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</si>
  <si>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</si>
  <si>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</si>
  <si>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</si>
  <si>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</si>
  <si>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</si>
  <si>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</si>
  <si>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</si>
  <si>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</si>
  <si>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</si>
  <si>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</si>
  <si>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</si>
  <si>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</si>
  <si>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</si>
  <si>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</si>
  <si>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</si>
  <si>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</si>
  <si>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</si>
  <si>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</si>
  <si>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</si>
  <si>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</si>
  <si>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</si>
  <si>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</si>
  <si>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</si>
  <si>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</si>
  <si>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</si>
  <si>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</si>
  <si>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</si>
  <si>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</si>
  <si>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</si>
  <si>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</si>
  <si>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</si>
  <si>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</si>
  <si>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</si>
  <si>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</si>
  <si>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</si>
  <si>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</si>
  <si>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</si>
  <si>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</si>
  <si>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</si>
  <si>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</si>
  <si>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</si>
  <si>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</si>
  <si>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</si>
  <si>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</si>
  <si>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</si>
  <si>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</si>
  <si>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</si>
  <si>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</si>
  <si>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</si>
  <si>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</si>
  <si>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</si>
  <si>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</si>
  <si>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</si>
  <si>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</si>
  <si>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</si>
  <si>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</si>
  <si>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</si>
  <si>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</si>
  <si>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</si>
  <si>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</si>
  <si>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</si>
  <si>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</si>
  <si>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</si>
  <si>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</si>
  <si>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</si>
  <si>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</si>
  <si>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</si>
  <si>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</si>
  <si>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ריבית</t>
  </si>
  <si>
    <t>סה"כ קרנות הון סיכון</t>
  </si>
  <si>
    <t>סה"כ מט"ח/ מט"ח</t>
  </si>
  <si>
    <t>סה"כ קרנות נדל"ן</t>
  </si>
  <si>
    <t>סה"כ קרנות השקעה אחרות</t>
  </si>
  <si>
    <t>סה"כ בחו"ל:</t>
  </si>
  <si>
    <t>סה"כ בישראל:</t>
  </si>
  <si>
    <t>סה"כ כתבי אופציה בחו"ל</t>
  </si>
  <si>
    <t>סה"כ חו"ל:</t>
  </si>
  <si>
    <t>סה"כ מקרקעין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</si>
  <si>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</si>
  <si>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</si>
  <si>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</si>
  <si>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</si>
  <si>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</si>
  <si>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</si>
  <si>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</si>
  <si>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</si>
  <si>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</si>
  <si>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</si>
  <si>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</si>
  <si>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</si>
  <si>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</si>
  <si>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</si>
  <si>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</si>
  <si>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</si>
  <si>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</si>
  <si>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</si>
  <si>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31/03/2019</t>
  </si>
  <si>
    <t>מגדל מקפת קרנות פנסיה וקופות גמל בע"מ</t>
  </si>
  <si>
    <t>מקפת אישית - אפיק השקעות מגיל 60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</si>
  <si>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</si>
  <si>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</si>
  <si>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</si>
  <si>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</si>
  <si>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</si>
  <si>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</si>
  <si>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</si>
  <si>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</si>
  <si>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</si>
  <si>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</si>
  <si>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</si>
  <si>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</si>
  <si>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</si>
  <si>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</si>
  <si>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</si>
  <si>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</si>
  <si>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</si>
  <si>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</si>
  <si>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</si>
  <si>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529</t>
  </si>
  <si>
    <t>1157023</t>
  </si>
  <si>
    <t>ממשלתי צמוד 545</t>
  </si>
  <si>
    <t>1134865</t>
  </si>
  <si>
    <t>ממשלתי צמוד 922</t>
  </si>
  <si>
    <t>1124056</t>
  </si>
  <si>
    <t>מקמ 1019</t>
  </si>
  <si>
    <t>8191017</t>
  </si>
  <si>
    <t>מקמ 1119</t>
  </si>
  <si>
    <t>8191116</t>
  </si>
  <si>
    <t>מקמ 120</t>
  </si>
  <si>
    <t>8200123</t>
  </si>
  <si>
    <t>מקמ 1219</t>
  </si>
  <si>
    <t>8191215</t>
  </si>
  <si>
    <t>מקמ 210</t>
  </si>
  <si>
    <t>8200214</t>
  </si>
  <si>
    <t>מקמ 310</t>
  </si>
  <si>
    <t>8200313</t>
  </si>
  <si>
    <t>מקמ 419</t>
  </si>
  <si>
    <t>8190415</t>
  </si>
  <si>
    <t>מקמ 529</t>
  </si>
  <si>
    <t>8190522</t>
  </si>
  <si>
    <t>מקמ 619</t>
  </si>
  <si>
    <t>8190613</t>
  </si>
  <si>
    <t>מקמ 719</t>
  </si>
  <si>
    <t>8190712</t>
  </si>
  <si>
    <t>מקמ 819</t>
  </si>
  <si>
    <t>8190811</t>
  </si>
  <si>
    <t>מקמ 919</t>
  </si>
  <si>
    <t>8190910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</si>
  <si>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</si>
  <si>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</si>
  <si>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</si>
  <si>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</si>
  <si>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</si>
  <si>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</si>
  <si>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</si>
  <si>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</si>
  <si>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1119</t>
  </si>
  <si>
    <t>1157098</t>
  </si>
  <si>
    <t>ממשלתי שקלי 1122</t>
  </si>
  <si>
    <t>1141225</t>
  </si>
  <si>
    <t>ממשלתי שקלי 1123</t>
  </si>
  <si>
    <t>1155068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</si>
  <si>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</si>
  <si>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</si>
  <si>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</si>
  <si>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</si>
  <si>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</si>
  <si>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</si>
  <si>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</si>
  <si>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</si>
  <si>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</si>
  <si>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</si>
  <si>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</si>
  <si>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</si>
  <si>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819</t>
  </si>
  <si>
    <t>1156371</t>
  </si>
  <si>
    <t>ממשלתי שקלי 825</t>
  </si>
  <si>
    <t>1135557</t>
  </si>
  <si>
    <t>ממשלתי שקלי 928</t>
  </si>
  <si>
    <t>1150879</t>
  </si>
  <si>
    <t>ממשק0120</t>
  </si>
  <si>
    <t>1115773</t>
  </si>
  <si>
    <t>ממשלתי משתנה 0520  גילון</t>
  </si>
  <si>
    <t>1116193</t>
  </si>
  <si>
    <t>אלה פקדונות אגח ב</t>
  </si>
  <si>
    <t>1142215</t>
  </si>
  <si>
    <t>מגמה</t>
  </si>
  <si>
    <t>515666881</t>
  </si>
  <si>
    <t>שרותים פיננסים</t>
  </si>
  <si>
    <t>AAA.IL</t>
  </si>
  <si>
    <t>מעלות S&amp;P</t>
  </si>
  <si>
    <t>לאומי אגח 177</t>
  </si>
  <si>
    <t>6040315</t>
  </si>
  <si>
    <t>520018078</t>
  </si>
  <si>
    <t>בנקים</t>
  </si>
  <si>
    <t>לאומי אגח 179</t>
  </si>
  <si>
    <t>6040372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</si>
  <si>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</si>
  <si>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</si>
  <si>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</si>
  <si>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</si>
  <si>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</si>
  <si>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</si>
  <si>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</si>
  <si>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46</t>
  </si>
  <si>
    <t>2310225</t>
  </si>
  <si>
    <t>מזרחי הנפקות אגח 42</t>
  </si>
  <si>
    <t>2310183</t>
  </si>
  <si>
    <t>מזרחי טפחות 38</t>
  </si>
  <si>
    <t>2310142</t>
  </si>
  <si>
    <t>מזרחי טפחות 39</t>
  </si>
  <si>
    <t>2310159</t>
  </si>
  <si>
    <t>פועלים הנפקות אגח 32</t>
  </si>
  <si>
    <t>1940535</t>
  </si>
  <si>
    <t>520000118</t>
  </si>
  <si>
    <t>פועלים הנפקות אגח 33</t>
  </si>
  <si>
    <t>1940568</t>
  </si>
  <si>
    <t>פועלים הנפקות אגח 34</t>
  </si>
  <si>
    <t>1940576</t>
  </si>
  <si>
    <t>פועלים הנפקות אגח 35</t>
  </si>
  <si>
    <t>1940618</t>
  </si>
  <si>
    <t>פועלים הנפקות אגח 36</t>
  </si>
  <si>
    <t>1940659</t>
  </si>
  <si>
    <t>הבינלאומי סדרה ט</t>
  </si>
  <si>
    <t>1135177</t>
  </si>
  <si>
    <t>513141879</t>
  </si>
  <si>
    <t>AA+.IL</t>
  </si>
  <si>
    <t>לאומי מימון הת יד</t>
  </si>
  <si>
    <t>6040299</t>
  </si>
  <si>
    <t>מזרחי טפחות הנפקות הת 31</t>
  </si>
  <si>
    <t>2310076</t>
  </si>
  <si>
    <t>נמלי ישראל אגח א</t>
  </si>
  <si>
    <t>1145564</t>
  </si>
  <si>
    <t>513569780</t>
  </si>
  <si>
    <t>תשתיות</t>
  </si>
  <si>
    <t>נמלי ישראל אגח ב</t>
  </si>
  <si>
    <t>1145572</t>
  </si>
  <si>
    <t>נתיבי גז אגח ד</t>
  </si>
  <si>
    <t>1147503</t>
  </si>
  <si>
    <t>513436394</t>
  </si>
  <si>
    <t>שרותים</t>
  </si>
  <si>
    <t>עזריאלי אגח ב</t>
  </si>
  <si>
    <t>1134436</t>
  </si>
  <si>
    <t>510960719</t>
  </si>
  <si>
    <t>נדלן ובינוי</t>
  </si>
  <si>
    <t>עזריאלי אגח ג</t>
  </si>
  <si>
    <t>1136324</t>
  </si>
  <si>
    <t>עזריאלי אגח ד</t>
  </si>
  <si>
    <t>1138650</t>
  </si>
  <si>
    <t>עזריאלי אגח ה</t>
  </si>
  <si>
    <t>1156603</t>
  </si>
  <si>
    <t>עזריאלי אגח ו</t>
  </si>
  <si>
    <t>1156611</t>
  </si>
  <si>
    <t>פועלים הנפקות התח אגח טו</t>
  </si>
  <si>
    <t>1940543</t>
  </si>
  <si>
    <t>פועלים הנפקות התח אגח י</t>
  </si>
  <si>
    <t>1940402</t>
  </si>
  <si>
    <t>פועלים הנפקות התח אגח יד</t>
  </si>
  <si>
    <t>1940501</t>
  </si>
  <si>
    <t>אירפורט אגח ד</t>
  </si>
  <si>
    <t>1130426</t>
  </si>
  <si>
    <t>511659401</t>
  </si>
  <si>
    <t>AA.IL</t>
  </si>
  <si>
    <t>אירפורט אגח ה</t>
  </si>
  <si>
    <t>1133487</t>
  </si>
  <si>
    <t>אירפורט אגח ז</t>
  </si>
  <si>
    <t>1140110</t>
  </si>
  <si>
    <t>אמות אגח א</t>
  </si>
  <si>
    <t>1097385</t>
  </si>
  <si>
    <t>520026683</t>
  </si>
  <si>
    <t>אמות אגח ב</t>
  </si>
  <si>
    <t>1126630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</si>
  <si>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</si>
  <si>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</si>
  <si>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</si>
  <si>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</si>
  <si>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</si>
  <si>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</si>
  <si>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</si>
  <si>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</si>
  <si>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</si>
  <si>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</si>
  <si>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ביג אגח יא</t>
  </si>
  <si>
    <t>1151117</t>
  </si>
  <si>
    <t>513623314</t>
  </si>
  <si>
    <t>בינל הנפק התח כ</t>
  </si>
  <si>
    <t>1121953</t>
  </si>
  <si>
    <t>בינלאומי הנפקות 21</t>
  </si>
  <si>
    <t>1126598</t>
  </si>
  <si>
    <t>בינלאומי הנפקות התחייבות אגח ד</t>
  </si>
  <si>
    <t>1103126</t>
  </si>
  <si>
    <t>בנק לאומי שה סדרה 200</t>
  </si>
  <si>
    <t>6040141</t>
  </si>
  <si>
    <t>גב ים     ו*</t>
  </si>
  <si>
    <t>7590128</t>
  </si>
  <si>
    <t>520001736</t>
  </si>
  <si>
    <t>דיסק התחייבות י</t>
  </si>
  <si>
    <t>6910129</t>
  </si>
  <si>
    <t>520007030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</si>
  <si>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</si>
  <si>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</si>
  <si>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</si>
  <si>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</si>
  <si>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</si>
  <si>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</si>
  <si>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</si>
  <si>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</si>
  <si>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</si>
  <si>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</si>
  <si>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</si>
  <si>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</si>
  <si>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</si>
  <si>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</si>
  <si>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</si>
  <si>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</si>
  <si>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חשמל אגח 27</t>
  </si>
  <si>
    <t>6000210</t>
  </si>
  <si>
    <t>520000472</t>
  </si>
  <si>
    <t>חשמל</t>
  </si>
  <si>
    <t>חשמל אגח 29</t>
  </si>
  <si>
    <t>6000236</t>
  </si>
  <si>
    <t>חשמל אגח 31</t>
  </si>
  <si>
    <t>6000285</t>
  </si>
  <si>
    <t>כללביט אגח א</t>
  </si>
  <si>
    <t>1097138</t>
  </si>
  <si>
    <t>513754069</t>
  </si>
  <si>
    <t>לאומי COCO סדרה 401</t>
  </si>
  <si>
    <t>6040380</t>
  </si>
  <si>
    <t>לאומי COCO סדרה 402</t>
  </si>
  <si>
    <t>6040398</t>
  </si>
  <si>
    <t>לאומי COCO סדרה 403</t>
  </si>
  <si>
    <t>6040430</t>
  </si>
  <si>
    <t>למן.ק300</t>
  </si>
  <si>
    <t>6040257</t>
  </si>
  <si>
    <t>מליסרון   אגח ה*</t>
  </si>
  <si>
    <t>3230091</t>
  </si>
  <si>
    <t>520037789</t>
  </si>
  <si>
    <t>מליסרון 8*</t>
  </si>
  <si>
    <t>3230166</t>
  </si>
  <si>
    <t>מליסרון אגח טז*</t>
  </si>
  <si>
    <t>3230265</t>
  </si>
  <si>
    <t>מליסרון אגח י*</t>
  </si>
  <si>
    <t>3230190</t>
  </si>
  <si>
    <t>מליסרון אגח יד*</t>
  </si>
  <si>
    <t>3230232</t>
  </si>
  <si>
    <t>מנורה מב אג1</t>
  </si>
  <si>
    <t>5660048</t>
  </si>
  <si>
    <t>520007469</t>
  </si>
  <si>
    <t>מנפיקים התח ב</t>
  </si>
  <si>
    <t>7480023</t>
  </si>
  <si>
    <t>פועלים הנפקות שה 1</t>
  </si>
  <si>
    <t>1940444</t>
  </si>
  <si>
    <t>ריט 1 אגח 6*</t>
  </si>
  <si>
    <t>1138544</t>
  </si>
  <si>
    <t>513821488</t>
  </si>
  <si>
    <t>ריט1 אגח ד*</t>
  </si>
  <si>
    <t>1129899</t>
  </si>
  <si>
    <t>ריט1 אגח ה*</t>
  </si>
  <si>
    <t>1136753</t>
  </si>
  <si>
    <t>אדמה לשעבר מכתשים אגן ב</t>
  </si>
  <si>
    <t>1110915</t>
  </si>
  <si>
    <t>520043605</t>
  </si>
  <si>
    <t>כימיה גומי ופלסטיק</t>
  </si>
  <si>
    <t>AA-.IL</t>
  </si>
  <si>
    <t>ביג 5</t>
  </si>
  <si>
    <t>1129279</t>
  </si>
  <si>
    <t>ביג אגח ד</t>
  </si>
  <si>
    <t>1118033</t>
  </si>
  <si>
    <t>ביג אגח ז</t>
  </si>
  <si>
    <t>1136084</t>
  </si>
  <si>
    <t>ביג אגח ח</t>
  </si>
  <si>
    <t>1138924</t>
  </si>
  <si>
    <t>ביג אגח ט</t>
  </si>
  <si>
    <t>1141050</t>
  </si>
  <si>
    <t>ביג אגח יב</t>
  </si>
  <si>
    <t>1156231</t>
  </si>
  <si>
    <t>גזית גלוב אג10</t>
  </si>
  <si>
    <t>1260488</t>
  </si>
  <si>
    <t>520033234</t>
  </si>
  <si>
    <t>גזית גלוב אגח יב</t>
  </si>
  <si>
    <t>1260603</t>
  </si>
  <si>
    <t>גזית גלוב אגח יג</t>
  </si>
  <si>
    <t>1260652</t>
  </si>
  <si>
    <t>גזית גלוב ד</t>
  </si>
  <si>
    <t>1260397</t>
  </si>
  <si>
    <t>דיסקונט מנ שה</t>
  </si>
  <si>
    <t>7480098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</si>
  <si>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</si>
  <si>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</si>
  <si>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</si>
  <si>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</si>
  <si>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</si>
  <si>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</si>
  <si>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</si>
  <si>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</si>
  <si>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ישרס אגח טו</t>
  </si>
  <si>
    <t>6130207</t>
  </si>
  <si>
    <t>520017807</t>
  </si>
  <si>
    <t>ישרס אגח טז</t>
  </si>
  <si>
    <t>6130223</t>
  </si>
  <si>
    <t>ישרס אגח יג</t>
  </si>
  <si>
    <t>6130181</t>
  </si>
  <si>
    <t>כלל ביט מימון אגח ג</t>
  </si>
  <si>
    <t>1120120</t>
  </si>
  <si>
    <t>כללביט אגח ט</t>
  </si>
  <si>
    <t>1136050</t>
  </si>
  <si>
    <t>מבני תעשיה אגח יח</t>
  </si>
  <si>
    <t>2260479</t>
  </si>
  <si>
    <t>520024126</t>
  </si>
  <si>
    <t>מגה אור אגח ח</t>
  </si>
  <si>
    <t>1147602</t>
  </si>
  <si>
    <t>513257873</t>
  </si>
  <si>
    <t>מזרחי 48 COCO</t>
  </si>
  <si>
    <t>2310266</t>
  </si>
  <si>
    <t>מזרחי COCO 47</t>
  </si>
  <si>
    <t>2310233</t>
  </si>
  <si>
    <t>מליסרון אגח ו*</t>
  </si>
  <si>
    <t>3230125</t>
  </si>
  <si>
    <t>מליסרון אגח יג*</t>
  </si>
  <si>
    <t>3230224</t>
  </si>
  <si>
    <t>מליסרון אגח יז*</t>
  </si>
  <si>
    <t>3230273</t>
  </si>
  <si>
    <t>מנורה הון</t>
  </si>
  <si>
    <t>1103670</t>
  </si>
  <si>
    <t>סלע קפיטל נדלן אגח ג</t>
  </si>
  <si>
    <t>1138973</t>
  </si>
  <si>
    <t>513992529</t>
  </si>
  <si>
    <t>סלע קפיטל נדלן ב</t>
  </si>
  <si>
    <t>1132927</t>
  </si>
  <si>
    <t>פועלים הנפקות יח COCO</t>
  </si>
  <si>
    <t>1940600</t>
  </si>
  <si>
    <t>פועלים הנפקות סדרה יט COCO</t>
  </si>
  <si>
    <t>1940626</t>
  </si>
  <si>
    <t>פז נפט סדרה ו*</t>
  </si>
  <si>
    <t>1139542</t>
  </si>
  <si>
    <t>510216054</t>
  </si>
  <si>
    <t>השקעה ואחזקות</t>
  </si>
  <si>
    <t>פז נפט סדרה ז*</t>
  </si>
  <si>
    <t>1142595</t>
  </si>
  <si>
    <t>פניקס הון אגח ב</t>
  </si>
  <si>
    <t>1120799</t>
  </si>
  <si>
    <t>520017450</t>
  </si>
  <si>
    <t>פניקס הון אגח ה</t>
  </si>
  <si>
    <t>1135417</t>
  </si>
  <si>
    <t>שלמה אחזקות אגח יח</t>
  </si>
  <si>
    <t>1410307</t>
  </si>
  <si>
    <t>520034372</t>
  </si>
  <si>
    <t>אגוד הנפקות  יט*</t>
  </si>
  <si>
    <t>1124080</t>
  </si>
  <si>
    <t>520018649</t>
  </si>
  <si>
    <t>A+.IL</t>
  </si>
  <si>
    <t>אלדן סדרה ד</t>
  </si>
  <si>
    <t>1140821</t>
  </si>
  <si>
    <t>510454333</t>
  </si>
  <si>
    <t>בינל הנפק התח כב (COCO)</t>
  </si>
  <si>
    <t>1138585</t>
  </si>
  <si>
    <t>בינלאומי הנפ התח כג (coco)</t>
  </si>
  <si>
    <t>1142058</t>
  </si>
  <si>
    <t>בינלאומי הנפ התח כד (coco)</t>
  </si>
  <si>
    <t>1151000</t>
  </si>
  <si>
    <t>גירון אגח 6</t>
  </si>
  <si>
    <t>1139849</t>
  </si>
  <si>
    <t>520044520</t>
  </si>
  <si>
    <t>גירון אגח ז</t>
  </si>
  <si>
    <t>1142629</t>
  </si>
  <si>
    <t>דרבן.ק4</t>
  </si>
  <si>
    <t>4110094</t>
  </si>
  <si>
    <t>520038902</t>
  </si>
  <si>
    <t>ירושלים הנפקות אגח ט</t>
  </si>
  <si>
    <t>1127422</t>
  </si>
  <si>
    <t>520025636</t>
  </si>
  <si>
    <t>מבני תעש אגח כ</t>
  </si>
  <si>
    <t>2260495</t>
  </si>
  <si>
    <t>מבני תעשיה אגח יז</t>
  </si>
  <si>
    <t>2260446</t>
  </si>
  <si>
    <t>מזרחי טפחות שטר הון 1</t>
  </si>
  <si>
    <t>6950083</t>
  </si>
  <si>
    <t>נכסים ובנין 6</t>
  </si>
  <si>
    <t>6990188</t>
  </si>
  <si>
    <t>520025438</t>
  </si>
  <si>
    <t>סלקום אגח ו</t>
  </si>
  <si>
    <t>1125996</t>
  </si>
  <si>
    <t>511930125</t>
  </si>
  <si>
    <t>סלקום אגח ח</t>
  </si>
  <si>
    <t>1132828</t>
  </si>
  <si>
    <t>רבוע נדלן 4</t>
  </si>
  <si>
    <t>1119999</t>
  </si>
  <si>
    <t>513765859</t>
  </si>
  <si>
    <t>רבוע נדלן אגח ה</t>
  </si>
  <si>
    <t>1130467</t>
  </si>
  <si>
    <t>ריבוע נדלן ז</t>
  </si>
  <si>
    <t>1140615</t>
  </si>
  <si>
    <t>אגוד הנפקות שה נד 1*</t>
  </si>
  <si>
    <t>1115278</t>
  </si>
  <si>
    <t>A.IL</t>
  </si>
  <si>
    <t>אזורים סדרה 9*</t>
  </si>
  <si>
    <t>7150337</t>
  </si>
  <si>
    <t>520025990</t>
  </si>
  <si>
    <t>אשדר אגח א</t>
  </si>
  <si>
    <t>1104330</t>
  </si>
  <si>
    <t>510609761</t>
  </si>
  <si>
    <t>אשטרום נכ אג7</t>
  </si>
  <si>
    <t>2510139</t>
  </si>
  <si>
    <t>520036617</t>
  </si>
  <si>
    <t>דיסקונט שטר הון 1</t>
  </si>
  <si>
    <t>6910095</t>
  </si>
  <si>
    <t>ישפרו אגח סד ב</t>
  </si>
  <si>
    <t>7430069</t>
  </si>
  <si>
    <t>520029208</t>
  </si>
  <si>
    <t>כלכלית ירושלים אגח טו</t>
  </si>
  <si>
    <t>1980416</t>
  </si>
  <si>
    <t>520017070</t>
  </si>
  <si>
    <t>כלכלית ירושלים אגח יב</t>
  </si>
  <si>
    <t>1980358</t>
  </si>
  <si>
    <t>מגה אור אגח ו</t>
  </si>
  <si>
    <t>1138668</t>
  </si>
  <si>
    <t>מגה אור אגח ז</t>
  </si>
  <si>
    <t>1141696</t>
  </si>
  <si>
    <t>שיכון ובינוי 6</t>
  </si>
  <si>
    <t>1129733</t>
  </si>
  <si>
    <t>520036104</t>
  </si>
  <si>
    <t>אדגר אגח ט</t>
  </si>
  <si>
    <t>1820190</t>
  </si>
  <si>
    <t>520035171</t>
  </si>
  <si>
    <t>A-.IL</t>
  </si>
  <si>
    <t>אדגר.ק7</t>
  </si>
  <si>
    <t>1820158</t>
  </si>
  <si>
    <t>אלבר 13</t>
  </si>
  <si>
    <t>1127588</t>
  </si>
  <si>
    <t>512025891</t>
  </si>
  <si>
    <t>אפריקה נכסים 6</t>
  </si>
  <si>
    <t>1129550</t>
  </si>
  <si>
    <t>510560188</t>
  </si>
  <si>
    <t>בזן.ק1</t>
  </si>
  <si>
    <t>2590255</t>
  </si>
  <si>
    <t>520036658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</si>
  <si>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</si>
  <si>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</si>
  <si>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</si>
  <si>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</si>
  <si>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</si>
  <si>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</si>
  <si>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</si>
  <si>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ירושלים הנפקות נדחה אגח י</t>
  </si>
  <si>
    <t>1127414</t>
  </si>
  <si>
    <t>הכשרת היישוב 17</t>
  </si>
  <si>
    <t>6120182</t>
  </si>
  <si>
    <t>514423474</t>
  </si>
  <si>
    <t>BBB+.IL</t>
  </si>
  <si>
    <t>קרדן אןוי אגח ב</t>
  </si>
  <si>
    <t>1113034</t>
  </si>
  <si>
    <t>NV1239114</t>
  </si>
  <si>
    <t>D.IL</t>
  </si>
  <si>
    <t>מזרחי הנפקות 40</t>
  </si>
  <si>
    <t>2310167</t>
  </si>
  <si>
    <t>מזרחי הנפקות 41</t>
  </si>
  <si>
    <t>2310175</t>
  </si>
  <si>
    <t>עמידר אגח א</t>
  </si>
  <si>
    <t>1143585</t>
  </si>
  <si>
    <t>520017393</t>
  </si>
  <si>
    <t>פועלים הנפקות אגח 29</t>
  </si>
  <si>
    <t>1940485</t>
  </si>
  <si>
    <t>אלביט א</t>
  </si>
  <si>
    <t>1119635</t>
  </si>
  <si>
    <t>520043027</t>
  </si>
  <si>
    <t>ביטחוניות</t>
  </si>
  <si>
    <t>בינלאומי סדרה ח</t>
  </si>
  <si>
    <t>1134212</t>
  </si>
  <si>
    <t>דיסקונט מנפיקים אגח יג</t>
  </si>
  <si>
    <t>7480155</t>
  </si>
  <si>
    <t>דיסקונט מנפיקים אגח יד</t>
  </si>
  <si>
    <t>7480163</t>
  </si>
  <si>
    <t>מרכנתיל אגח ב</t>
  </si>
  <si>
    <t>1138205</t>
  </si>
  <si>
    <t>513686154</t>
  </si>
  <si>
    <t>נמלי ישראל אגח ג</t>
  </si>
  <si>
    <t>1145580</t>
  </si>
  <si>
    <t>פועלים הנפקות התח אגח יא</t>
  </si>
  <si>
    <t>1940410</t>
  </si>
  <si>
    <t>אמות אגח ה</t>
  </si>
  <si>
    <t>1138114</t>
  </si>
  <si>
    <t>בזק סדרה ז</t>
  </si>
  <si>
    <t>2300150</t>
  </si>
  <si>
    <t>בזק סדרה ט</t>
  </si>
  <si>
    <t>2300176</t>
  </si>
  <si>
    <t>בנק לאומי שה סדרה 201</t>
  </si>
  <si>
    <t>6040158</t>
  </si>
  <si>
    <t>גב ים ח*</t>
  </si>
  <si>
    <t>7590151</t>
  </si>
  <si>
    <t>דה זראסאי ד</t>
  </si>
  <si>
    <t>1147560</t>
  </si>
  <si>
    <t>1744984</t>
  </si>
  <si>
    <t>דיסקונט התחייבות יא</t>
  </si>
  <si>
    <t>6910137</t>
  </si>
  <si>
    <t>דקסיה ישראל הנפקות אגח יא</t>
  </si>
  <si>
    <t>1134154</t>
  </si>
  <si>
    <t>חשמל אגח 26</t>
  </si>
  <si>
    <t>6000202</t>
  </si>
  <si>
    <t>חשמל אגח 28</t>
  </si>
  <si>
    <t>6000228</t>
  </si>
  <si>
    <t>כיל ה</t>
  </si>
  <si>
    <t>2810299</t>
  </si>
  <si>
    <t>520027830</t>
  </si>
  <si>
    <t>לאומי כ.התחייבות 400  COCO</t>
  </si>
  <si>
    <t>6040331</t>
  </si>
  <si>
    <t>לאומי מימון שטר הון סדרה 301</t>
  </si>
  <si>
    <t>6040265</t>
  </si>
  <si>
    <t>סילברסטין אגח א*</t>
  </si>
  <si>
    <t>1145598</t>
  </si>
  <si>
    <t>1970336</t>
  </si>
  <si>
    <t>שופרסל אגח ה</t>
  </si>
  <si>
    <t>7770209</t>
  </si>
  <si>
    <t>520022732</t>
  </si>
  <si>
    <t>שטראוס אגח ה*</t>
  </si>
  <si>
    <t>7460389</t>
  </si>
  <si>
    <t>520003781</t>
  </si>
  <si>
    <t>מזון</t>
  </si>
  <si>
    <t>תעשיה אוירית אגח ג</t>
  </si>
  <si>
    <t>1127547</t>
  </si>
  <si>
    <t>520027194</t>
  </si>
  <si>
    <t>תעשיה אוירית אגח ד</t>
  </si>
  <si>
    <t>1133131</t>
  </si>
  <si>
    <t>אלקטרה אגח ה*</t>
  </si>
  <si>
    <t>7390222</t>
  </si>
  <si>
    <t>520028911</t>
  </si>
  <si>
    <t>ביג אג"ח סדרה ו</t>
  </si>
  <si>
    <t>1132521</t>
  </si>
  <si>
    <t>דה זראסאי אגח ג</t>
  </si>
  <si>
    <t>1137975</t>
  </si>
  <si>
    <t>הראל הנפקות אגח טו</t>
  </si>
  <si>
    <t>1143130</t>
  </si>
  <si>
    <t>הראל הנפקות אגח יד</t>
  </si>
  <si>
    <t>1143122</t>
  </si>
  <si>
    <t>הראל הנפקות יב</t>
  </si>
  <si>
    <t>1138163</t>
  </si>
  <si>
    <t>הראל הנפקות יג</t>
  </si>
  <si>
    <t>1138171</t>
  </si>
  <si>
    <t>וורטון אגח א</t>
  </si>
  <si>
    <t>1140169</t>
  </si>
  <si>
    <t>1866231</t>
  </si>
  <si>
    <t>ישרס אגח יד</t>
  </si>
  <si>
    <t>6130199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</si>
  <si>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</si>
  <si>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</si>
  <si>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</si>
  <si>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</si>
  <si>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</si>
  <si>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</si>
  <si>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</si>
  <si>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</si>
  <si>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פניקס הון אגח ח</t>
  </si>
  <si>
    <t>1139815</t>
  </si>
  <si>
    <t>פניקס הון אגח ט</t>
  </si>
  <si>
    <t>1155522</t>
  </si>
  <si>
    <t>קרסו אגח א</t>
  </si>
  <si>
    <t>1136464</t>
  </si>
  <si>
    <t>514065283</t>
  </si>
  <si>
    <t>קרסו אגח ג</t>
  </si>
  <si>
    <t>1141829</t>
  </si>
  <si>
    <t>אלדן סדרה א</t>
  </si>
  <si>
    <t>1134840</t>
  </si>
  <si>
    <t>אלדן סדרה ב</t>
  </si>
  <si>
    <t>1138254</t>
  </si>
  <si>
    <t>אלדן סדרה ג</t>
  </si>
  <si>
    <t>1140813</t>
  </si>
  <si>
    <t>אלקטרה אגח ד*</t>
  </si>
  <si>
    <t>7390149</t>
  </si>
  <si>
    <t>דיסקונט התח יב  COCO</t>
  </si>
  <si>
    <t>6910160</t>
  </si>
  <si>
    <t>טמפו משק  אגח א</t>
  </si>
  <si>
    <t>1118306</t>
  </si>
  <si>
    <t>520032848</t>
  </si>
  <si>
    <t>יוניברסל אגח ב</t>
  </si>
  <si>
    <t>1141647</t>
  </si>
  <si>
    <t>511809071</t>
  </si>
  <si>
    <t>כתב התחייבות נדחה סד יח אגוד*</t>
  </si>
  <si>
    <t>1121854</t>
  </si>
  <si>
    <t>לייטסטון אגח א</t>
  </si>
  <si>
    <t>1133891</t>
  </si>
  <si>
    <t>1838682</t>
  </si>
  <si>
    <t>מבני תעשייה אגח טו</t>
  </si>
  <si>
    <t>2260420</t>
  </si>
  <si>
    <t>מבני תעשייה אגח טז</t>
  </si>
  <si>
    <t>2260438</t>
  </si>
  <si>
    <t>מגה אור אגח ה</t>
  </si>
  <si>
    <t>1132687</t>
  </si>
  <si>
    <t>מויניאן אגח א</t>
  </si>
  <si>
    <t>1135656</t>
  </si>
  <si>
    <t>1858676</t>
  </si>
  <si>
    <t>ממן אגח ב</t>
  </si>
  <si>
    <t>2380046</t>
  </si>
  <si>
    <t>520036435</t>
  </si>
  <si>
    <t>מנורה הון הת 5</t>
  </si>
  <si>
    <t>1143411</t>
  </si>
  <si>
    <t>נכסים ובנין 7</t>
  </si>
  <si>
    <t>6990196</t>
  </si>
  <si>
    <t>סלקום אגח ט</t>
  </si>
  <si>
    <t>1132836</t>
  </si>
  <si>
    <t>סלקום אגח יב</t>
  </si>
  <si>
    <t>1143080</t>
  </si>
  <si>
    <t>סלקום יא</t>
  </si>
  <si>
    <t>1139252</t>
  </si>
  <si>
    <t>ספנסר ג</t>
  </si>
  <si>
    <t>1147495</t>
  </si>
  <si>
    <t>1838863</t>
  </si>
  <si>
    <t>פרטנר     ד</t>
  </si>
  <si>
    <t>1118835</t>
  </si>
  <si>
    <t>520044314</t>
  </si>
  <si>
    <t>פרטנר ו</t>
  </si>
  <si>
    <t>1141415</t>
  </si>
  <si>
    <t>קרסו אגח ב</t>
  </si>
  <si>
    <t>1139591</t>
  </si>
  <si>
    <t>רילייטד אגח א</t>
  </si>
  <si>
    <t>1134923</t>
  </si>
  <si>
    <t>1849766</t>
  </si>
  <si>
    <t>שפיר אגח ב</t>
  </si>
  <si>
    <t>1141951</t>
  </si>
  <si>
    <t>514892801</t>
  </si>
  <si>
    <t>שפיר הנדסה אגח א</t>
  </si>
  <si>
    <t>1136134</t>
  </si>
  <si>
    <t>אגוד הנפקות שה נד 2*</t>
  </si>
  <si>
    <t>1115286</t>
  </si>
  <si>
    <t>אזורים סדרה 11*</t>
  </si>
  <si>
    <t>7150352</t>
  </si>
  <si>
    <t>איי די איי הנפקות 5</t>
  </si>
  <si>
    <t>1155878</t>
  </si>
  <si>
    <t>513910703</t>
  </si>
  <si>
    <t>או.פי.סי אגח א*</t>
  </si>
  <si>
    <t>1141589</t>
  </si>
  <si>
    <t>514401702</t>
  </si>
  <si>
    <t>חיפוש נפט וגז</t>
  </si>
  <si>
    <t>אול יר אגח 3</t>
  </si>
  <si>
    <t>1140136</t>
  </si>
  <si>
    <t>1841580</t>
  </si>
  <si>
    <t>אול יר אגח ה</t>
  </si>
  <si>
    <t>1143304</t>
  </si>
  <si>
    <t>אלבר 14</t>
  </si>
  <si>
    <t>1132562</t>
  </si>
  <si>
    <t>בזן 4</t>
  </si>
  <si>
    <t>2590362</t>
  </si>
  <si>
    <t>בזן אגח ה</t>
  </si>
  <si>
    <t>2590388</t>
  </si>
  <si>
    <t>דה לסר אגח ה</t>
  </si>
  <si>
    <t>1135664</t>
  </si>
  <si>
    <t>דלשה קפיטל אגח ב</t>
  </si>
  <si>
    <t>1137314</t>
  </si>
  <si>
    <t>1888119</t>
  </si>
  <si>
    <t>טן דלק ג</t>
  </si>
  <si>
    <t>1131457</t>
  </si>
  <si>
    <t>511540809</t>
  </si>
  <si>
    <t>ישראמקו א*</t>
  </si>
  <si>
    <t>2320174</t>
  </si>
  <si>
    <t>550010003</t>
  </si>
  <si>
    <t>תמר פטרוליום אגח א*</t>
  </si>
  <si>
    <t>1141332</t>
  </si>
  <si>
    <t>515334662</t>
  </si>
  <si>
    <t>תמר פטרוליום אגח ב*</t>
  </si>
  <si>
    <t>1143593</t>
  </si>
  <si>
    <t>בזן אגח ו</t>
  </si>
  <si>
    <t>2590396</t>
  </si>
  <si>
    <t>סה"כ תל אביב 35</t>
  </si>
  <si>
    <t>אורמת טכנולוגיות*</t>
  </si>
  <si>
    <t>1134402</t>
  </si>
  <si>
    <t>520036716</t>
  </si>
  <si>
    <t>איי.אפ.אפ</t>
  </si>
  <si>
    <t>1155019</t>
  </si>
  <si>
    <t>MATERIALS</t>
  </si>
  <si>
    <t>איירפורט סיטי</t>
  </si>
  <si>
    <t>1095835</t>
  </si>
  <si>
    <t>אלביט מערכות</t>
  </si>
  <si>
    <t>1081124</t>
  </si>
  <si>
    <t>אמות</t>
  </si>
  <si>
    <t>1097278</t>
  </si>
  <si>
    <t>בזק</t>
  </si>
  <si>
    <t>230011</t>
  </si>
  <si>
    <t>בינלאומי 5</t>
  </si>
  <si>
    <t>593038</t>
  </si>
  <si>
    <t>בתי זיקוק לנפט</t>
  </si>
  <si>
    <t>2590248</t>
  </si>
  <si>
    <t>דיסקונט</t>
  </si>
  <si>
    <t>691212</t>
  </si>
  <si>
    <t>דלק קדוחים*</t>
  </si>
  <si>
    <t>475020</t>
  </si>
  <si>
    <t>550013098</t>
  </si>
  <si>
    <t>הפניקס 1</t>
  </si>
  <si>
    <t>767012</t>
  </si>
  <si>
    <t>הראל השקעות</t>
  </si>
  <si>
    <t>585018</t>
  </si>
  <si>
    <t>חברה לישראל</t>
  </si>
  <si>
    <t>576017</t>
  </si>
  <si>
    <t>520028010</t>
  </si>
  <si>
    <t>טאואר</t>
  </si>
  <si>
    <t>1082379</t>
  </si>
  <si>
    <t>520041997</t>
  </si>
  <si>
    <t>מוליכים למחצה</t>
  </si>
  <si>
    <t>טבע</t>
  </si>
  <si>
    <t>629014</t>
  </si>
  <si>
    <t>520013954</t>
  </si>
  <si>
    <t>ישראמקו*</t>
  </si>
  <si>
    <t>232017</t>
  </si>
  <si>
    <t>כיל</t>
  </si>
  <si>
    <t>281014</t>
  </si>
  <si>
    <t>לאומי</t>
  </si>
  <si>
    <t>604611</t>
  </si>
  <si>
    <t>מזרחי</t>
  </si>
  <si>
    <t>695437</t>
  </si>
  <si>
    <t>מליסרון*</t>
  </si>
  <si>
    <t>323014</t>
  </si>
  <si>
    <t>נייס</t>
  </si>
  <si>
    <t>273011</t>
  </si>
  <si>
    <t>520036872</t>
  </si>
  <si>
    <t>פועלים</t>
  </si>
  <si>
    <t>662577</t>
  </si>
  <si>
    <t>פז נפט*</t>
  </si>
  <si>
    <t>1100007</t>
  </si>
  <si>
    <t>פריגו</t>
  </si>
  <si>
    <t>1130699</t>
  </si>
  <si>
    <t>529592</t>
  </si>
  <si>
    <t>קבוצת עזריאלי</t>
  </si>
  <si>
    <t>1119478</t>
  </si>
  <si>
    <t>שופרסל</t>
  </si>
  <si>
    <t>777037</t>
  </si>
  <si>
    <t>שטראוס גרופ*</t>
  </si>
  <si>
    <t>746016</t>
  </si>
  <si>
    <t>סה"כ תל אביב 90</t>
  </si>
  <si>
    <t>אבגול*</t>
  </si>
  <si>
    <t>1100957</t>
  </si>
  <si>
    <t>510119068</t>
  </si>
  <si>
    <t>עץ נייר ודפוס</t>
  </si>
  <si>
    <t>או פי סי*</t>
  </si>
  <si>
    <t>1141571</t>
  </si>
  <si>
    <t>אזורים*</t>
  </si>
  <si>
    <t>715011</t>
  </si>
  <si>
    <t>איי די איי חברה לביטוח בעמ</t>
  </si>
  <si>
    <t>1129501</t>
  </si>
  <si>
    <t>אינרום תעשיות בניה*</t>
  </si>
  <si>
    <t>1132356</t>
  </si>
  <si>
    <t>515001659</t>
  </si>
  <si>
    <t>מתכת ומוצרי בניה</t>
  </si>
  <si>
    <t>אלוט תקשורת*</t>
  </si>
  <si>
    <t>1099654</t>
  </si>
  <si>
    <t>512394776</t>
  </si>
  <si>
    <t>אלקטרה*</t>
  </si>
  <si>
    <t>739037</t>
  </si>
  <si>
    <t>אנלייט אנרגיה*</t>
  </si>
  <si>
    <t>720011</t>
  </si>
  <si>
    <t>520041146</t>
  </si>
  <si>
    <t>אנרגיקס*</t>
  </si>
  <si>
    <t>1123355</t>
  </si>
  <si>
    <t>513901371</t>
  </si>
  <si>
    <t>אפקון החזקות*</t>
  </si>
  <si>
    <t>578013</t>
  </si>
  <si>
    <t>520033473</t>
  </si>
  <si>
    <t>ארד*</t>
  </si>
  <si>
    <t>1091651</t>
  </si>
  <si>
    <t>510007800</t>
  </si>
  <si>
    <t>אלקטרוניקה ואופטיקה</t>
  </si>
  <si>
    <t>גב ים 1*</t>
  </si>
  <si>
    <t>759019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</si>
  <si>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</si>
  <si>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</si>
  <si>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</si>
  <si>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</si>
  <si>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</si>
  <si>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</si>
  <si>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</si>
  <si>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</si>
  <si>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</si>
  <si>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</si>
  <si>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</si>
  <si>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</si>
  <si>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</si>
  <si>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</si>
  <si>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</si>
  <si>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</si>
  <si>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ישרס</t>
  </si>
  <si>
    <t>613034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</si>
  <si>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</si>
  <si>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</si>
  <si>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</si>
  <si>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</si>
  <si>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</si>
  <si>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</si>
  <si>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</si>
  <si>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</si>
  <si>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</si>
  <si>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</si>
  <si>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</si>
  <si>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נובה</t>
  </si>
  <si>
    <t>1084557</t>
  </si>
  <si>
    <t>511812463</t>
  </si>
  <si>
    <t>נפטא*</t>
  </si>
  <si>
    <t>643015</t>
  </si>
  <si>
    <t>520020942</t>
  </si>
  <si>
    <t>סאפיינס</t>
  </si>
  <si>
    <t>1087659</t>
  </si>
  <si>
    <t>53368</t>
  </si>
  <si>
    <t>סלקום CEL</t>
  </si>
  <si>
    <t>1101534</t>
  </si>
  <si>
    <t>סקופ*</t>
  </si>
  <si>
    <t>288019</t>
  </si>
  <si>
    <t>520037425</t>
  </si>
  <si>
    <t>פלסאון תעשיות*</t>
  </si>
  <si>
    <t>1081603</t>
  </si>
  <si>
    <t>520042912</t>
  </si>
  <si>
    <t>פרטנר</t>
  </si>
  <si>
    <t>1083484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</si>
  <si>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</si>
  <si>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</si>
  <si>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</si>
  <si>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</si>
  <si>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</si>
  <si>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</si>
  <si>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</si>
  <si>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</si>
  <si>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</si>
  <si>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</si>
  <si>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רדהיל</t>
  </si>
  <si>
    <t>1122381</t>
  </si>
  <si>
    <t>514304005</t>
  </si>
  <si>
    <t>ריט 1*</t>
  </si>
  <si>
    <t>1098920</t>
  </si>
  <si>
    <t>רמי לוי</t>
  </si>
  <si>
    <t>1104249</t>
  </si>
  <si>
    <t>513770669</t>
  </si>
  <si>
    <t>רציו יהש*</t>
  </si>
  <si>
    <t>394015</t>
  </si>
  <si>
    <t>550012777</t>
  </si>
  <si>
    <t>שיכון ובינוי</t>
  </si>
  <si>
    <t>1081942</t>
  </si>
  <si>
    <t>שפיר הנדסה</t>
  </si>
  <si>
    <t>1133875</t>
  </si>
  <si>
    <t>תמר פטרוליום*</t>
  </si>
  <si>
    <t>1141357</t>
  </si>
  <si>
    <t>אבוגן*</t>
  </si>
  <si>
    <t>1105055</t>
  </si>
  <si>
    <t>512838723</t>
  </si>
  <si>
    <t>אוארטי*</t>
  </si>
  <si>
    <t>1086230</t>
  </si>
  <si>
    <t>513057588</t>
  </si>
  <si>
    <t>אוברסיז*</t>
  </si>
  <si>
    <t>1139617</t>
  </si>
  <si>
    <t>510490071</t>
  </si>
  <si>
    <t>אוריין*</t>
  </si>
  <si>
    <t>1103506</t>
  </si>
  <si>
    <t>511068256</t>
  </si>
  <si>
    <t>אילקס מדיקל</t>
  </si>
  <si>
    <t>1080753</t>
  </si>
  <si>
    <t>520042219</t>
  </si>
  <si>
    <t>איתמר מדיקל*</t>
  </si>
  <si>
    <t>1102458</t>
  </si>
  <si>
    <t>512434218</t>
  </si>
  <si>
    <t>מכשור רפואי</t>
  </si>
  <si>
    <t>אלספק*</t>
  </si>
  <si>
    <t>1090364</t>
  </si>
  <si>
    <t>511297541</t>
  </si>
  <si>
    <t>אלרון</t>
  </si>
  <si>
    <t>749077</t>
  </si>
  <si>
    <t>520028036</t>
  </si>
  <si>
    <t>אמיליה פיתוח</t>
  </si>
  <si>
    <t>589010</t>
  </si>
  <si>
    <t>520014846</t>
  </si>
  <si>
    <t>אמנת*</t>
  </si>
  <si>
    <t>654012</t>
  </si>
  <si>
    <t>520040833</t>
  </si>
  <si>
    <t>אפריקה תעשיות*</t>
  </si>
  <si>
    <t>800011</t>
  </si>
  <si>
    <t>520026618</t>
  </si>
  <si>
    <t>אקויטל</t>
  </si>
  <si>
    <t>755017</t>
  </si>
  <si>
    <t>520030859</t>
  </si>
  <si>
    <t>אקסלנז*</t>
  </si>
  <si>
    <t>1104868</t>
  </si>
  <si>
    <t>513821504</t>
  </si>
  <si>
    <t>בריל*</t>
  </si>
  <si>
    <t>399014</t>
  </si>
  <si>
    <t>520038647</t>
  </si>
  <si>
    <t>ברנמילר*</t>
  </si>
  <si>
    <t>1141530</t>
  </si>
  <si>
    <t>514720374</t>
  </si>
  <si>
    <t>גולן פלסטיק*</t>
  </si>
  <si>
    <t>1091933</t>
  </si>
  <si>
    <t>513029975</t>
  </si>
  <si>
    <t>גניגר*</t>
  </si>
  <si>
    <t>1095892</t>
  </si>
  <si>
    <t>512416991</t>
  </si>
  <si>
    <t>דלק תמלוגים*</t>
  </si>
  <si>
    <t>1129493</t>
  </si>
  <si>
    <t>514837111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</si>
  <si>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</si>
  <si>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</si>
  <si>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</si>
  <si>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</si>
  <si>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</si>
  <si>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</si>
  <si>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</si>
  <si>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</si>
  <si>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</si>
  <si>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</si>
  <si>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</si>
  <si>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</si>
  <si>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לוינשטין*</t>
  </si>
  <si>
    <t>573014</t>
  </si>
  <si>
    <t>520033424</t>
  </si>
  <si>
    <t>מדטכניקה*</t>
  </si>
  <si>
    <t>253013</t>
  </si>
  <si>
    <t>520036195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</si>
  <si>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</si>
  <si>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</si>
  <si>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</si>
  <si>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</si>
  <si>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</si>
  <si>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</si>
  <si>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נובולוג</t>
  </si>
  <si>
    <t>1140151</t>
  </si>
  <si>
    <t>510475312</t>
  </si>
  <si>
    <t>על בד*</t>
  </si>
  <si>
    <t>625012</t>
  </si>
  <si>
    <t>520040205</t>
  </si>
  <si>
    <t>פלאזה סנטרס</t>
  </si>
  <si>
    <t>1109917</t>
  </si>
  <si>
    <t>33248324</t>
  </si>
  <si>
    <t>פלסטופיל*</t>
  </si>
  <si>
    <t>1092840</t>
  </si>
  <si>
    <t>513681247</t>
  </si>
  <si>
    <t>פלרם*</t>
  </si>
  <si>
    <t>644013</t>
  </si>
  <si>
    <t>520039843</t>
  </si>
  <si>
    <t>פנינסולה*</t>
  </si>
  <si>
    <t>333013</t>
  </si>
  <si>
    <t>520033713</t>
  </si>
  <si>
    <t>קו מנחה*</t>
  </si>
  <si>
    <t>271015</t>
  </si>
  <si>
    <t>520036997</t>
  </si>
  <si>
    <t>קסטרו</t>
  </si>
  <si>
    <t>280016</t>
  </si>
  <si>
    <t>520037649</t>
  </si>
  <si>
    <t>רבל אי.סי.אס בעמ*</t>
  </si>
  <si>
    <t>1103878</t>
  </si>
  <si>
    <t>513506329</t>
  </si>
  <si>
    <t>רם און*</t>
  </si>
  <si>
    <t>1090943</t>
  </si>
  <si>
    <t>512776964</t>
  </si>
  <si>
    <t>תדיר גן</t>
  </si>
  <si>
    <t>1090141</t>
  </si>
  <si>
    <t>511870891</t>
  </si>
  <si>
    <t>ALLOT COMMUNICATIONS LTD*</t>
  </si>
  <si>
    <t>IL0010996549</t>
  </si>
  <si>
    <t>NASDAQ</t>
  </si>
  <si>
    <t>בלומברג</t>
  </si>
  <si>
    <t>CHECK POINT SOFTWARE TECH</t>
  </si>
  <si>
    <t>IL0010824113</t>
  </si>
  <si>
    <t>520042821</t>
  </si>
  <si>
    <t>Software &amp; Services</t>
  </si>
  <si>
    <t>CYBERARK SOFTWARE</t>
  </si>
  <si>
    <t>IL0011334468</t>
  </si>
  <si>
    <t>512291642</t>
  </si>
  <si>
    <t>ENERGEAN OIL &amp; GAS</t>
  </si>
  <si>
    <t>GB00BG12Y042</t>
  </si>
  <si>
    <t>10758801</t>
  </si>
  <si>
    <t>ENERGY</t>
  </si>
  <si>
    <t>INTEC PHARMA LTD</t>
  </si>
  <si>
    <t>IL0011177958</t>
  </si>
  <si>
    <t>513022780</t>
  </si>
  <si>
    <t>INTL FLAVORS AND FRAGRANCES</t>
  </si>
  <si>
    <t>US4595061015</t>
  </si>
  <si>
    <t>NYSE</t>
  </si>
  <si>
    <t>ITURAN LOCATION AND CONTROL</t>
  </si>
  <si>
    <t>IL0010818685</t>
  </si>
  <si>
    <t>520043811</t>
  </si>
  <si>
    <t>KAMADA LTD</t>
  </si>
  <si>
    <t>IL0010941198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</si>
  <si>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</si>
  <si>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</si>
  <si>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</si>
  <si>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</si>
  <si>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</si>
  <si>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</si>
  <si>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</si>
  <si>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NICE</t>
  </si>
  <si>
    <t>US6536561086</t>
  </si>
  <si>
    <t>NOVA MEASURING INSTRUMENTS</t>
  </si>
  <si>
    <t>IL0010845571</t>
  </si>
  <si>
    <t>ORMAT TECHNOLOGIES INC*</t>
  </si>
  <si>
    <t>US6866881021</t>
  </si>
  <si>
    <t>PARTNER COMMUNICATIONS ADR</t>
  </si>
  <si>
    <t>US70211M1099</t>
  </si>
  <si>
    <t>PERRIGO CO</t>
  </si>
  <si>
    <t>IE00BGH1M568</t>
  </si>
  <si>
    <t>PLAZA CENTERS NV</t>
  </si>
  <si>
    <t>NL0011882741</t>
  </si>
  <si>
    <t>REDHILL BIOPHARMA LTD ADR</t>
  </si>
  <si>
    <t>US7574681034</t>
  </si>
  <si>
    <t>SAPIENS INTERNATIONAL CORP</t>
  </si>
  <si>
    <t>KYG7T16G1039</t>
  </si>
  <si>
    <t>SOLAREDGE TECHNOLOGIES</t>
  </si>
  <si>
    <t>US83417M1045</t>
  </si>
  <si>
    <t>513865329</t>
  </si>
  <si>
    <t>Semiconductors &amp; Semiconductor</t>
  </si>
  <si>
    <t>TEVA PHARMACEUTICAL SP ADR</t>
  </si>
  <si>
    <t>US8816242098</t>
  </si>
  <si>
    <t>TOWER SEMICONDUCTOR LTD</t>
  </si>
  <si>
    <t>IL0010823792</t>
  </si>
  <si>
    <t>UROGEN PHARMA</t>
  </si>
  <si>
    <t>IL0011407140</t>
  </si>
  <si>
    <t>513537621</t>
  </si>
  <si>
    <t>Pharmaceuticals&amp; Biotechnology</t>
  </si>
  <si>
    <t>VERINT SYSTEMS</t>
  </si>
  <si>
    <t>US92343X1000</t>
  </si>
  <si>
    <t>512704867</t>
  </si>
  <si>
    <t>WIX.COM LTD</t>
  </si>
  <si>
    <t>IL0011301780</t>
  </si>
  <si>
    <t>513881177</t>
  </si>
  <si>
    <t>ADIDAS AG</t>
  </si>
  <si>
    <t>DE000A1EWWW0</t>
  </si>
  <si>
    <t>Consumer Durables &amp; Apparel</t>
  </si>
  <si>
    <t>AIRBUS</t>
  </si>
  <si>
    <t>NL0000235190</t>
  </si>
  <si>
    <t>Capital Goods</t>
  </si>
  <si>
    <t>ALEXANDRIA REAL ESTATE EQUIT</t>
  </si>
  <si>
    <t>US0152711091</t>
  </si>
  <si>
    <t>Real Estate</t>
  </si>
  <si>
    <t>ALIBABA GROUP HOLDING_SP ADR</t>
  </si>
  <si>
    <t>US01609W1027</t>
  </si>
  <si>
    <t>Retailing</t>
  </si>
  <si>
    <t>ALPHABET INC CL C</t>
  </si>
  <si>
    <t>US02079K1079</t>
  </si>
  <si>
    <t>AMAZON.COM INC</t>
  </si>
  <si>
    <t>US0231351067</t>
  </si>
  <si>
    <t>APPLE INC</t>
  </si>
  <si>
    <t>US0378331005</t>
  </si>
  <si>
    <t>Technology Hardware &amp; Equipment</t>
  </si>
  <si>
    <t>ASML HOLDING NV</t>
  </si>
  <si>
    <t>NL0010273215</t>
  </si>
  <si>
    <t>BAE SYSTEMS</t>
  </si>
  <si>
    <t>GB0002634946</t>
  </si>
  <si>
    <t>BANK OF AMERICA CORP</t>
  </si>
  <si>
    <t>US0605051046</t>
  </si>
  <si>
    <t>Banks</t>
  </si>
  <si>
    <t>BAYERISCHE MOTOREN WERKE AG</t>
  </si>
  <si>
    <t>DE0005190003</t>
  </si>
  <si>
    <t>Automobiles &amp; Components</t>
  </si>
  <si>
    <t>BECTON DICKINSON AND CO</t>
  </si>
  <si>
    <t>US0758871091</t>
  </si>
  <si>
    <t>BLACKROCK</t>
  </si>
  <si>
    <t>US09247X1019</t>
  </si>
  <si>
    <t>Diversified Financial Services</t>
  </si>
  <si>
    <t>BOEING</t>
  </si>
  <si>
    <t>US0970231058</t>
  </si>
  <si>
    <t>BOSTON PROPERTIES INC</t>
  </si>
  <si>
    <t>US1011211018</t>
  </si>
  <si>
    <t>BP PLC</t>
  </si>
  <si>
    <t>GB0007980591</t>
  </si>
  <si>
    <t>CHENIERE ENERGY</t>
  </si>
  <si>
    <t>US16411R2085</t>
  </si>
  <si>
    <t>CISCO SYSTEMS</t>
  </si>
  <si>
    <t>US17275R1023</t>
  </si>
  <si>
    <t>CITIGROUP INC</t>
  </si>
  <si>
    <t>US1729674242</t>
  </si>
  <si>
    <t>DAIMLER AG REGISTERED SHARES</t>
  </si>
  <si>
    <t>DE0007100000</t>
  </si>
  <si>
    <t>DEUTSCHE POST AG REG</t>
  </si>
  <si>
    <t>DE0005552004</t>
  </si>
  <si>
    <t>Transportation</t>
  </si>
  <si>
    <t>DEUTSCHE WOHNEN AG BR</t>
  </si>
  <si>
    <t>DE000A0HN5C6</t>
  </si>
  <si>
    <t>EIFFAGE</t>
  </si>
  <si>
    <t>FR0000130452</t>
  </si>
  <si>
    <t>ERICSSON LM B SHS</t>
  </si>
  <si>
    <t>SE0000108656</t>
  </si>
  <si>
    <t>FACEBOOK INC A</t>
  </si>
  <si>
    <t>US30303M1027</t>
  </si>
  <si>
    <t>GENERAL MOTORS CO</t>
  </si>
  <si>
    <t>US37045V1008</t>
  </si>
  <si>
    <t>GOLDMAN SACHS GROUP INC</t>
  </si>
  <si>
    <t>US38141G1040</t>
  </si>
  <si>
    <t>INPEX</t>
  </si>
  <si>
    <t>JP3294460005</t>
  </si>
  <si>
    <t>JPMORGAN CHASE</t>
  </si>
  <si>
    <t>US46625H1005</t>
  </si>
  <si>
    <t>LEG IMMOBILIEN AG</t>
  </si>
  <si>
    <t>DE000LEG1110</t>
  </si>
  <si>
    <t>LLOYDS BANKING GROUP PLC</t>
  </si>
  <si>
    <t>GB0008706128</t>
  </si>
  <si>
    <t>MASTERCARD INC CLASS A</t>
  </si>
  <si>
    <t>US57636Q1040</t>
  </si>
  <si>
    <t>MCDONALDS</t>
  </si>
  <si>
    <t>US5801351017</t>
  </si>
  <si>
    <t>Hotels Restaurants &amp; Leisure</t>
  </si>
  <si>
    <t>MERCK &amp; CO. INC</t>
  </si>
  <si>
    <t>US58933Y1055</t>
  </si>
  <si>
    <t>MICROSOFT CORP</t>
  </si>
  <si>
    <t>US5949181045</t>
  </si>
  <si>
    <t>TELECOMMUNICATION SERVICES</t>
  </si>
  <si>
    <t>MOODY`S</t>
  </si>
  <si>
    <t>US6153691059</t>
  </si>
  <si>
    <t>MOSAIC CO/THE</t>
  </si>
  <si>
    <t>US61945C1036</t>
  </si>
  <si>
    <t>MYLAN</t>
  </si>
  <si>
    <t>NL0011031208</t>
  </si>
  <si>
    <t>NIKE INC CL B</t>
  </si>
  <si>
    <t>US6541061031</t>
  </si>
  <si>
    <t>NOKIA OYJ</t>
  </si>
  <si>
    <t>FI0009000681</t>
  </si>
  <si>
    <t>NUTRIEN LTD</t>
  </si>
  <si>
    <t>CA67077M1086</t>
  </si>
  <si>
    <t>PALO ALTO NETWORKS</t>
  </si>
  <si>
    <t>US6974351057</t>
  </si>
  <si>
    <t>PAYPAL HOLDINGS INC</t>
  </si>
  <si>
    <t>US70450Y1038</t>
  </si>
  <si>
    <t>PFIZER INC</t>
  </si>
  <si>
    <t>US7170811035</t>
  </si>
  <si>
    <t>PROLOGIS INC</t>
  </si>
  <si>
    <t>US74340W1036</t>
  </si>
  <si>
    <t>ROYAL BANK OF SCOTLAND GROUP</t>
  </si>
  <si>
    <t>GB00B7T77214</t>
  </si>
  <si>
    <t>ROYAL DUTCH SHELL PLC A SHS</t>
  </si>
  <si>
    <t>GB00B03MLX29</t>
  </si>
  <si>
    <t>S&amp;P GLOBAL</t>
  </si>
  <si>
    <t>US78409V1044</t>
  </si>
  <si>
    <t>SAAB AB B</t>
  </si>
  <si>
    <t>SE0000112385</t>
  </si>
  <si>
    <t>SEGRO</t>
  </si>
  <si>
    <t>GB00B5ZN1N88</t>
  </si>
  <si>
    <t>SIMON PROPERTY GROUP</t>
  </si>
  <si>
    <t>US8288061091</t>
  </si>
  <si>
    <t>SL GREEN REALTY CORP</t>
  </si>
  <si>
    <t>US78440X1019</t>
  </si>
  <si>
    <t>THALES SA</t>
  </si>
  <si>
    <t>FR0000121329</t>
  </si>
  <si>
    <t>TOTAL SA</t>
  </si>
  <si>
    <t>FR0000120271</t>
  </si>
  <si>
    <t>US BANCORP</t>
  </si>
  <si>
    <t>US9029733048</t>
  </si>
  <si>
    <t>VARONIS SYSTEMS</t>
  </si>
  <si>
    <t>US9222801022</t>
  </si>
  <si>
    <t>VINCI SA</t>
  </si>
  <si>
    <t>FR0000125486</t>
  </si>
  <si>
    <t>VISA</t>
  </si>
  <si>
    <t>US92826C8394</t>
  </si>
  <si>
    <t>VONOVIA</t>
  </si>
  <si>
    <t>DE000A1ML7J1</t>
  </si>
  <si>
    <t>WAL MART STORES INC</t>
  </si>
  <si>
    <t>US9311421039</t>
  </si>
  <si>
    <t>Food &amp; Staples Retailing</t>
  </si>
  <si>
    <t>WELLS FARGO &amp; CO</t>
  </si>
  <si>
    <t>US9497461015</t>
  </si>
  <si>
    <t>WOODSIDE PETROLEUM</t>
  </si>
  <si>
    <t>AU000000WPL2</t>
  </si>
  <si>
    <t>הראל סל תא בנקים</t>
  </si>
  <si>
    <t>1148949</t>
  </si>
  <si>
    <t>514103811</t>
  </si>
  <si>
    <t>מניות</t>
  </si>
  <si>
    <t>פסגות ETF תא צמיחה</t>
  </si>
  <si>
    <t>1148782</t>
  </si>
  <si>
    <t>513464289</t>
  </si>
  <si>
    <t>פסגות סל בנקים סדרה 1</t>
  </si>
  <si>
    <t>1148774</t>
  </si>
  <si>
    <t>קסם תא 35</t>
  </si>
  <si>
    <t>1146570</t>
  </si>
  <si>
    <t>520041989</t>
  </si>
  <si>
    <t>קסם תא בנקים</t>
  </si>
  <si>
    <t>1146430</t>
  </si>
  <si>
    <t>קסם תא125</t>
  </si>
  <si>
    <t>1146356</t>
  </si>
  <si>
    <t>תכלית תא 35</t>
  </si>
  <si>
    <t>1143700</t>
  </si>
  <si>
    <t>513540310</t>
  </si>
  <si>
    <t>תכלית תא בנקים</t>
  </si>
  <si>
    <t>1143726</t>
  </si>
  <si>
    <t>הראל סל תלבונד 20</t>
  </si>
  <si>
    <t>1150440</t>
  </si>
  <si>
    <t>אג"ח</t>
  </si>
  <si>
    <t>הראל סל תלבונד 40</t>
  </si>
  <si>
    <t>1150499</t>
  </si>
  <si>
    <t>הראל סל תלבונד 60</t>
  </si>
  <si>
    <t>1150473</t>
  </si>
  <si>
    <t>הראל סל תלבונד שקלי</t>
  </si>
  <si>
    <t>1150523</t>
  </si>
  <si>
    <t>פסגות ETF תל בונד 60</t>
  </si>
  <si>
    <t>1148006</t>
  </si>
  <si>
    <t>פסגות ETF תלבונד 20</t>
  </si>
  <si>
    <t>1147958</t>
  </si>
  <si>
    <t>פסגות ETF תלבונד 40</t>
  </si>
  <si>
    <t>1147974</t>
  </si>
  <si>
    <t>פסגות ETF תלבונד שקלי</t>
  </si>
  <si>
    <t>1148261</t>
  </si>
  <si>
    <t>קסם ETF תלבונד 20</t>
  </si>
  <si>
    <t>1145960</t>
  </si>
  <si>
    <t>קסם ETF תלבונד 40</t>
  </si>
  <si>
    <t>1146216</t>
  </si>
  <si>
    <t>קסם ETF תלבונד 60</t>
  </si>
  <si>
    <t>1146232</t>
  </si>
  <si>
    <t>קסם ETF תלבונד שקלי</t>
  </si>
  <si>
    <t>1146414</t>
  </si>
  <si>
    <t>תכלית סל תלבונד 20</t>
  </si>
  <si>
    <t>1143791</t>
  </si>
  <si>
    <t>תכלית סל תלבונד 40</t>
  </si>
  <si>
    <t>1145093</t>
  </si>
  <si>
    <t>תכלית סל תלבונד 60</t>
  </si>
  <si>
    <t>1145101</t>
  </si>
  <si>
    <t>תכלית סל תלבונד שקלי</t>
  </si>
  <si>
    <t>1145184</t>
  </si>
  <si>
    <t>AMUNDI INDEX MSCI EM UCITS</t>
  </si>
  <si>
    <t>LU1437017350</t>
  </si>
  <si>
    <t>COMM SERV SELECT SECTOR SPDR</t>
  </si>
  <si>
    <t>US81369Y8527</t>
  </si>
  <si>
    <t>CONSUMER DISCRETIONARY SELT</t>
  </si>
  <si>
    <t>US81369Y4070</t>
  </si>
  <si>
    <t>DAIWA ETF TOPIX</t>
  </si>
  <si>
    <t>JP3027620008</t>
  </si>
  <si>
    <t>DBX HARVEST CSI 300 1D</t>
  </si>
  <si>
    <t>LU0875160326</t>
  </si>
  <si>
    <t>DBX MSCI EMU 1D</t>
  </si>
  <si>
    <t>LU0846194776</t>
  </si>
  <si>
    <t>DBX MSCI NORDIC 1D</t>
  </si>
  <si>
    <t>IE00B9MRHC27</t>
  </si>
  <si>
    <t>FINANCIAL SELECT SECTOR SPDR</t>
  </si>
  <si>
    <t>US81369Y6059</t>
  </si>
  <si>
    <t>HEALTH CARE SELECT SECTOR</t>
  </si>
  <si>
    <t>US81369Y2090</t>
  </si>
  <si>
    <t>HORIZONS S&amp;P/TSX 60 INDEX</t>
  </si>
  <si>
    <t>CA44049A1241</t>
  </si>
  <si>
    <t>INDUSTRIAL SELECT SECT SPDR</t>
  </si>
  <si>
    <t>US81369Y7040</t>
  </si>
  <si>
    <t>ISHARE EUR 600 AUTO&amp;PARTS DE</t>
  </si>
  <si>
    <t>DE000A0Q4R28</t>
  </si>
  <si>
    <t>ISHARES CHINA LARGE CAP</t>
  </si>
  <si>
    <t>IE00B02KXK85</t>
  </si>
  <si>
    <t>ISHARES CORE EM IMI ACC</t>
  </si>
  <si>
    <t>IE00BKM4GZ66</t>
  </si>
  <si>
    <t>ISHARES CORE MSCI EMERGING</t>
  </si>
  <si>
    <t>US46434G1031</t>
  </si>
  <si>
    <t>ISHARES CORE MSCI EURPOE</t>
  </si>
  <si>
    <t>IE00B1YZSC51</t>
  </si>
  <si>
    <t>ISHARES CORE S&amp;P MIDCAP ETF</t>
  </si>
  <si>
    <t>US4642875078</t>
  </si>
  <si>
    <t>ISHARES CRNCY HEDGD MSCI EM</t>
  </si>
  <si>
    <t>US46434G5099</t>
  </si>
  <si>
    <t>ISHARES DJ US MEDICAL DEVICE</t>
  </si>
  <si>
    <t>US4642888105</t>
  </si>
  <si>
    <t>ISHARES EURO STOXX MID CAP</t>
  </si>
  <si>
    <t>IE00B02KXL92</t>
  </si>
  <si>
    <t>Ishares FTSE 100</t>
  </si>
  <si>
    <t>IE0005042456</t>
  </si>
  <si>
    <t>ISHARES FTSE CHINA 25 INDEX</t>
  </si>
  <si>
    <t>US4642871846</t>
  </si>
  <si>
    <t>ISHARES NASDAQ BIOTECH INDX</t>
  </si>
  <si>
    <t>US4642875565</t>
  </si>
  <si>
    <t>ISHARES RUSSELL 2000</t>
  </si>
  <si>
    <t>US4642876555</t>
  </si>
  <si>
    <t>ISHARES S&amp;P HEALTH CARE</t>
  </si>
  <si>
    <t>IE00B43HR379</t>
  </si>
  <si>
    <t>ISHARES S&amp;P NA TECH SOFT IF</t>
  </si>
  <si>
    <t>US4642875151</t>
  </si>
  <si>
    <t>ISHARES U.S. AEROSPACE &amp; DEFENSE ETF</t>
  </si>
  <si>
    <t>US4642887602</t>
  </si>
  <si>
    <t>ISHR EUR600 IND GDS&amp;SERV (DE)</t>
  </si>
  <si>
    <t>DE000A0H08J9</t>
  </si>
  <si>
    <t>KRANESHARES CSI CHINA INTERNET</t>
  </si>
  <si>
    <t>US5007673065</t>
  </si>
  <si>
    <t>LYXOR CAC MID 60</t>
  </si>
  <si>
    <t>FR0011041334</t>
  </si>
  <si>
    <t>LYXOR ETF STOXX OIL &amp; GAS</t>
  </si>
  <si>
    <t>LU1834988278</t>
  </si>
  <si>
    <t>LYXOR EURSTX600 HALTHCARE</t>
  </si>
  <si>
    <t>LU1834986900</t>
  </si>
  <si>
    <t>LYXOR STOXX BASIC RSRCES</t>
  </si>
  <si>
    <t>LU1834983550</t>
  </si>
  <si>
    <t>LYXOR STOXX EUROPE 600 BKS UCITS</t>
  </si>
  <si>
    <t>LU1834983477</t>
  </si>
  <si>
    <t>MARKET VECTORS SEMICONDUCTOR</t>
  </si>
  <si>
    <t>US92189F6768</t>
  </si>
  <si>
    <t>SCHWAB FUNDAMENTAL EM L/C</t>
  </si>
  <si>
    <t>US8085247307</t>
  </si>
  <si>
    <t>SOURCE ENERGY S&amp;P US SECTOR</t>
  </si>
  <si>
    <t>IE00B435CG94</t>
  </si>
  <si>
    <t>SOURCE S&amp;P 500 UCITS ETF</t>
  </si>
  <si>
    <t>IE00B3YCGJ38</t>
  </si>
  <si>
    <t>SPDR EUROPE CON DISCRETIONARY</t>
  </si>
  <si>
    <t>IE00BKWQ0C77</t>
  </si>
  <si>
    <t>SPDR S&amp;P BIOTECH ETF</t>
  </si>
  <si>
    <t>US78464A8707</t>
  </si>
  <si>
    <t>UBS ETF MSCI EMU SMALL CAP</t>
  </si>
  <si>
    <t>LU0671493277</t>
  </si>
  <si>
    <t>UTILITIES SELECT SECTOR SPDR</t>
  </si>
  <si>
    <t>US81369Y8865</t>
  </si>
  <si>
    <t>VANGUARD AUST SHARES IDX ETF</t>
  </si>
  <si>
    <t>AU000000VAS1</t>
  </si>
  <si>
    <t>VANGUARD FTSE 250 UCITS ETF</t>
  </si>
  <si>
    <t>IE00BKX55Q28</t>
  </si>
  <si>
    <t>Vanguard info tech ETF</t>
  </si>
  <si>
    <t>US92204A7028</t>
  </si>
  <si>
    <t>VANGUARD S&amp;P 500 UCITS ETF</t>
  </si>
  <si>
    <t>IE00B3XXRP09</t>
  </si>
  <si>
    <t>X MSCI CHINA 1C</t>
  </si>
  <si>
    <t>LU0514695690</t>
  </si>
  <si>
    <t>AMUNDI ETF EUR HY LIQ BD IBX</t>
  </si>
  <si>
    <t>LU1681040496</t>
  </si>
  <si>
    <t>DB X TR II TRX CROSSOVER 5 Y</t>
  </si>
  <si>
    <t>LU0290359032</t>
  </si>
  <si>
    <t>ISHARES JP MORGAN USD EM CORP</t>
  </si>
  <si>
    <t>IE00B6TLBW47</t>
  </si>
  <si>
    <t>ISHARES MARKIT IBOXX $ HIGH</t>
  </si>
  <si>
    <t>IE00B4PY7Y77</t>
  </si>
  <si>
    <t>ISHARES USD CORP BND</t>
  </si>
  <si>
    <t>IE0032895942</t>
  </si>
  <si>
    <t>SPDR BARCLAYS CAPITAL HIGH</t>
  </si>
  <si>
    <t>US78464A4177</t>
  </si>
  <si>
    <t>SPDR EMERGING MKTS LOCAL BD</t>
  </si>
  <si>
    <t>IE00B4613386</t>
  </si>
  <si>
    <t>SPDR PORTFOLIO INTERMEDIATE</t>
  </si>
  <si>
    <t>US78464A3757</t>
  </si>
  <si>
    <t>VANGUARD S.T CORP BOND</t>
  </si>
  <si>
    <t>US92206C4096</t>
  </si>
  <si>
    <t>UBS LUX BD USD</t>
  </si>
  <si>
    <t>LU0396367608</t>
  </si>
  <si>
    <t>BBB+</t>
  </si>
  <si>
    <t>S&amp;P</t>
  </si>
  <si>
    <t>NOMURA US HIGH YLD BD I USD</t>
  </si>
  <si>
    <t>IE00B3RW8498</t>
  </si>
  <si>
    <t>B</t>
  </si>
  <si>
    <t>Pioneer Funds US HY</t>
  </si>
  <si>
    <t>LU0132199406</t>
  </si>
  <si>
    <t>AMUNDI IND MSCI EMU IEC</t>
  </si>
  <si>
    <t>LU0389810994</t>
  </si>
  <si>
    <t>BB+</t>
  </si>
  <si>
    <t>COMGEST GROWTH EUROPE EUR IA</t>
  </si>
  <si>
    <t>IE00B5WN3467</t>
  </si>
  <si>
    <t>NR</t>
  </si>
  <si>
    <t>CSIF LUX EQUITY EMU QB EUR</t>
  </si>
  <si>
    <t>LU1390074414</t>
  </si>
  <si>
    <t>DIMENSIONAL  EMG MRKT V USD A</t>
  </si>
  <si>
    <t>IE00B0HCGS80</t>
  </si>
  <si>
    <t>Dws invest CROCI</t>
  </si>
  <si>
    <t>LU1769937829</t>
  </si>
  <si>
    <t>ISHARE EMKT IF INT AC USD HG</t>
  </si>
  <si>
    <t>IE00BDQYPB20</t>
  </si>
  <si>
    <t>MARKETFIELD FUND OFFSHORE SP</t>
  </si>
  <si>
    <t>KYG582251891</t>
  </si>
  <si>
    <t>MATTHEWS ASIA TIGER</t>
  </si>
  <si>
    <t>LU0491816475</t>
  </si>
  <si>
    <t>Schroders Asia ex Japan</t>
  </si>
  <si>
    <t>LU0106259988</t>
  </si>
  <si>
    <t>SPARX JAPAN SMALLER CO JPYIC</t>
  </si>
  <si>
    <t>IE00BD6DG838</t>
  </si>
  <si>
    <t>Tokio Marine Japan</t>
  </si>
  <si>
    <t>IE00BYYTL417</t>
  </si>
  <si>
    <t>VANGUARD EMR MK ST IN USD IN</t>
  </si>
  <si>
    <t>IE0031787223</t>
  </si>
  <si>
    <t>כתבי אופציה בישראל</t>
  </si>
  <si>
    <t>איתמר אופציה 4</t>
  </si>
  <si>
    <t>1137017</t>
  </si>
  <si>
    <t>ברנמילר אפ 1*</t>
  </si>
  <si>
    <t>1143494</t>
  </si>
  <si>
    <t>FTSE 100 IDX FUT JUN19</t>
  </si>
  <si>
    <t>XXZ M9</t>
  </si>
  <si>
    <t>ל.ר.</t>
  </si>
  <si>
    <t>S&amp;P500 EMINI FUT JUN19</t>
  </si>
  <si>
    <t>XXESM9</t>
  </si>
  <si>
    <t>SX5E DIVIDEND FUT DEC20</t>
  </si>
  <si>
    <t>XXDEDZ0</t>
  </si>
  <si>
    <t>ערד 8786_1/2027</t>
  </si>
  <si>
    <t>71116487</t>
  </si>
  <si>
    <t>ערד 8790 2027 4.8%</t>
  </si>
  <si>
    <t>ערד 8805</t>
  </si>
  <si>
    <t>ערד 8829</t>
  </si>
  <si>
    <t>9882900</t>
  </si>
  <si>
    <t>ערד 8832</t>
  </si>
  <si>
    <t>8831000</t>
  </si>
  <si>
    <t>ערד 8834</t>
  </si>
  <si>
    <t>8834000</t>
  </si>
  <si>
    <t>ערד 8837</t>
  </si>
  <si>
    <t>8837000</t>
  </si>
  <si>
    <t>ערד 8838</t>
  </si>
  <si>
    <t>8838000</t>
  </si>
  <si>
    <t>ערד 8839</t>
  </si>
  <si>
    <t>8839000</t>
  </si>
  <si>
    <t>ערד 8840</t>
  </si>
  <si>
    <t>8840000</t>
  </si>
  <si>
    <t>ערד 8841</t>
  </si>
  <si>
    <t>8841000</t>
  </si>
  <si>
    <t>ערד 8842</t>
  </si>
  <si>
    <t>8842000</t>
  </si>
  <si>
    <t>ערד 8843</t>
  </si>
  <si>
    <t>8843000</t>
  </si>
  <si>
    <t>ערד 8844</t>
  </si>
  <si>
    <t>8844000</t>
  </si>
  <si>
    <t>ערד 8845</t>
  </si>
  <si>
    <t>8845000</t>
  </si>
  <si>
    <t>ערד 8846</t>
  </si>
  <si>
    <t>8846000</t>
  </si>
  <si>
    <t>ערד 8847</t>
  </si>
  <si>
    <t>8847000</t>
  </si>
  <si>
    <t>ערד 8848</t>
  </si>
  <si>
    <t>8848000</t>
  </si>
  <si>
    <t>ערד 8849</t>
  </si>
  <si>
    <t>8849000</t>
  </si>
  <si>
    <t>ערד 8850</t>
  </si>
  <si>
    <t>8850000</t>
  </si>
  <si>
    <t>ערד 8851</t>
  </si>
  <si>
    <t>8851000</t>
  </si>
  <si>
    <t>ערד 8853</t>
  </si>
  <si>
    <t>8853000</t>
  </si>
  <si>
    <t>ערד 8854</t>
  </si>
  <si>
    <t>8854000</t>
  </si>
  <si>
    <t>ערד 8855</t>
  </si>
  <si>
    <t>88550000</t>
  </si>
  <si>
    <t>ערד 8856</t>
  </si>
  <si>
    <t>88560000</t>
  </si>
  <si>
    <t>ערד 8857</t>
  </si>
  <si>
    <t>88570000</t>
  </si>
  <si>
    <t>ערד 8858</t>
  </si>
  <si>
    <t>88580000</t>
  </si>
  <si>
    <t>ערד 8859</t>
  </si>
  <si>
    <t>88590000</t>
  </si>
  <si>
    <t>ערד 8860</t>
  </si>
  <si>
    <t>88600000</t>
  </si>
  <si>
    <t>ערד 8862</t>
  </si>
  <si>
    <t>88620000</t>
  </si>
  <si>
    <t>ערד 8863</t>
  </si>
  <si>
    <t>88630000</t>
  </si>
  <si>
    <t>ערד 8864</t>
  </si>
  <si>
    <t>88640000</t>
  </si>
  <si>
    <t>ערד 8865</t>
  </si>
  <si>
    <t>88650000</t>
  </si>
  <si>
    <t>ערד 8866</t>
  </si>
  <si>
    <t>88660000</t>
  </si>
  <si>
    <t>ערד 8867</t>
  </si>
  <si>
    <t>88670000</t>
  </si>
  <si>
    <t>ערד 8869</t>
  </si>
  <si>
    <t>88690000</t>
  </si>
  <si>
    <t>ערד 8871</t>
  </si>
  <si>
    <t>88710000</t>
  </si>
  <si>
    <t>ערד 8872</t>
  </si>
  <si>
    <t>88720000</t>
  </si>
  <si>
    <t>ערד סדרה 8788 4.8% 2027</t>
  </si>
  <si>
    <t>71116727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</si>
  <si>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</si>
  <si>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</si>
  <si>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</si>
  <si>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</si>
  <si>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</si>
  <si>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</si>
  <si>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רפאל אגח ג רצף מוסדי</t>
  </si>
  <si>
    <t>1140276</t>
  </si>
  <si>
    <t>520042185</t>
  </si>
  <si>
    <t>חשמל צמוד 2020   אגח ל.ס</t>
  </si>
  <si>
    <t>6000111</t>
  </si>
  <si>
    <t>נתיבי גז  סדרה א ל.ס 5.6%</t>
  </si>
  <si>
    <t>1103084</t>
  </si>
  <si>
    <t>אגח ל.ס חשמל 2022</t>
  </si>
  <si>
    <t>6000129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</si>
  <si>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</si>
  <si>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</si>
  <si>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</si>
  <si>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</si>
  <si>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</si>
  <si>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</si>
  <si>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</si>
  <si>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גב ים נגב אגח א</t>
  </si>
  <si>
    <t>1151141</t>
  </si>
  <si>
    <t>514189596</t>
  </si>
  <si>
    <t>אורמת אגח 2*</t>
  </si>
  <si>
    <t>1139161</t>
  </si>
  <si>
    <t>אורמת אגח 3*</t>
  </si>
  <si>
    <t>1139179</t>
  </si>
  <si>
    <t>1735 MARKET INVESTOR HOLDC MAKEFET*</t>
  </si>
  <si>
    <t>240 West 35th Street  mkf*</t>
  </si>
  <si>
    <t>494382</t>
  </si>
  <si>
    <t>Eschborn Plaza*</t>
  </si>
  <si>
    <t>Rialto Elite Portfolio makefet*</t>
  </si>
  <si>
    <t>508308</t>
  </si>
  <si>
    <t>ROBIN*</t>
  </si>
  <si>
    <t>505145</t>
  </si>
  <si>
    <t>Sacramento 353*</t>
  </si>
  <si>
    <t>Tanfield 1*</t>
  </si>
  <si>
    <t>white oak 2*</t>
  </si>
  <si>
    <t>white oak 3 mkf*</t>
  </si>
  <si>
    <t>494381</t>
  </si>
  <si>
    <t>סה"כ קרנות השקעה</t>
  </si>
  <si>
    <t>סה"כ קרנות השקעה בישראל</t>
  </si>
  <si>
    <t>TENE GROWTH CAPITAL IV</t>
  </si>
  <si>
    <t>סה"כ קרנות השקעה בחו"ל</t>
  </si>
  <si>
    <t>Horsley Bridge XII Ventures</t>
  </si>
  <si>
    <t>Strategic Investors Fund IX L.P</t>
  </si>
  <si>
    <t>Strategic Investors Fund VIII LP</t>
  </si>
  <si>
    <t>Vintage Fund of Funds V ACCESS</t>
  </si>
  <si>
    <t>Co Invest Antlia BSREP III</t>
  </si>
  <si>
    <t>Portfolio EDGE</t>
  </si>
  <si>
    <t>Waterton Residential P V XIII</t>
  </si>
  <si>
    <t xml:space="preserve">  PGCO IV Co mingled Fund SCSP</t>
  </si>
  <si>
    <t>ACE IV*</t>
  </si>
  <si>
    <t>ADLS</t>
  </si>
  <si>
    <t>APCS LP*</t>
  </si>
  <si>
    <t>Apollo Fund IX</t>
  </si>
  <si>
    <t>CDL II</t>
  </si>
  <si>
    <t>CMPVIIC</t>
  </si>
  <si>
    <t>Copenhagen Infrastructure III</t>
  </si>
  <si>
    <t>CRECH V</t>
  </si>
  <si>
    <t>GTCR harbourvest tranche B</t>
  </si>
  <si>
    <t>harbourvest part' co inv fund IV</t>
  </si>
  <si>
    <t>HIG harbourvest Tranche B</t>
  </si>
  <si>
    <t>ICGL V</t>
  </si>
  <si>
    <t>IK harbourvest tranche B</t>
  </si>
  <si>
    <t>InfraRed Infrastructure Fund V</t>
  </si>
  <si>
    <t>Insight harbourvest tranche B</t>
  </si>
  <si>
    <t>JP Morgan IIF</t>
  </si>
  <si>
    <t>KCOIV SCS</t>
  </si>
  <si>
    <t>KELSO INVESTMENT ASSOCIATES X   HARB B</t>
  </si>
  <si>
    <t>LS POWER FUND IV</t>
  </si>
  <si>
    <t>Migdal HarbourVest Tranche B</t>
  </si>
  <si>
    <t>MTDL</t>
  </si>
  <si>
    <t>ORCC</t>
  </si>
  <si>
    <t>Pantheon Global Secondary Fund VI</t>
  </si>
  <si>
    <t>Patria Private Equity Fund VI</t>
  </si>
  <si>
    <t>PCSIII LP</t>
  </si>
  <si>
    <t>SDPIII</t>
  </si>
  <si>
    <t>TDL IV</t>
  </si>
  <si>
    <t>Thoma Bravo Fund XIII</t>
  </si>
  <si>
    <t>Thoma Bravo Harbourvest B</t>
  </si>
  <si>
    <t>TPG Asia VII L.P</t>
  </si>
  <si>
    <t>Warburg Pincus China LP</t>
  </si>
  <si>
    <t>REDHILL WARRANT</t>
  </si>
  <si>
    <t>52290</t>
  </si>
  <si>
    <t>₪ / מט"ח</t>
  </si>
  <si>
    <t>פורוורד ש"ח-מט"ח</t>
  </si>
  <si>
    <t>10000584</t>
  </si>
  <si>
    <t>10000631</t>
  </si>
  <si>
    <t>10000608</t>
  </si>
  <si>
    <t>10000674</t>
  </si>
  <si>
    <t>10000740</t>
  </si>
  <si>
    <t>10000738</t>
  </si>
  <si>
    <t>10000727</t>
  </si>
  <si>
    <t>10000651</t>
  </si>
  <si>
    <t>10000684</t>
  </si>
  <si>
    <t>10000670</t>
  </si>
  <si>
    <t>10000649</t>
  </si>
  <si>
    <t>10000699</t>
  </si>
  <si>
    <t>10000672</t>
  </si>
  <si>
    <t>10000575</t>
  </si>
  <si>
    <t>10000594</t>
  </si>
  <si>
    <t>10000683</t>
  </si>
  <si>
    <t>10000701</t>
  </si>
  <si>
    <t>10000746</t>
  </si>
  <si>
    <t>10000763</t>
  </si>
  <si>
    <t>10000771</t>
  </si>
  <si>
    <t>10000786</t>
  </si>
  <si>
    <t>10000788</t>
  </si>
  <si>
    <t>10000797</t>
  </si>
  <si>
    <t>10000799</t>
  </si>
  <si>
    <t>10000801</t>
  </si>
  <si>
    <t>10000804</t>
  </si>
  <si>
    <t>פורוורד מט"ח-מט"ח</t>
  </si>
  <si>
    <t>10000707</t>
  </si>
  <si>
    <t>10000661</t>
  </si>
  <si>
    <t>10000676</t>
  </si>
  <si>
    <t>10000644</t>
  </si>
  <si>
    <t>10000733</t>
  </si>
  <si>
    <t>10000743</t>
  </si>
  <si>
    <t>10000667</t>
  </si>
  <si>
    <t>10000737</t>
  </si>
  <si>
    <t>10000721</t>
  </si>
  <si>
    <t>10000745</t>
  </si>
  <si>
    <t>10000691</t>
  </si>
  <si>
    <t>10000735</t>
  </si>
  <si>
    <t>10000729</t>
  </si>
  <si>
    <t>10000638</t>
  </si>
  <si>
    <t>10000641</t>
  </si>
  <si>
    <t>10000690</t>
  </si>
  <si>
    <t>10000695</t>
  </si>
  <si>
    <t>10000717</t>
  </si>
  <si>
    <t>10000744</t>
  </si>
  <si>
    <t>10000719</t>
  </si>
  <si>
    <t>10000748</t>
  </si>
  <si>
    <t>10000752</t>
  </si>
  <si>
    <t>10000755</t>
  </si>
  <si>
    <t>10000761</t>
  </si>
  <si>
    <t>10000766</t>
  </si>
  <si>
    <t>10000774</t>
  </si>
  <si>
    <t>10000773</t>
  </si>
  <si>
    <t>10000780</t>
  </si>
  <si>
    <t>10000776</t>
  </si>
  <si>
    <t>10000778</t>
  </si>
  <si>
    <t>10000784</t>
  </si>
  <si>
    <t>10000782</t>
  </si>
  <si>
    <t>10000789</t>
  </si>
  <si>
    <t>10000791</t>
  </si>
  <si>
    <t>10000790</t>
  </si>
  <si>
    <t>10000792</t>
  </si>
  <si>
    <t>10000803</t>
  </si>
  <si>
    <t>496761</t>
  </si>
  <si>
    <t/>
  </si>
  <si>
    <t>פרנק שווצרי</t>
  </si>
  <si>
    <t>דולר ניו-זילנד</t>
  </si>
  <si>
    <t>כתר נורבגי</t>
  </si>
  <si>
    <t>רובל רוסי</t>
  </si>
  <si>
    <t>בנק הפועלים בע"מ</t>
  </si>
  <si>
    <t>30012000</t>
  </si>
  <si>
    <t>בנק לאומי לישראל בע"מ</t>
  </si>
  <si>
    <t>34110000</t>
  </si>
  <si>
    <t>30110000</t>
  </si>
  <si>
    <t>בנק מזרחי טפחות בע"מ</t>
  </si>
  <si>
    <t>30120000</t>
  </si>
  <si>
    <t>בנק דיסקונט לישראל בע"מ</t>
  </si>
  <si>
    <t>30011000</t>
  </si>
  <si>
    <t>30312000</t>
  </si>
  <si>
    <t>30810000</t>
  </si>
  <si>
    <t>34010000</t>
  </si>
  <si>
    <t>32010000</t>
  </si>
  <si>
    <t>32610000</t>
  </si>
  <si>
    <t>30710000</t>
  </si>
  <si>
    <t>30210000</t>
  </si>
  <si>
    <t>30310000</t>
  </si>
  <si>
    <t>31710000</t>
  </si>
  <si>
    <t>31110000</t>
  </si>
  <si>
    <t>31210000</t>
  </si>
  <si>
    <t>31010000</t>
  </si>
  <si>
    <t>34020000</t>
  </si>
  <si>
    <t>30311000</t>
  </si>
  <si>
    <t>מ.בטחון סחיר לאומי</t>
  </si>
  <si>
    <t>75001121</t>
  </si>
  <si>
    <t>דירוג פנימי</t>
  </si>
  <si>
    <t>לא</t>
  </si>
  <si>
    <t>507852</t>
  </si>
  <si>
    <t>AA</t>
  </si>
  <si>
    <t>כן</t>
  </si>
  <si>
    <t>11898601</t>
  </si>
  <si>
    <t>11898600</t>
  </si>
  <si>
    <t>11898602</t>
  </si>
  <si>
    <t>11898603</t>
  </si>
  <si>
    <t>11898550</t>
  </si>
  <si>
    <t>11898551</t>
  </si>
  <si>
    <t>458870</t>
  </si>
  <si>
    <t>AA-</t>
  </si>
  <si>
    <t>458869</t>
  </si>
  <si>
    <t>90840002</t>
  </si>
  <si>
    <t>90840004</t>
  </si>
  <si>
    <t>90840006</t>
  </si>
  <si>
    <t>90840008</t>
  </si>
  <si>
    <t>90840010</t>
  </si>
  <si>
    <t>90840012</t>
  </si>
  <si>
    <t>90840000</t>
  </si>
  <si>
    <t>90136004</t>
  </si>
  <si>
    <t>A+</t>
  </si>
  <si>
    <t>90136001</t>
  </si>
  <si>
    <t>90136005</t>
  </si>
  <si>
    <t>90136035</t>
  </si>
  <si>
    <t>90136025</t>
  </si>
  <si>
    <t>90136003</t>
  </si>
  <si>
    <t>90136002</t>
  </si>
  <si>
    <t>470540</t>
  </si>
  <si>
    <t>484097</t>
  </si>
  <si>
    <t>523632</t>
  </si>
  <si>
    <t>524747</t>
  </si>
  <si>
    <t>465782</t>
  </si>
  <si>
    <t>467404</t>
  </si>
  <si>
    <t>90310006</t>
  </si>
  <si>
    <t>90310007</t>
  </si>
  <si>
    <t>91102700</t>
  </si>
  <si>
    <t>A</t>
  </si>
  <si>
    <t>91102701</t>
  </si>
  <si>
    <t>84666730</t>
  </si>
  <si>
    <t>91040003</t>
  </si>
  <si>
    <t>91040006</t>
  </si>
  <si>
    <t>91040007</t>
  </si>
  <si>
    <t>66679</t>
  </si>
  <si>
    <t>91050027</t>
  </si>
  <si>
    <t>91050028</t>
  </si>
  <si>
    <t>91050029</t>
  </si>
  <si>
    <t>482154</t>
  </si>
  <si>
    <t>482153</t>
  </si>
  <si>
    <t>84666732</t>
  </si>
  <si>
    <t>90320002</t>
  </si>
  <si>
    <t>90320003</t>
  </si>
  <si>
    <t>90320004</t>
  </si>
  <si>
    <t>90320001</t>
  </si>
  <si>
    <t>90310002</t>
  </si>
  <si>
    <t>90310003</t>
  </si>
  <si>
    <t>90310004</t>
  </si>
  <si>
    <t>90310001</t>
  </si>
  <si>
    <t>90310005</t>
  </si>
  <si>
    <t>508506</t>
  </si>
  <si>
    <t>נדלן מקרקעין להשכרה - סטריט מול רמת ישי</t>
  </si>
  <si>
    <t>31/12/2018</t>
  </si>
  <si>
    <t>קניון</t>
  </si>
  <si>
    <t>האקליפטוס 3, פינת רח' הצפצפה, א.ת. רמת ישי</t>
  </si>
  <si>
    <t>קרדן אן.וי אגח ב חש 2/18</t>
  </si>
  <si>
    <t>1143270</t>
  </si>
  <si>
    <t>Warburg Pincus China I</t>
  </si>
  <si>
    <t>Permira</t>
  </si>
  <si>
    <t>Crescent mezzanine VII</t>
  </si>
  <si>
    <t>ARES private credit solutions</t>
  </si>
  <si>
    <t>Migdal-HarbourVest 2016 Fund L.P. (Tranche B)</t>
  </si>
  <si>
    <t>harbourvest part' co inv fund IV (Tranche B)</t>
  </si>
  <si>
    <t>waterton</t>
  </si>
  <si>
    <t>Kartesia Credit Opportunities IV SCS</t>
  </si>
  <si>
    <t>ICG SDP III</t>
  </si>
  <si>
    <t>OWL ROCK</t>
  </si>
  <si>
    <t>Patria VI</t>
  </si>
  <si>
    <t>ACE IV</t>
  </si>
  <si>
    <t>brookfield III</t>
  </si>
  <si>
    <t>SVB IX</t>
  </si>
  <si>
    <t>Court Square IV</t>
  </si>
  <si>
    <t>Vintage Fund of Funds (access) V</t>
  </si>
  <si>
    <t>PGCO IV Co-mingled Fund SCSP</t>
  </si>
  <si>
    <t>TPG ASIA VII L.P</t>
  </si>
  <si>
    <t xml:space="preserve">ADLS </t>
  </si>
  <si>
    <t>IFM GIF</t>
  </si>
  <si>
    <t>ADLS  co-inv</t>
  </si>
  <si>
    <t>KELSO INVESTMENT ASSOCIATES X - HARB B</t>
  </si>
  <si>
    <t>Vintage fund of funds ISRAEL V</t>
  </si>
  <si>
    <t>Brookfield Capital Partners V</t>
  </si>
  <si>
    <t>Blackstone Real Estate Partners IX</t>
  </si>
  <si>
    <t>Astorg VII</t>
  </si>
  <si>
    <t>Sun Capital Partners  harbourvest B</t>
  </si>
  <si>
    <t>EC1 ADLS  co-inv</t>
  </si>
  <si>
    <t xml:space="preserve">WSREDII </t>
  </si>
  <si>
    <t>SVB</t>
  </si>
  <si>
    <t xml:space="preserve">TDLIV </t>
  </si>
  <si>
    <t>סה"כ יתרות התחייבות להשקעה</t>
  </si>
  <si>
    <t>סה"כ בחו"ל</t>
  </si>
  <si>
    <t>פורוורד ריבית</t>
  </si>
  <si>
    <t>גורם 98</t>
  </si>
  <si>
    <t>גורם 105</t>
  </si>
  <si>
    <t>גורם 113</t>
  </si>
  <si>
    <t>גורם 104</t>
  </si>
  <si>
    <t>גורם 111</t>
  </si>
  <si>
    <t>מובטחות משכנתא - גורם 01</t>
  </si>
  <si>
    <t>בבטחונות אחרים - גורם 115*</t>
  </si>
  <si>
    <t>בבטחונות אחרים - גורם 114</t>
  </si>
  <si>
    <t>בבטחונות אחרים - גורם 94</t>
  </si>
  <si>
    <t>בבטחונות אחרים - גורם 111</t>
  </si>
  <si>
    <t>בבטחונות אחרים - גורם 41</t>
  </si>
  <si>
    <t>בבטחונות אחרים-גורם 105</t>
  </si>
  <si>
    <t>בבטחונות אחרים - גורם 40</t>
  </si>
  <si>
    <t>בבטחונות אחרים - גורם 96</t>
  </si>
  <si>
    <t>בבטחונות אחרים - גורם 38</t>
  </si>
  <si>
    <t>בבטחונות אחרים - גורם 98*</t>
  </si>
  <si>
    <t>בבטחונות אחרים-גורם 103</t>
  </si>
  <si>
    <t>בבטחונות אחרים - גורם 104</t>
  </si>
  <si>
    <t>בבטחונות אחרים - גורם 129</t>
  </si>
  <si>
    <t>בבטחונות אחרים - גורם 130</t>
  </si>
  <si>
    <t>בבטחונות אחרים - גורם 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</si>
</sst>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#,##0.0000"/>
    <numFmt numFmtId="169" formatCode="0.0000"/>
    <numFmt numFmtId="170" formatCode="_ * #,##0_ ;_ * \-#,##0_ ;_ * &quot;-&quot;??_ ;_ @_ "/>
  </numFmts>
  <fonts count="33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color theme="1"/>
      <name val="Times New Roman"/>
      <family val="2"/>
      <charset val="177"/>
      <scheme val="maj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3">
    <xf numFmtId="0" fontId="0" fillId="0" borderId="0"/>
    <xf numFmtId="164" fontId="26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26" fillId="0" borderId="0"/>
    <xf numFmtId="0" fontId="18" fillId="0" borderId="0"/>
    <xf numFmtId="0" fontId="26" fillId="0" borderId="0"/>
    <xf numFmtId="0" fontId="3" fillId="0" borderId="0"/>
    <xf numFmtId="9" fontId="26" fillId="0" borderId="0" applyFont="0" applyFill="0" applyBorder="0" applyAlignment="0" applyProtection="0"/>
    <xf numFmtId="166" fontId="14" fillId="0" borderId="0" applyFill="0" applyBorder="0" applyProtection="0">
      <alignment horizontal="right"/>
    </xf>
    <xf numFmtId="166" fontId="15" fillId="0" borderId="0" applyFill="0" applyBorder="0" applyProtection="0"/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/>
    <xf numFmtId="164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" fillId="0" borderId="0"/>
    <xf numFmtId="0" fontId="2" fillId="0" borderId="0"/>
    <xf numFmtId="0" fontId="3" fillId="0" borderId="0"/>
    <xf numFmtId="164" fontId="32" fillId="0" borderId="0" applyFont="0" applyFill="0" applyBorder="0" applyAlignment="0" applyProtection="0"/>
    <xf numFmtId="0" fontId="1" fillId="0" borderId="0"/>
    <xf numFmtId="0" fontId="3" fillId="0" borderId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6">
    <xf numFmtId="0" fontId="0" fillId="0" borderId="0" xfId="0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12" fillId="0" borderId="0" xfId="0" applyFont="1" applyAlignment="1">
      <alignment horizontal="right" readingOrder="2"/>
    </xf>
    <xf numFmtId="0" fontId="6" fillId="0" borderId="0" xfId="0" applyFont="1" applyAlignment="1">
      <alignment horizontal="center" readingOrder="2"/>
    </xf>
    <xf numFmtId="0" fontId="6" fillId="0" borderId="0" xfId="7" applyFont="1" applyAlignment="1">
      <alignment horizontal="right"/>
    </xf>
    <xf numFmtId="0" fontId="6" fillId="0" borderId="0" xfId="7" applyFont="1" applyAlignment="1">
      <alignment horizontal="center"/>
    </xf>
    <xf numFmtId="0" fontId="8" fillId="0" borderId="0" xfId="7" applyFont="1" applyAlignment="1">
      <alignment horizontal="center" vertical="center" wrapText="1"/>
    </xf>
    <xf numFmtId="0" fontId="10" fillId="0" borderId="0" xfId="7" applyFont="1" applyAlignment="1">
      <alignment horizontal="center" wrapText="1"/>
    </xf>
    <xf numFmtId="0" fontId="17" fillId="0" borderId="0" xfId="7" applyFont="1" applyAlignment="1">
      <alignment horizontal="justify" readingOrder="2"/>
    </xf>
    <xf numFmtId="0" fontId="13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49" fontId="7" fillId="2" borderId="2" xfId="0" applyNumberFormat="1" applyFont="1" applyFill="1" applyBorder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11" fillId="0" borderId="2" xfId="0" applyFont="1" applyBorder="1" applyAlignment="1">
      <alignment horizontal="center"/>
    </xf>
    <xf numFmtId="49" fontId="16" fillId="2" borderId="1" xfId="7" applyNumberFormat="1" applyFont="1" applyFill="1" applyBorder="1" applyAlignment="1">
      <alignment horizontal="center" vertical="center" wrapText="1" readingOrder="2"/>
    </xf>
    <xf numFmtId="0" fontId="7" fillId="2" borderId="2" xfId="7" applyFont="1" applyFill="1" applyBorder="1" applyAlignment="1">
      <alignment horizontal="center" vertical="center" wrapText="1"/>
    </xf>
    <xf numFmtId="0" fontId="7" fillId="2" borderId="3" xfId="7" applyFont="1" applyFill="1" applyBorder="1" applyAlignment="1">
      <alignment horizontal="center" vertical="center" wrapText="1"/>
    </xf>
    <xf numFmtId="0" fontId="11" fillId="2" borderId="2" xfId="7" applyFont="1" applyFill="1" applyBorder="1" applyAlignment="1">
      <alignment horizontal="center" vertical="center" wrapText="1"/>
    </xf>
    <xf numFmtId="0" fontId="11" fillId="2" borderId="3" xfId="7" applyFont="1" applyFill="1" applyBorder="1" applyAlignment="1">
      <alignment horizontal="center" vertical="center" wrapText="1"/>
    </xf>
    <xf numFmtId="49" fontId="7" fillId="2" borderId="3" xfId="7" applyNumberFormat="1" applyFont="1" applyFill="1" applyBorder="1" applyAlignment="1">
      <alignment horizontal="center" wrapText="1"/>
    </xf>
    <xf numFmtId="0" fontId="16" fillId="2" borderId="1" xfId="7" applyNumberFormat="1" applyFont="1" applyFill="1" applyBorder="1" applyAlignment="1">
      <alignment horizontal="right" vertical="center" wrapText="1" indent="1"/>
    </xf>
    <xf numFmtId="49" fontId="16" fillId="2" borderId="1" xfId="7" applyNumberFormat="1" applyFont="1" applyFill="1" applyBorder="1" applyAlignment="1">
      <alignment horizontal="right" vertical="center" wrapText="1" indent="3" readingOrder="2"/>
    </xf>
    <xf numFmtId="3" fontId="7" fillId="2" borderId="2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vertical="center" wrapText="1"/>
    </xf>
    <xf numFmtId="3" fontId="11" fillId="2" borderId="2" xfId="0" applyNumberFormat="1" applyFont="1" applyFill="1" applyBorder="1" applyAlignment="1">
      <alignment horizontal="center" vertical="center" wrapText="1"/>
    </xf>
    <xf numFmtId="3" fontId="11" fillId="2" borderId="3" xfId="0" applyNumberFormat="1" applyFont="1" applyFill="1" applyBorder="1" applyAlignment="1">
      <alignment horizontal="center" vertical="center" wrapText="1"/>
    </xf>
    <xf numFmtId="3" fontId="7" fillId="2" borderId="2" xfId="0" applyNumberFormat="1" applyFont="1" applyFill="1" applyBorder="1" applyAlignment="1">
      <alignment horizontal="center" wrapText="1"/>
    </xf>
    <xf numFmtId="0" fontId="7" fillId="2" borderId="4" xfId="7" applyFont="1" applyFill="1" applyBorder="1" applyAlignment="1">
      <alignment horizontal="center" vertical="center" wrapText="1"/>
    </xf>
    <xf numFmtId="49" fontId="16" fillId="2" borderId="5" xfId="7" applyNumberFormat="1" applyFont="1" applyFill="1" applyBorder="1" applyAlignment="1">
      <alignment horizontal="center" vertical="center" wrapText="1" readingOrder="2"/>
    </xf>
    <xf numFmtId="0" fontId="11" fillId="0" borderId="6" xfId="7" applyFont="1" applyBorder="1" applyAlignment="1">
      <alignment horizontal="center"/>
    </xf>
    <xf numFmtId="49" fontId="16" fillId="2" borderId="7" xfId="7" applyNumberFormat="1" applyFont="1" applyFill="1" applyBorder="1" applyAlignment="1">
      <alignment horizontal="center" vertical="center" wrapText="1" readingOrder="2"/>
    </xf>
    <xf numFmtId="0" fontId="7" fillId="2" borderId="8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49" fontId="7" fillId="2" borderId="7" xfId="0" applyNumberFormat="1" applyFont="1" applyFill="1" applyBorder="1" applyAlignment="1">
      <alignment horizontal="center" wrapText="1"/>
    </xf>
    <xf numFmtId="0" fontId="19" fillId="2" borderId="2" xfId="0" applyFont="1" applyFill="1" applyBorder="1" applyAlignment="1">
      <alignment horizontal="center" vertical="center" wrapText="1"/>
    </xf>
    <xf numFmtId="49" fontId="19" fillId="2" borderId="2" xfId="0" applyNumberFormat="1" applyFont="1" applyFill="1" applyBorder="1" applyAlignment="1">
      <alignment horizontal="center" wrapText="1"/>
    </xf>
    <xf numFmtId="0" fontId="20" fillId="0" borderId="0" xfId="0" applyFont="1" applyAlignment="1">
      <alignment horizontal="center"/>
    </xf>
    <xf numFmtId="0" fontId="21" fillId="0" borderId="0" xfId="11" applyFont="1" applyFill="1" applyBorder="1" applyAlignment="1" applyProtection="1">
      <alignment horizontal="center" readingOrder="2"/>
    </xf>
    <xf numFmtId="49" fontId="7" fillId="2" borderId="6" xfId="0" applyNumberFormat="1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center" vertical="center" wrapText="1"/>
    </xf>
    <xf numFmtId="0" fontId="22" fillId="3" borderId="9" xfId="0" applyFont="1" applyFill="1" applyBorder="1" applyAlignment="1">
      <alignment horizontal="right" vertical="center" wrapText="1" indent="2" readingOrder="2"/>
    </xf>
    <xf numFmtId="0" fontId="24" fillId="3" borderId="0" xfId="0" applyFont="1" applyFill="1" applyAlignment="1">
      <alignment horizontal="right" indent="2" readingOrder="2"/>
    </xf>
    <xf numFmtId="3" fontId="7" fillId="4" borderId="2" xfId="0" applyNumberFormat="1" applyFont="1" applyFill="1" applyBorder="1" applyAlignment="1">
      <alignment horizontal="center" vertical="center" wrapText="1"/>
    </xf>
    <xf numFmtId="3" fontId="7" fillId="4" borderId="0" xfId="0" applyNumberFormat="1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8" fillId="5" borderId="0" xfId="0" applyFont="1" applyFill="1"/>
    <xf numFmtId="0" fontId="23" fillId="6" borderId="0" xfId="0" applyFont="1" applyFill="1" applyAlignment="1">
      <alignment horizontal="center"/>
    </xf>
    <xf numFmtId="0" fontId="4" fillId="0" borderId="0" xfId="11" applyFill="1" applyBorder="1" applyAlignment="1" applyProtection="1">
      <alignment horizontal="center" readingOrder="2"/>
    </xf>
    <xf numFmtId="0" fontId="16" fillId="2" borderId="5" xfId="7" applyNumberFormat="1" applyFont="1" applyFill="1" applyBorder="1" applyAlignment="1">
      <alignment horizontal="right" vertical="center" wrapText="1" indent="1"/>
    </xf>
    <xf numFmtId="0" fontId="25" fillId="0" borderId="0" xfId="7" applyFont="1" applyAlignment="1">
      <alignment horizontal="right"/>
    </xf>
    <xf numFmtId="0" fontId="11" fillId="2" borderId="10" xfId="0" applyFont="1" applyFill="1" applyBorder="1" applyAlignment="1">
      <alignment horizontal="center" vertical="center" wrapText="1"/>
    </xf>
    <xf numFmtId="49" fontId="7" fillId="2" borderId="12" xfId="0" applyNumberFormat="1" applyFont="1" applyFill="1" applyBorder="1" applyAlignment="1">
      <alignment horizontal="center" wrapText="1"/>
    </xf>
    <xf numFmtId="49" fontId="16" fillId="2" borderId="13" xfId="7" applyNumberFormat="1" applyFont="1" applyFill="1" applyBorder="1" applyAlignment="1">
      <alignment horizontal="center" vertical="center" wrapText="1" readingOrder="2"/>
    </xf>
    <xf numFmtId="3" fontId="7" fillId="2" borderId="14" xfId="0" applyNumberFormat="1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3" fontId="7" fillId="2" borderId="11" xfId="0" applyNumberFormat="1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11" fillId="0" borderId="0" xfId="7" applyFont="1" applyBorder="1" applyAlignment="1">
      <alignment horizontal="center"/>
    </xf>
    <xf numFmtId="49" fontId="16" fillId="2" borderId="5" xfId="7" applyNumberFormat="1" applyFont="1" applyFill="1" applyBorder="1" applyAlignment="1">
      <alignment horizontal="right" vertical="center" wrapText="1" readingOrder="2"/>
    </xf>
    <xf numFmtId="0" fontId="16" fillId="2" borderId="1" xfId="7" applyNumberFormat="1" applyFont="1" applyFill="1" applyBorder="1" applyAlignment="1">
      <alignment horizontal="right" vertical="center" wrapText="1" readingOrder="2"/>
    </xf>
    <xf numFmtId="0" fontId="16" fillId="2" borderId="5" xfId="7" applyNumberFormat="1" applyFont="1" applyFill="1" applyBorder="1" applyAlignment="1">
      <alignment horizontal="right" vertical="center" wrapText="1" indent="1" readingOrder="2"/>
    </xf>
    <xf numFmtId="0" fontId="11" fillId="2" borderId="26" xfId="0" applyFont="1" applyFill="1" applyBorder="1" applyAlignment="1">
      <alignment horizontal="center" vertical="center" wrapText="1"/>
    </xf>
    <xf numFmtId="3" fontId="7" fillId="7" borderId="2" xfId="0" applyNumberFormat="1" applyFont="1" applyFill="1" applyBorder="1" applyAlignment="1">
      <alignment horizontal="center" vertical="center" wrapText="1"/>
    </xf>
    <xf numFmtId="3" fontId="7" fillId="7" borderId="3" xfId="0" applyNumberFormat="1" applyFont="1" applyFill="1" applyBorder="1" applyAlignment="1">
      <alignment horizontal="center" vertical="center" wrapText="1"/>
    </xf>
    <xf numFmtId="0" fontId="11" fillId="7" borderId="8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 vertical="center" wrapText="1"/>
    </xf>
    <xf numFmtId="0" fontId="7" fillId="2" borderId="17" xfId="7" applyFont="1" applyFill="1" applyBorder="1" applyAlignment="1">
      <alignment horizontal="center" vertical="center" wrapText="1"/>
    </xf>
    <xf numFmtId="0" fontId="7" fillId="2" borderId="1" xfId="7" applyFont="1" applyFill="1" applyBorder="1" applyAlignment="1">
      <alignment horizontal="center" vertical="center" wrapText="1"/>
    </xf>
    <xf numFmtId="0" fontId="7" fillId="7" borderId="11" xfId="0" applyFont="1" applyFill="1" applyBorder="1" applyAlignment="1">
      <alignment horizontal="center" vertical="center" wrapText="1"/>
    </xf>
    <xf numFmtId="0" fontId="25" fillId="0" borderId="0" xfId="7" applyFont="1" applyFill="1" applyBorder="1" applyAlignment="1">
      <alignment horizontal="right"/>
    </xf>
    <xf numFmtId="0" fontId="29" fillId="0" borderId="28" xfId="0" applyFont="1" applyFill="1" applyBorder="1" applyAlignment="1">
      <alignment horizontal="right"/>
    </xf>
    <xf numFmtId="0" fontId="29" fillId="0" borderId="28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2"/>
    </xf>
    <xf numFmtId="0" fontId="30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3"/>
    </xf>
    <xf numFmtId="0" fontId="30" fillId="0" borderId="0" xfId="0" applyFont="1" applyFill="1" applyBorder="1" applyAlignment="1">
      <alignment horizontal="right" indent="4"/>
    </xf>
    <xf numFmtId="0" fontId="30" fillId="0" borderId="0" xfId="0" applyFont="1" applyFill="1" applyBorder="1" applyAlignment="1">
      <alignment horizontal="right" indent="3"/>
    </xf>
    <xf numFmtId="4" fontId="29" fillId="0" borderId="28" xfId="0" applyNumberFormat="1" applyFont="1" applyFill="1" applyBorder="1" applyAlignment="1">
      <alignment horizontal="right"/>
    </xf>
    <xf numFmtId="10" fontId="29" fillId="0" borderId="28" xfId="0" applyNumberFormat="1" applyFont="1" applyFill="1" applyBorder="1" applyAlignment="1">
      <alignment horizontal="right"/>
    </xf>
    <xf numFmtId="2" fontId="29" fillId="0" borderId="28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2" fontId="30" fillId="0" borderId="0" xfId="0" applyNumberFormat="1" applyFont="1" applyFill="1" applyBorder="1" applyAlignment="1">
      <alignment horizontal="right"/>
    </xf>
    <xf numFmtId="49" fontId="30" fillId="0" borderId="0" xfId="0" applyNumberFormat="1" applyFont="1" applyFill="1" applyBorder="1" applyAlignment="1">
      <alignment horizontal="right"/>
    </xf>
    <xf numFmtId="167" fontId="30" fillId="0" borderId="0" xfId="0" applyNumberFormat="1" applyFont="1" applyFill="1" applyBorder="1" applyAlignment="1">
      <alignment horizontal="right"/>
    </xf>
    <xf numFmtId="0" fontId="7" fillId="0" borderId="0" xfId="0" applyFont="1" applyAlignment="1">
      <alignment horizontal="right" readingOrder="2"/>
    </xf>
    <xf numFmtId="0" fontId="8" fillId="0" borderId="0" xfId="0" applyFont="1" applyAlignment="1">
      <alignment horizontal="center"/>
    </xf>
    <xf numFmtId="0" fontId="30" fillId="0" borderId="0" xfId="0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167" fontId="29" fillId="0" borderId="28" xfId="0" applyNumberFormat="1" applyFont="1" applyFill="1" applyBorder="1" applyAlignment="1">
      <alignment horizontal="right"/>
    </xf>
    <xf numFmtId="167" fontId="29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14" fontId="30" fillId="0" borderId="0" xfId="0" applyNumberFormat="1" applyFont="1" applyFill="1" applyBorder="1" applyAlignment="1">
      <alignment horizontal="right"/>
    </xf>
    <xf numFmtId="168" fontId="30" fillId="0" borderId="0" xfId="0" applyNumberFormat="1" applyFont="1" applyFill="1" applyBorder="1" applyAlignment="1">
      <alignment horizontal="right"/>
    </xf>
    <xf numFmtId="0" fontId="29" fillId="0" borderId="29" xfId="0" applyFont="1" applyFill="1" applyBorder="1" applyAlignment="1">
      <alignment horizontal="right" indent="2"/>
    </xf>
    <xf numFmtId="0" fontId="30" fillId="0" borderId="29" xfId="0" applyFont="1" applyFill="1" applyBorder="1" applyAlignment="1">
      <alignment horizontal="right" indent="3"/>
    </xf>
    <xf numFmtId="0" fontId="30" fillId="0" borderId="29" xfId="0" applyFont="1" applyFill="1" applyBorder="1" applyAlignment="1">
      <alignment horizontal="right" indent="2"/>
    </xf>
    <xf numFmtId="0" fontId="30" fillId="0" borderId="30" xfId="0" applyFont="1" applyFill="1" applyBorder="1" applyAlignment="1">
      <alignment horizontal="right" indent="2"/>
    </xf>
    <xf numFmtId="0" fontId="30" fillId="0" borderId="25" xfId="0" applyNumberFormat="1" applyFont="1" applyFill="1" applyBorder="1" applyAlignment="1">
      <alignment horizontal="right"/>
    </xf>
    <xf numFmtId="2" fontId="30" fillId="0" borderId="25" xfId="0" applyNumberFormat="1" applyFont="1" applyFill="1" applyBorder="1" applyAlignment="1">
      <alignment horizontal="right"/>
    </xf>
    <xf numFmtId="10" fontId="30" fillId="0" borderId="25" xfId="0" applyNumberFormat="1" applyFont="1" applyFill="1" applyBorder="1" applyAlignment="1">
      <alignment horizontal="right"/>
    </xf>
    <xf numFmtId="4" fontId="30" fillId="0" borderId="25" xfId="0" applyNumberFormat="1" applyFont="1" applyFill="1" applyBorder="1" applyAlignment="1">
      <alignment horizontal="right"/>
    </xf>
    <xf numFmtId="0" fontId="8" fillId="0" borderId="0" xfId="0" applyFont="1" applyAlignment="1">
      <alignment horizontal="right"/>
    </xf>
    <xf numFmtId="164" fontId="7" fillId="0" borderId="31" xfId="13" applyFont="1" applyBorder="1" applyAlignment="1">
      <alignment horizontal="right"/>
    </xf>
    <xf numFmtId="10" fontId="7" fillId="0" borderId="31" xfId="14" applyNumberFormat="1" applyFont="1" applyBorder="1" applyAlignment="1">
      <alignment horizontal="center"/>
    </xf>
    <xf numFmtId="2" fontId="7" fillId="0" borderId="31" xfId="7" applyNumberFormat="1" applyFont="1" applyBorder="1" applyAlignment="1">
      <alignment horizontal="right"/>
    </xf>
    <xf numFmtId="169" fontId="7" fillId="0" borderId="31" xfId="7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49" fontId="29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right" indent="2"/>
    </xf>
    <xf numFmtId="0" fontId="31" fillId="0" borderId="0" xfId="0" applyNumberFormat="1" applyFont="1" applyFill="1" applyBorder="1" applyAlignment="1">
      <alignment horizontal="right"/>
    </xf>
    <xf numFmtId="4" fontId="31" fillId="0" borderId="0" xfId="0" applyNumberFormat="1" applyFont="1" applyFill="1" applyBorder="1" applyAlignment="1">
      <alignment horizontal="right"/>
    </xf>
    <xf numFmtId="10" fontId="31" fillId="0" borderId="0" xfId="0" applyNumberFormat="1" applyFont="1" applyFill="1" applyBorder="1" applyAlignment="1">
      <alignment horizontal="right"/>
    </xf>
    <xf numFmtId="2" fontId="31" fillId="0" borderId="0" xfId="0" applyNumberFormat="1" applyFont="1" applyFill="1" applyBorder="1" applyAlignment="1">
      <alignment horizontal="right"/>
    </xf>
    <xf numFmtId="0" fontId="6" fillId="0" borderId="0" xfId="0" applyFont="1" applyFill="1" applyAlignment="1">
      <alignment horizontal="center"/>
    </xf>
    <xf numFmtId="0" fontId="31" fillId="0" borderId="0" xfId="0" applyFont="1" applyFill="1" applyBorder="1" applyAlignment="1">
      <alignment horizontal="right"/>
    </xf>
    <xf numFmtId="0" fontId="31" fillId="0" borderId="0" xfId="0" applyFont="1" applyFill="1" applyBorder="1" applyAlignment="1">
      <alignment horizontal="right" indent="1"/>
    </xf>
    <xf numFmtId="0" fontId="29" fillId="0" borderId="29" xfId="0" applyFont="1" applyFill="1" applyBorder="1" applyAlignment="1">
      <alignment horizontal="right"/>
    </xf>
    <xf numFmtId="0" fontId="29" fillId="0" borderId="29" xfId="0" applyFont="1" applyFill="1" applyBorder="1" applyAlignment="1">
      <alignment horizontal="right" indent="1"/>
    </xf>
    <xf numFmtId="49" fontId="31" fillId="0" borderId="0" xfId="0" applyNumberFormat="1" applyFont="1" applyFill="1" applyBorder="1" applyAlignment="1">
      <alignment horizontal="right"/>
    </xf>
    <xf numFmtId="164" fontId="31" fillId="0" borderId="0" xfId="0" applyNumberFormat="1" applyFont="1" applyFill="1" applyBorder="1" applyAlignment="1">
      <alignment horizontal="right"/>
    </xf>
    <xf numFmtId="0" fontId="2" fillId="0" borderId="0" xfId="16" applyAlignment="1">
      <alignment horizontal="right"/>
    </xf>
    <xf numFmtId="170" fontId="2" fillId="0" borderId="0" xfId="13" applyNumberFormat="1" applyFont="1"/>
    <xf numFmtId="14" fontId="2" fillId="0" borderId="0" xfId="16" applyNumberFormat="1"/>
    <xf numFmtId="164" fontId="7" fillId="0" borderId="31" xfId="13" applyFont="1" applyFill="1" applyBorder="1" applyAlignment="1">
      <alignment horizontal="right"/>
    </xf>
    <xf numFmtId="0" fontId="8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right"/>
    </xf>
    <xf numFmtId="0" fontId="7" fillId="0" borderId="0" xfId="0" applyFont="1" applyFill="1" applyAlignment="1">
      <alignment horizontal="right" readingOrder="2"/>
    </xf>
    <xf numFmtId="0" fontId="8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 readingOrder="2"/>
    </xf>
    <xf numFmtId="10" fontId="30" fillId="0" borderId="0" xfId="14" applyNumberFormat="1" applyFont="1" applyFill="1" applyBorder="1" applyAlignment="1">
      <alignment horizontal="right"/>
    </xf>
    <xf numFmtId="49" fontId="30" fillId="0" borderId="0" xfId="15" applyNumberFormat="1" applyFont="1" applyFill="1" applyBorder="1" applyAlignment="1">
      <alignment horizontal="right"/>
    </xf>
    <xf numFmtId="0" fontId="30" fillId="0" borderId="0" xfId="15" applyNumberFormat="1" applyFont="1" applyFill="1" applyBorder="1" applyAlignment="1">
      <alignment horizontal="right"/>
    </xf>
    <xf numFmtId="14" fontId="30" fillId="0" borderId="0" xfId="15" applyNumberFormat="1" applyFont="1" applyFill="1" applyBorder="1" applyAlignment="1">
      <alignment horizontal="right"/>
    </xf>
    <xf numFmtId="4" fontId="30" fillId="0" borderId="0" xfId="15" applyNumberFormat="1" applyFont="1" applyFill="1" applyBorder="1" applyAlignment="1">
      <alignment horizontal="right"/>
    </xf>
    <xf numFmtId="167" fontId="30" fillId="0" borderId="0" xfId="15" applyNumberFormat="1" applyFont="1" applyFill="1" applyBorder="1" applyAlignment="1">
      <alignment horizontal="right"/>
    </xf>
    <xf numFmtId="2" fontId="30" fillId="0" borderId="0" xfId="15" applyNumberFormat="1" applyFont="1" applyFill="1" applyBorder="1" applyAlignment="1">
      <alignment horizontal="right"/>
    </xf>
    <xf numFmtId="164" fontId="2" fillId="0" borderId="0" xfId="13" applyFont="1" applyFill="1"/>
    <xf numFmtId="0" fontId="3" fillId="0" borderId="0" xfId="0" applyFont="1" applyFill="1" applyBorder="1" applyAlignment="1">
      <alignment horizontal="right"/>
    </xf>
    <xf numFmtId="0" fontId="2" fillId="0" borderId="0" xfId="16" applyFill="1" applyAlignment="1">
      <alignment horizontal="right"/>
    </xf>
    <xf numFmtId="0" fontId="30" fillId="0" borderId="0" xfId="17" applyFont="1" applyFill="1" applyBorder="1" applyAlignment="1">
      <alignment horizontal="right" indent="3"/>
    </xf>
    <xf numFmtId="0" fontId="9" fillId="2" borderId="17" xfId="7" applyFont="1" applyFill="1" applyBorder="1" applyAlignment="1">
      <alignment horizontal="center" vertical="center" wrapText="1"/>
    </xf>
    <xf numFmtId="0" fontId="9" fillId="2" borderId="18" xfId="7" applyFont="1" applyFill="1" applyBorder="1" applyAlignment="1">
      <alignment horizontal="center" vertical="center" wrapText="1"/>
    </xf>
    <xf numFmtId="0" fontId="9" fillId="2" borderId="4" xfId="7" applyFont="1" applyFill="1" applyBorder="1" applyAlignment="1">
      <alignment horizontal="center" vertical="center" wrapText="1"/>
    </xf>
    <xf numFmtId="0" fontId="9" fillId="2" borderId="24" xfId="0" applyFont="1" applyFill="1" applyBorder="1" applyAlignment="1">
      <alignment horizontal="center" vertical="center" wrapText="1" readingOrder="2"/>
    </xf>
    <xf numFmtId="0" fontId="9" fillId="2" borderId="25" xfId="0" applyFont="1" applyFill="1" applyBorder="1" applyAlignment="1">
      <alignment horizontal="center" vertical="center" wrapText="1" readingOrder="2"/>
    </xf>
    <xf numFmtId="0" fontId="22" fillId="2" borderId="19" xfId="0" applyFont="1" applyFill="1" applyBorder="1" applyAlignment="1">
      <alignment horizontal="center" vertical="center" wrapText="1" readingOrder="2"/>
    </xf>
    <xf numFmtId="0" fontId="18" fillId="0" borderId="20" xfId="0" applyFont="1" applyBorder="1" applyAlignment="1">
      <alignment horizontal="center" readingOrder="2"/>
    </xf>
    <xf numFmtId="0" fontId="18" fillId="0" borderId="16" xfId="0" applyFont="1" applyBorder="1" applyAlignment="1">
      <alignment horizontal="center" readingOrder="2"/>
    </xf>
    <xf numFmtId="0" fontId="22" fillId="2" borderId="21" xfId="0" applyFont="1" applyFill="1" applyBorder="1" applyAlignment="1">
      <alignment horizontal="center" vertical="center" wrapText="1" readingOrder="2"/>
    </xf>
    <xf numFmtId="0" fontId="18" fillId="0" borderId="22" xfId="0" applyFont="1" applyBorder="1" applyAlignment="1">
      <alignment horizontal="center" readingOrder="2"/>
    </xf>
    <xf numFmtId="0" fontId="18" fillId="0" borderId="23" xfId="0" applyFont="1" applyBorder="1" applyAlignment="1">
      <alignment horizontal="center" readingOrder="2"/>
    </xf>
    <xf numFmtId="0" fontId="7" fillId="0" borderId="0" xfId="0" applyFont="1" applyAlignment="1">
      <alignment horizontal="right" readingOrder="2"/>
    </xf>
    <xf numFmtId="0" fontId="22" fillId="2" borderId="22" xfId="0" applyFont="1" applyFill="1" applyBorder="1" applyAlignment="1">
      <alignment horizontal="center" vertical="center" wrapText="1" readingOrder="2"/>
    </xf>
    <xf numFmtId="0" fontId="22" fillId="2" borderId="23" xfId="0" applyFont="1" applyFill="1" applyBorder="1" applyAlignment="1">
      <alignment horizontal="center" vertical="center" wrapText="1" readingOrder="2"/>
    </xf>
    <xf numFmtId="0" fontId="9" fillId="2" borderId="21" xfId="0" applyFont="1" applyFill="1" applyBorder="1" applyAlignment="1">
      <alignment horizontal="center" vertical="center" wrapText="1" readingOrder="2"/>
    </xf>
    <xf numFmtId="0" fontId="9" fillId="2" borderId="22" xfId="0" applyFont="1" applyFill="1" applyBorder="1" applyAlignment="1">
      <alignment horizontal="center" vertical="center" wrapText="1" readingOrder="2"/>
    </xf>
    <xf numFmtId="0" fontId="9" fillId="2" borderId="23" xfId="0" applyFont="1" applyFill="1" applyBorder="1" applyAlignment="1">
      <alignment horizontal="center" vertical="center" wrapText="1" readingOrder="2"/>
    </xf>
    <xf numFmtId="0" fontId="7" fillId="0" borderId="0" xfId="0" applyFont="1" applyFill="1" applyAlignment="1">
      <alignment horizontal="right" readingOrder="2"/>
    </xf>
  </cellXfs>
  <cellStyles count="23">
    <cellStyle name="Comma" xfId="13" builtinId="3"/>
    <cellStyle name="Comma 2" xfId="1"/>
    <cellStyle name="Comma 3" xfId="18"/>
    <cellStyle name="Currency [0] _1" xfId="2"/>
    <cellStyle name="Hyperlink 2" xfId="3"/>
    <cellStyle name="Normal" xfId="0" builtinId="0"/>
    <cellStyle name="Normal 10 2" xfId="19"/>
    <cellStyle name="Normal 11" xfId="4"/>
    <cellStyle name="Normal 15" xfId="17"/>
    <cellStyle name="Normal 2" xfId="5"/>
    <cellStyle name="Normal 23" xfId="20"/>
    <cellStyle name="Normal 3" xfId="6"/>
    <cellStyle name="Normal 4" xfId="12"/>
    <cellStyle name="Normal_2007-16618" xfId="7"/>
    <cellStyle name="Normal_הלוואות" xfId="15"/>
    <cellStyle name="Normal_יתרת התחייבות להשקעה" xfId="16"/>
    <cellStyle name="Percent" xfId="14" builtinId="5"/>
    <cellStyle name="Percent 2" xfId="8"/>
    <cellStyle name="Percent 2 2" xfId="21"/>
    <cellStyle name="Percent 3" xfId="22"/>
    <cellStyle name="Text" xfId="9"/>
    <cellStyle name="Total" xfId="10"/>
    <cellStyle name="היפר-קישור" xfId="11" builtinId="8"/>
  </cellStyles>
  <dxfs count="22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198120</xdr:colOff>
      <xdr:row>50</xdr:row>
      <xdr:rowOff>0</xdr:rowOff>
    </xdr:from>
    <xdr:to>
      <xdr:col>33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G66"/>
  <sheetViews>
    <sheetView rightToLeft="1" tabSelected="1" workbookViewId="0">
      <selection activeCell="G17" sqref="G17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7" width="6.7109375" style="9" customWidth="1"/>
    <col min="28" max="30" width="7.7109375" style="9" customWidth="1"/>
    <col min="31" max="31" width="7.140625" style="9" customWidth="1"/>
    <col min="32" max="32" width="6" style="9" customWidth="1"/>
    <col min="33" max="33" width="7.85546875" style="9" customWidth="1"/>
    <col min="34" max="34" width="8.140625" style="9" customWidth="1"/>
    <col min="35" max="35" width="6.28515625" style="9" customWidth="1"/>
    <col min="36" max="36" width="8" style="9" customWidth="1"/>
    <col min="37" max="37" width="8.7109375" style="9" customWidth="1"/>
    <col min="38" max="38" width="10" style="9" customWidth="1"/>
    <col min="39" max="39" width="9.5703125" style="9" customWidth="1"/>
    <col min="40" max="40" width="6.140625" style="9" customWidth="1"/>
    <col min="41" max="42" width="5.7109375" style="9" customWidth="1"/>
    <col min="43" max="43" width="6.85546875" style="9" customWidth="1"/>
    <col min="44" max="44" width="6.42578125" style="9" customWidth="1"/>
    <col min="45" max="45" width="6.7109375" style="9" customWidth="1"/>
    <col min="46" max="46" width="7.28515625" style="9" customWidth="1"/>
    <col min="47" max="58" width="5.7109375" style="9" customWidth="1"/>
    <col min="59" max="16384" width="9.140625" style="9"/>
  </cols>
  <sheetData>
    <row r="1" spans="1:33">
      <c r="B1" s="58" t="s">
        <v>191</v>
      </c>
      <c r="C1" s="80" t="s" vm="1">
        <v>267</v>
      </c>
    </row>
    <row r="2" spans="1:33">
      <c r="B2" s="58" t="s">
        <v>190</v>
      </c>
      <c r="C2" s="80" t="s">
        <v>268</v>
      </c>
    </row>
    <row r="3" spans="1:33">
      <c r="B3" s="58" t="s">
        <v>192</v>
      </c>
      <c r="C3" s="80" t="s">
        <v>269</v>
      </c>
    </row>
    <row r="4" spans="1:33">
      <c r="B4" s="58" t="s">
        <v>193</v>
      </c>
      <c r="C4" s="80">
        <v>8803</v>
      </c>
    </row>
    <row r="6" spans="1:33" ht="26.25" customHeight="1">
      <c r="B6" s="158" t="s">
        <v>207</v>
      </c>
      <c r="C6" s="159"/>
      <c r="D6" s="160"/>
    </row>
    <row r="7" spans="1:33" s="10" customFormat="1">
      <c r="B7" s="23"/>
      <c r="C7" s="24" t="s">
        <v>120</v>
      </c>
      <c r="D7" s="25" t="s">
        <v>118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G7" s="38" t="s">
        <v>120</v>
      </c>
    </row>
    <row r="8" spans="1:33" s="10" customFormat="1">
      <c r="B8" s="23"/>
      <c r="C8" s="26" t="s">
        <v>254</v>
      </c>
      <c r="D8" s="27" t="s">
        <v>20</v>
      </c>
      <c r="AG8" s="38" t="s">
        <v>121</v>
      </c>
    </row>
    <row r="9" spans="1:33" s="11" customFormat="1" ht="18" customHeight="1">
      <c r="B9" s="37"/>
      <c r="C9" s="20" t="s">
        <v>1</v>
      </c>
      <c r="D9" s="28" t="s">
        <v>2</v>
      </c>
      <c r="AG9" s="38" t="s">
        <v>130</v>
      </c>
    </row>
    <row r="10" spans="1:33" s="11" customFormat="1" ht="18" customHeight="1">
      <c r="B10" s="69" t="s">
        <v>206</v>
      </c>
      <c r="C10" s="119">
        <f>C11+C12+C23+C33+C35+C37</f>
        <v>744246.76617875486</v>
      </c>
      <c r="D10" s="120">
        <f>C10/$C$42</f>
        <v>1</v>
      </c>
      <c r="AG10" s="68"/>
    </row>
    <row r="11" spans="1:33">
      <c r="A11" s="46" t="s">
        <v>153</v>
      </c>
      <c r="B11" s="29" t="s">
        <v>208</v>
      </c>
      <c r="C11" s="119">
        <f>מזומנים!J10</f>
        <v>60080.100516038379</v>
      </c>
      <c r="D11" s="120">
        <f t="shared" ref="D11:D42" si="0">C11/$C$42</f>
        <v>8.0726048464425854E-2</v>
      </c>
    </row>
    <row r="12" spans="1:33">
      <c r="B12" s="29" t="s">
        <v>209</v>
      </c>
      <c r="C12" s="119">
        <f>C13+C15+C16+C17+C18+C19+C21</f>
        <v>444136.71645432297</v>
      </c>
      <c r="D12" s="120">
        <f t="shared" si="0"/>
        <v>0.59676002186034249</v>
      </c>
    </row>
    <row r="13" spans="1:33">
      <c r="A13" s="56" t="s">
        <v>153</v>
      </c>
      <c r="B13" s="30" t="s">
        <v>76</v>
      </c>
      <c r="C13" s="119">
        <f>'תעודות התחייבות ממשלתיות'!O11</f>
        <v>117519.72069881401</v>
      </c>
      <c r="D13" s="120">
        <f t="shared" si="0"/>
        <v>0.15790424095788125</v>
      </c>
    </row>
    <row r="14" spans="1:33">
      <c r="A14" s="56" t="s">
        <v>153</v>
      </c>
      <c r="B14" s="30" t="s">
        <v>77</v>
      </c>
      <c r="C14" s="119" t="s" vm="2">
        <v>1863</v>
      </c>
      <c r="D14" s="120"/>
    </row>
    <row r="15" spans="1:33">
      <c r="A15" s="56" t="s">
        <v>153</v>
      </c>
      <c r="B15" s="30" t="s">
        <v>78</v>
      </c>
      <c r="C15" s="119">
        <f>'אג"ח קונצרני'!R11</f>
        <v>184808.35373611795</v>
      </c>
      <c r="D15" s="120">
        <f t="shared" si="0"/>
        <v>0.24831596472362805</v>
      </c>
    </row>
    <row r="16" spans="1:33">
      <c r="A16" s="56" t="s">
        <v>153</v>
      </c>
      <c r="B16" s="30" t="s">
        <v>79</v>
      </c>
      <c r="C16" s="119">
        <f>מניות!L11</f>
        <v>51432.742576521006</v>
      </c>
      <c r="D16" s="120">
        <f t="shared" si="0"/>
        <v>6.9107109246300411E-2</v>
      </c>
    </row>
    <row r="17" spans="1:4">
      <c r="A17" s="56" t="s">
        <v>153</v>
      </c>
      <c r="B17" s="30" t="s">
        <v>80</v>
      </c>
      <c r="C17" s="119">
        <f>'תעודות סל'!K11</f>
        <v>76972.101874234286</v>
      </c>
      <c r="D17" s="120">
        <f t="shared" si="0"/>
        <v>0.10342282341304383</v>
      </c>
    </row>
    <row r="18" spans="1:4">
      <c r="A18" s="56" t="s">
        <v>153</v>
      </c>
      <c r="B18" s="30" t="s">
        <v>81</v>
      </c>
      <c r="C18" s="119">
        <f>'קרנות נאמנות'!L11</f>
        <v>12078.837500000693</v>
      </c>
      <c r="D18" s="120">
        <f t="shared" si="0"/>
        <v>1.6229613683130965E-2</v>
      </c>
    </row>
    <row r="19" spans="1:4">
      <c r="A19" s="56" t="s">
        <v>153</v>
      </c>
      <c r="B19" s="30" t="s">
        <v>82</v>
      </c>
      <c r="C19" s="119">
        <f>'כתבי אופציה'!I11</f>
        <v>1.268858635</v>
      </c>
      <c r="D19" s="120">
        <f t="shared" si="0"/>
        <v>1.7048896853321935E-6</v>
      </c>
    </row>
    <row r="20" spans="1:4">
      <c r="A20" s="56" t="s">
        <v>153</v>
      </c>
      <c r="B20" s="30" t="s">
        <v>83</v>
      </c>
      <c r="C20" s="119" t="s" vm="3">
        <v>1863</v>
      </c>
      <c r="D20" s="120"/>
    </row>
    <row r="21" spans="1:4">
      <c r="A21" s="56" t="s">
        <v>153</v>
      </c>
      <c r="B21" s="30" t="s">
        <v>84</v>
      </c>
      <c r="C21" s="119">
        <f>'חוזים עתידיים'!I11</f>
        <v>1323.69121</v>
      </c>
      <c r="D21" s="120">
        <f t="shared" si="0"/>
        <v>1.7785649466726375E-3</v>
      </c>
    </row>
    <row r="22" spans="1:4">
      <c r="A22" s="56" t="s">
        <v>153</v>
      </c>
      <c r="B22" s="30" t="s">
        <v>85</v>
      </c>
      <c r="C22" s="119" t="s" vm="4">
        <v>1863</v>
      </c>
      <c r="D22" s="120"/>
    </row>
    <row r="23" spans="1:4">
      <c r="B23" s="29" t="s">
        <v>210</v>
      </c>
      <c r="C23" s="119">
        <f>C24+C26+C27+C28+C29+C31</f>
        <v>221477.79026000004</v>
      </c>
      <c r="D23" s="120">
        <f t="shared" si="0"/>
        <v>0.29758649996848624</v>
      </c>
    </row>
    <row r="24" spans="1:4">
      <c r="A24" s="56" t="s">
        <v>153</v>
      </c>
      <c r="B24" s="30" t="s">
        <v>86</v>
      </c>
      <c r="C24" s="119">
        <f>'לא סחיר- תעודות התחייבות ממשלתי'!M11</f>
        <v>199223.95939000003</v>
      </c>
      <c r="D24" s="120">
        <f t="shared" si="0"/>
        <v>0.26768535443276614</v>
      </c>
    </row>
    <row r="25" spans="1:4">
      <c r="A25" s="56" t="s">
        <v>153</v>
      </c>
      <c r="B25" s="30" t="s">
        <v>87</v>
      </c>
      <c r="C25" s="119" t="s" vm="5">
        <v>1863</v>
      </c>
      <c r="D25" s="120"/>
    </row>
    <row r="26" spans="1:4">
      <c r="A26" s="56" t="s">
        <v>153</v>
      </c>
      <c r="B26" s="30" t="s">
        <v>78</v>
      </c>
      <c r="C26" s="119">
        <f>'לא סחיר - אג"ח קונצרני'!P11</f>
        <v>4807.6922399999985</v>
      </c>
      <c r="D26" s="120">
        <f t="shared" si="0"/>
        <v>6.4598093783927524E-3</v>
      </c>
    </row>
    <row r="27" spans="1:4">
      <c r="A27" s="56" t="s">
        <v>153</v>
      </c>
      <c r="B27" s="30" t="s">
        <v>88</v>
      </c>
      <c r="C27" s="119">
        <f>'לא סחיר - מניות'!J11</f>
        <v>6308.1801999999989</v>
      </c>
      <c r="D27" s="120">
        <f t="shared" si="0"/>
        <v>8.4759255755837391E-3</v>
      </c>
    </row>
    <row r="28" spans="1:4">
      <c r="A28" s="56" t="s">
        <v>153</v>
      </c>
      <c r="B28" s="30" t="s">
        <v>89</v>
      </c>
      <c r="C28" s="119">
        <f>'לא סחיר - קרנות השקעה'!H11</f>
        <v>11971.290369999999</v>
      </c>
      <c r="D28" s="120">
        <f t="shared" si="0"/>
        <v>1.6085109017624818E-2</v>
      </c>
    </row>
    <row r="29" spans="1:4">
      <c r="A29" s="56" t="s">
        <v>153</v>
      </c>
      <c r="B29" s="30" t="s">
        <v>90</v>
      </c>
      <c r="C29" s="119">
        <f>'לא סחיר - כתבי אופציה'!I11</f>
        <v>0.1103</v>
      </c>
      <c r="D29" s="120">
        <f t="shared" si="0"/>
        <v>1.4820353276954366E-7</v>
      </c>
    </row>
    <row r="30" spans="1:4">
      <c r="A30" s="56" t="s">
        <v>153</v>
      </c>
      <c r="B30" s="30" t="s">
        <v>233</v>
      </c>
      <c r="C30" s="119" t="s" vm="6">
        <v>1863</v>
      </c>
      <c r="D30" s="120"/>
    </row>
    <row r="31" spans="1:4">
      <c r="A31" s="56" t="s">
        <v>153</v>
      </c>
      <c r="B31" s="30" t="s">
        <v>114</v>
      </c>
      <c r="C31" s="119">
        <f>'לא סחיר - חוזים עתידיים'!I11</f>
        <v>-833.44223999999997</v>
      </c>
      <c r="D31" s="120">
        <f t="shared" si="0"/>
        <v>-1.1198466394139789E-3</v>
      </c>
    </row>
    <row r="32" spans="1:4">
      <c r="A32" s="56" t="s">
        <v>153</v>
      </c>
      <c r="B32" s="30" t="s">
        <v>91</v>
      </c>
      <c r="C32" s="119" t="s" vm="7">
        <v>1863</v>
      </c>
      <c r="D32" s="120"/>
    </row>
    <row r="33" spans="1:4">
      <c r="A33" s="56" t="s">
        <v>153</v>
      </c>
      <c r="B33" s="29" t="s">
        <v>211</v>
      </c>
      <c r="C33" s="119">
        <f>הלוואות!O10</f>
        <v>17526.778441855611</v>
      </c>
      <c r="D33" s="120">
        <f t="shared" si="0"/>
        <v>2.3549687063935443E-2</v>
      </c>
    </row>
    <row r="34" spans="1:4">
      <c r="A34" s="56" t="s">
        <v>153</v>
      </c>
      <c r="B34" s="29" t="s">
        <v>212</v>
      </c>
      <c r="C34" s="119" t="s" vm="8">
        <v>1863</v>
      </c>
      <c r="D34" s="120"/>
    </row>
    <row r="35" spans="1:4">
      <c r="A35" s="56" t="s">
        <v>153</v>
      </c>
      <c r="B35" s="29" t="s">
        <v>213</v>
      </c>
      <c r="C35" s="119">
        <f>'זכויות מקרקעין'!G10</f>
        <v>984.49996999999996</v>
      </c>
      <c r="D35" s="120">
        <f t="shared" si="0"/>
        <v>1.3228139035857639E-3</v>
      </c>
    </row>
    <row r="36" spans="1:4">
      <c r="A36" s="56" t="s">
        <v>153</v>
      </c>
      <c r="B36" s="57" t="s">
        <v>214</v>
      </c>
      <c r="C36" s="119" t="s" vm="9">
        <v>1863</v>
      </c>
      <c r="D36" s="120"/>
    </row>
    <row r="37" spans="1:4">
      <c r="A37" s="56" t="s">
        <v>153</v>
      </c>
      <c r="B37" s="29" t="s">
        <v>215</v>
      </c>
      <c r="C37" s="119">
        <f>'השקעות אחרות '!I10</f>
        <v>40.880536538000001</v>
      </c>
      <c r="D37" s="120">
        <f t="shared" si="0"/>
        <v>5.4928739224351863E-5</v>
      </c>
    </row>
    <row r="38" spans="1:4">
      <c r="A38" s="56"/>
      <c r="B38" s="70" t="s">
        <v>217</v>
      </c>
      <c r="C38" s="119">
        <v>0</v>
      </c>
      <c r="D38" s="120">
        <f t="shared" si="0"/>
        <v>0</v>
      </c>
    </row>
    <row r="39" spans="1:4">
      <c r="A39" s="56" t="s">
        <v>153</v>
      </c>
      <c r="B39" s="71" t="s">
        <v>218</v>
      </c>
      <c r="C39" s="119" t="s" vm="10">
        <v>1863</v>
      </c>
      <c r="D39" s="120"/>
    </row>
    <row r="40" spans="1:4">
      <c r="A40" s="56" t="s">
        <v>153</v>
      </c>
      <c r="B40" s="71" t="s">
        <v>252</v>
      </c>
      <c r="C40" s="119" t="s" vm="11">
        <v>1863</v>
      </c>
      <c r="D40" s="120"/>
    </row>
    <row r="41" spans="1:4">
      <c r="A41" s="56" t="s">
        <v>153</v>
      </c>
      <c r="B41" s="71" t="s">
        <v>219</v>
      </c>
      <c r="C41" s="119" t="s" vm="12">
        <v>1863</v>
      </c>
      <c r="D41" s="120"/>
    </row>
    <row r="42" spans="1:4">
      <c r="B42" s="71" t="s">
        <v>92</v>
      </c>
      <c r="C42" s="119">
        <f>C10+C38</f>
        <v>744246.76617875486</v>
      </c>
      <c r="D42" s="120">
        <f t="shared" si="0"/>
        <v>1</v>
      </c>
    </row>
    <row r="43" spans="1:4">
      <c r="A43" s="56" t="s">
        <v>153</v>
      </c>
      <c r="B43" s="71" t="s">
        <v>216</v>
      </c>
      <c r="C43" s="140">
        <f>'יתרת התחייבות להשקעה'!C10</f>
        <v>43245.194829268599</v>
      </c>
      <c r="D43" s="120"/>
    </row>
    <row r="44" spans="1:4">
      <c r="B44" s="6" t="s">
        <v>119</v>
      </c>
    </row>
    <row r="45" spans="1:4">
      <c r="C45" s="77" t="s">
        <v>198</v>
      </c>
      <c r="D45" s="36" t="s">
        <v>113</v>
      </c>
    </row>
    <row r="46" spans="1:4">
      <c r="C46" s="78" t="s">
        <v>1</v>
      </c>
      <c r="D46" s="25" t="s">
        <v>2</v>
      </c>
    </row>
    <row r="47" spans="1:4">
      <c r="C47" s="121" t="s">
        <v>179</v>
      </c>
      <c r="D47" s="122" vm="13">
        <v>2.5729000000000002</v>
      </c>
    </row>
    <row r="48" spans="1:4">
      <c r="C48" s="121" t="s">
        <v>188</v>
      </c>
      <c r="D48" s="122">
        <v>0.92769022502618081</v>
      </c>
    </row>
    <row r="49" spans="2:4">
      <c r="C49" s="121" t="s">
        <v>184</v>
      </c>
      <c r="D49" s="122" vm="14">
        <v>2.7052</v>
      </c>
    </row>
    <row r="50" spans="2:4">
      <c r="B50" s="12"/>
      <c r="C50" s="121" t="s">
        <v>1864</v>
      </c>
      <c r="D50" s="122" vm="15">
        <v>3.6494</v>
      </c>
    </row>
    <row r="51" spans="2:4">
      <c r="C51" s="121" t="s">
        <v>177</v>
      </c>
      <c r="D51" s="122" vm="16">
        <v>4.0781999999999998</v>
      </c>
    </row>
    <row r="52" spans="2:4">
      <c r="C52" s="121" t="s">
        <v>178</v>
      </c>
      <c r="D52" s="122" vm="17">
        <v>4.7325999999999997</v>
      </c>
    </row>
    <row r="53" spans="2:4">
      <c r="C53" s="121" t="s">
        <v>180</v>
      </c>
      <c r="D53" s="122">
        <v>0.46267515923566882</v>
      </c>
    </row>
    <row r="54" spans="2:4">
      <c r="C54" s="121" t="s">
        <v>185</v>
      </c>
      <c r="D54" s="122" vm="18">
        <v>3.2778</v>
      </c>
    </row>
    <row r="55" spans="2:4">
      <c r="C55" s="121" t="s">
        <v>186</v>
      </c>
      <c r="D55" s="122">
        <v>0.18716729107296534</v>
      </c>
    </row>
    <row r="56" spans="2:4">
      <c r="C56" s="121" t="s">
        <v>183</v>
      </c>
      <c r="D56" s="122" vm="19">
        <v>0.54620000000000002</v>
      </c>
    </row>
    <row r="57" spans="2:4">
      <c r="C57" s="121" t="s">
        <v>1865</v>
      </c>
      <c r="D57" s="122">
        <v>2.4723023999999998</v>
      </c>
    </row>
    <row r="58" spans="2:4">
      <c r="C58" s="121" t="s">
        <v>182</v>
      </c>
      <c r="D58" s="122" vm="20">
        <v>0.39090000000000003</v>
      </c>
    </row>
    <row r="59" spans="2:4">
      <c r="C59" s="121" t="s">
        <v>175</v>
      </c>
      <c r="D59" s="122" vm="21">
        <v>3.6320000000000001</v>
      </c>
    </row>
    <row r="60" spans="2:4">
      <c r="C60" s="121" t="s">
        <v>189</v>
      </c>
      <c r="D60" s="122" vm="22">
        <v>0.24929999999999999</v>
      </c>
    </row>
    <row r="61" spans="2:4">
      <c r="C61" s="121" t="s">
        <v>1866</v>
      </c>
      <c r="D61" s="122" vm="23">
        <v>0.42030000000000001</v>
      </c>
    </row>
    <row r="62" spans="2:4">
      <c r="C62" s="121" t="s">
        <v>1867</v>
      </c>
      <c r="D62" s="122">
        <v>5.533464356993769E-2</v>
      </c>
    </row>
    <row r="63" spans="2:4">
      <c r="C63" s="121" t="s">
        <v>176</v>
      </c>
      <c r="D63" s="122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5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>
      <selection activeCell="G20" sqref="G20"/>
    </sheetView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41.7109375" style="2" bestFit="1" customWidth="1"/>
    <col min="4" max="4" width="6.42578125" style="2" bestFit="1" customWidth="1"/>
    <col min="5" max="5" width="11.140625" style="2" bestFit="1" customWidth="1"/>
    <col min="6" max="7" width="9" style="1" bestFit="1" customWidth="1"/>
    <col min="8" max="8" width="6.425781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191</v>
      </c>
      <c r="C1" s="80" t="s" vm="1">
        <v>267</v>
      </c>
    </row>
    <row r="2" spans="2:60">
      <c r="B2" s="58" t="s">
        <v>190</v>
      </c>
      <c r="C2" s="80" t="s">
        <v>268</v>
      </c>
    </row>
    <row r="3" spans="2:60">
      <c r="B3" s="58" t="s">
        <v>192</v>
      </c>
      <c r="C3" s="80" t="s">
        <v>269</v>
      </c>
    </row>
    <row r="4" spans="2:60">
      <c r="B4" s="58" t="s">
        <v>193</v>
      </c>
      <c r="C4" s="80">
        <v>8803</v>
      </c>
    </row>
    <row r="6" spans="2:60" ht="26.25" customHeight="1">
      <c r="B6" s="172" t="s">
        <v>221</v>
      </c>
      <c r="C6" s="173"/>
      <c r="D6" s="173"/>
      <c r="E6" s="173"/>
      <c r="F6" s="173"/>
      <c r="G6" s="173"/>
      <c r="H6" s="173"/>
      <c r="I6" s="173"/>
      <c r="J6" s="173"/>
      <c r="K6" s="173"/>
      <c r="L6" s="174"/>
    </row>
    <row r="7" spans="2:60" ht="26.25" customHeight="1">
      <c r="B7" s="172" t="s">
        <v>102</v>
      </c>
      <c r="C7" s="173"/>
      <c r="D7" s="173"/>
      <c r="E7" s="173"/>
      <c r="F7" s="173"/>
      <c r="G7" s="173"/>
      <c r="H7" s="173"/>
      <c r="I7" s="173"/>
      <c r="J7" s="173"/>
      <c r="K7" s="173"/>
      <c r="L7" s="174"/>
      <c r="BH7" s="3"/>
    </row>
    <row r="8" spans="2:60" s="3" customFormat="1" ht="78.75">
      <c r="B8" s="23" t="s">
        <v>127</v>
      </c>
      <c r="C8" s="31" t="s">
        <v>49</v>
      </c>
      <c r="D8" s="31" t="s">
        <v>131</v>
      </c>
      <c r="E8" s="31" t="s">
        <v>69</v>
      </c>
      <c r="F8" s="31" t="s">
        <v>111</v>
      </c>
      <c r="G8" s="31" t="s">
        <v>251</v>
      </c>
      <c r="H8" s="31" t="s">
        <v>250</v>
      </c>
      <c r="I8" s="31" t="s">
        <v>66</v>
      </c>
      <c r="J8" s="31" t="s">
        <v>63</v>
      </c>
      <c r="K8" s="31" t="s">
        <v>194</v>
      </c>
      <c r="L8" s="31" t="s">
        <v>196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258</v>
      </c>
      <c r="H9" s="17"/>
      <c r="I9" s="17" t="s">
        <v>254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31" t="s">
        <v>52</v>
      </c>
      <c r="C11" s="126"/>
      <c r="D11" s="126"/>
      <c r="E11" s="126"/>
      <c r="F11" s="126"/>
      <c r="G11" s="127"/>
      <c r="H11" s="129"/>
      <c r="I11" s="127">
        <v>1.268858635</v>
      </c>
      <c r="J11" s="126"/>
      <c r="K11" s="128">
        <f>I11/$I$11</f>
        <v>1</v>
      </c>
      <c r="L11" s="128">
        <f>I11/'סכום נכסי הקרן'!$C$42</f>
        <v>1.7048896853321935E-6</v>
      </c>
      <c r="BC11" s="102"/>
      <c r="BD11" s="3"/>
      <c r="BE11" s="102"/>
      <c r="BG11" s="102"/>
    </row>
    <row r="12" spans="2:60" s="4" customFormat="1" ht="18" customHeight="1">
      <c r="B12" s="132" t="s">
        <v>28</v>
      </c>
      <c r="C12" s="126"/>
      <c r="D12" s="126"/>
      <c r="E12" s="126"/>
      <c r="F12" s="126"/>
      <c r="G12" s="127"/>
      <c r="H12" s="129"/>
      <c r="I12" s="127">
        <v>1.268858635</v>
      </c>
      <c r="J12" s="126"/>
      <c r="K12" s="128">
        <f t="shared" ref="K12:K15" si="0">I12/$I$11</f>
        <v>1</v>
      </c>
      <c r="L12" s="128">
        <f>I12/'סכום נכסי הקרן'!$C$42</f>
        <v>1.7048896853321935E-6</v>
      </c>
      <c r="BC12" s="102"/>
      <c r="BD12" s="3"/>
      <c r="BE12" s="102"/>
      <c r="BG12" s="102"/>
    </row>
    <row r="13" spans="2:60">
      <c r="B13" s="104" t="s">
        <v>1621</v>
      </c>
      <c r="C13" s="84"/>
      <c r="D13" s="84"/>
      <c r="E13" s="84"/>
      <c r="F13" s="84"/>
      <c r="G13" s="93"/>
      <c r="H13" s="95"/>
      <c r="I13" s="93">
        <v>1.268858635</v>
      </c>
      <c r="J13" s="84"/>
      <c r="K13" s="94">
        <f t="shared" si="0"/>
        <v>1</v>
      </c>
      <c r="L13" s="94">
        <f>I13/'סכום נכסי הקרן'!$C$42</f>
        <v>1.7048896853321935E-6</v>
      </c>
      <c r="BD13" s="3"/>
    </row>
    <row r="14" spans="2:60" ht="20.25">
      <c r="B14" s="89" t="s">
        <v>1622</v>
      </c>
      <c r="C14" s="86" t="s">
        <v>1623</v>
      </c>
      <c r="D14" s="99" t="s">
        <v>132</v>
      </c>
      <c r="E14" s="99" t="s">
        <v>1123</v>
      </c>
      <c r="F14" s="99" t="s">
        <v>176</v>
      </c>
      <c r="G14" s="96">
        <v>2424.4716979999998</v>
      </c>
      <c r="H14" s="98">
        <v>35</v>
      </c>
      <c r="I14" s="96">
        <v>0.84856509400000002</v>
      </c>
      <c r="J14" s="97">
        <v>3.765788223080163E-4</v>
      </c>
      <c r="K14" s="97">
        <f t="shared" si="0"/>
        <v>0.66876251663763953</v>
      </c>
      <c r="L14" s="97">
        <f>I14/'סכום נכסי הקרן'!$C$42</f>
        <v>1.1401663165523111E-6</v>
      </c>
      <c r="BD14" s="4"/>
    </row>
    <row r="15" spans="2:60">
      <c r="B15" s="89" t="s">
        <v>1624</v>
      </c>
      <c r="C15" s="86" t="s">
        <v>1625</v>
      </c>
      <c r="D15" s="99" t="s">
        <v>132</v>
      </c>
      <c r="E15" s="99" t="s">
        <v>202</v>
      </c>
      <c r="F15" s="99" t="s">
        <v>176</v>
      </c>
      <c r="G15" s="96">
        <v>646.60544800000002</v>
      </c>
      <c r="H15" s="98">
        <v>65</v>
      </c>
      <c r="I15" s="96">
        <v>0.42029354099999994</v>
      </c>
      <c r="J15" s="97">
        <v>5.3908001010453867E-4</v>
      </c>
      <c r="K15" s="97">
        <f t="shared" si="0"/>
        <v>0.33123748336236047</v>
      </c>
      <c r="L15" s="97">
        <f>I15/'סכום נכסי הקרן'!$C$42</f>
        <v>5.6472336877988243E-7</v>
      </c>
    </row>
    <row r="16" spans="2:60">
      <c r="B16" s="85"/>
      <c r="C16" s="86"/>
      <c r="D16" s="86"/>
      <c r="E16" s="86"/>
      <c r="F16" s="86"/>
      <c r="G16" s="96"/>
      <c r="H16" s="98"/>
      <c r="I16" s="86"/>
      <c r="J16" s="86"/>
      <c r="K16" s="97"/>
      <c r="L16" s="86"/>
    </row>
    <row r="17" spans="2:5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</row>
    <row r="18" spans="2:5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</row>
    <row r="19" spans="2:56" ht="20.25">
      <c r="B19" s="101" t="s">
        <v>266</v>
      </c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BC19" s="4"/>
    </row>
    <row r="20" spans="2:56">
      <c r="B20" s="101" t="s">
        <v>123</v>
      </c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BD20" s="3"/>
    </row>
    <row r="21" spans="2:56">
      <c r="B21" s="101" t="s">
        <v>249</v>
      </c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56">
      <c r="B22" s="101" t="s">
        <v>257</v>
      </c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</row>
    <row r="112" spans="2:12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</row>
    <row r="113" spans="2:12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</row>
    <row r="114" spans="2:12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</row>
    <row r="115" spans="2:12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A1:A1048576 B1:B18 C5:C1048576 D1:AF1048576 AH1:XFD1048576 AG1:AG19 B20:B1048576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8" t="s">
        <v>191</v>
      </c>
      <c r="C1" s="80" t="s" vm="1">
        <v>267</v>
      </c>
    </row>
    <row r="2" spans="2:61">
      <c r="B2" s="58" t="s">
        <v>190</v>
      </c>
      <c r="C2" s="80" t="s">
        <v>268</v>
      </c>
    </row>
    <row r="3" spans="2:61">
      <c r="B3" s="58" t="s">
        <v>192</v>
      </c>
      <c r="C3" s="80" t="s">
        <v>269</v>
      </c>
    </row>
    <row r="4" spans="2:61">
      <c r="B4" s="58" t="s">
        <v>193</v>
      </c>
      <c r="C4" s="80">
        <v>8803</v>
      </c>
    </row>
    <row r="6" spans="2:61" ht="26.25" customHeight="1">
      <c r="B6" s="172" t="s">
        <v>221</v>
      </c>
      <c r="C6" s="173"/>
      <c r="D6" s="173"/>
      <c r="E6" s="173"/>
      <c r="F6" s="173"/>
      <c r="G6" s="173"/>
      <c r="H6" s="173"/>
      <c r="I6" s="173"/>
      <c r="J6" s="173"/>
      <c r="K6" s="173"/>
      <c r="L6" s="174"/>
    </row>
    <row r="7" spans="2:61" ht="26.25" customHeight="1">
      <c r="B7" s="172" t="s">
        <v>103</v>
      </c>
      <c r="C7" s="173"/>
      <c r="D7" s="173"/>
      <c r="E7" s="173"/>
      <c r="F7" s="173"/>
      <c r="G7" s="173"/>
      <c r="H7" s="173"/>
      <c r="I7" s="173"/>
      <c r="J7" s="173"/>
      <c r="K7" s="173"/>
      <c r="L7" s="174"/>
      <c r="BI7" s="3"/>
    </row>
    <row r="8" spans="2:61" s="3" customFormat="1" ht="78.75">
      <c r="B8" s="23" t="s">
        <v>127</v>
      </c>
      <c r="C8" s="31" t="s">
        <v>49</v>
      </c>
      <c r="D8" s="31" t="s">
        <v>131</v>
      </c>
      <c r="E8" s="31" t="s">
        <v>69</v>
      </c>
      <c r="F8" s="31" t="s">
        <v>111</v>
      </c>
      <c r="G8" s="31" t="s">
        <v>251</v>
      </c>
      <c r="H8" s="31" t="s">
        <v>250</v>
      </c>
      <c r="I8" s="31" t="s">
        <v>66</v>
      </c>
      <c r="J8" s="31" t="s">
        <v>63</v>
      </c>
      <c r="K8" s="31" t="s">
        <v>194</v>
      </c>
      <c r="L8" s="32" t="s">
        <v>196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258</v>
      </c>
      <c r="H9" s="17"/>
      <c r="I9" s="17" t="s">
        <v>254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BD11" s="1"/>
      <c r="BE11" s="3"/>
      <c r="BF11" s="1"/>
      <c r="BH11" s="1"/>
    </row>
    <row r="12" spans="2:61">
      <c r="B12" s="101" t="s">
        <v>266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BE12" s="3"/>
    </row>
    <row r="13" spans="2:61" ht="20.25">
      <c r="B13" s="101" t="s">
        <v>123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BE13" s="4"/>
    </row>
    <row r="14" spans="2:61">
      <c r="B14" s="101" t="s">
        <v>249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  <row r="15" spans="2:61">
      <c r="B15" s="101" t="s">
        <v>257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6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</row>
    <row r="17" spans="2:5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</row>
    <row r="18" spans="2:56" ht="20.25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BD18" s="4"/>
    </row>
    <row r="19" spans="2:5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5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5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BD21" s="3"/>
    </row>
    <row r="22" spans="2:5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J22" sqref="J22"/>
    </sheetView>
  </sheetViews>
  <sheetFormatPr defaultColWidth="9.140625" defaultRowHeight="18"/>
  <cols>
    <col min="1" max="1" width="6.28515625" style="2" customWidth="1"/>
    <col min="2" max="2" width="32.7109375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12.28515625" style="1" bestFit="1" customWidth="1"/>
    <col min="7" max="7" width="7" style="1" bestFit="1" customWidth="1"/>
    <col min="8" max="8" width="10.7109375" style="1" bestFit="1" customWidth="1"/>
    <col min="9" max="9" width="9" style="1" bestFit="1" customWidth="1"/>
    <col min="10" max="10" width="9.14062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8" t="s">
        <v>191</v>
      </c>
      <c r="C1" s="80" t="s" vm="1">
        <v>267</v>
      </c>
    </row>
    <row r="2" spans="1:60">
      <c r="B2" s="58" t="s">
        <v>190</v>
      </c>
      <c r="C2" s="80" t="s">
        <v>268</v>
      </c>
    </row>
    <row r="3" spans="1:60">
      <c r="B3" s="58" t="s">
        <v>192</v>
      </c>
      <c r="C3" s="80" t="s">
        <v>269</v>
      </c>
    </row>
    <row r="4" spans="1:60">
      <c r="B4" s="58" t="s">
        <v>193</v>
      </c>
      <c r="C4" s="80">
        <v>8803</v>
      </c>
    </row>
    <row r="6" spans="1:60" ht="26.25" customHeight="1">
      <c r="B6" s="172" t="s">
        <v>221</v>
      </c>
      <c r="C6" s="173"/>
      <c r="D6" s="173"/>
      <c r="E6" s="173"/>
      <c r="F6" s="173"/>
      <c r="G6" s="173"/>
      <c r="H6" s="173"/>
      <c r="I6" s="173"/>
      <c r="J6" s="173"/>
      <c r="K6" s="174"/>
      <c r="BD6" s="1" t="s">
        <v>132</v>
      </c>
      <c r="BF6" s="1" t="s">
        <v>199</v>
      </c>
      <c r="BH6" s="3" t="s">
        <v>176</v>
      </c>
    </row>
    <row r="7" spans="1:60" ht="26.25" customHeight="1">
      <c r="B7" s="172" t="s">
        <v>104</v>
      </c>
      <c r="C7" s="173"/>
      <c r="D7" s="173"/>
      <c r="E7" s="173"/>
      <c r="F7" s="173"/>
      <c r="G7" s="173"/>
      <c r="H7" s="173"/>
      <c r="I7" s="173"/>
      <c r="J7" s="173"/>
      <c r="K7" s="174"/>
      <c r="BD7" s="3" t="s">
        <v>134</v>
      </c>
      <c r="BF7" s="1" t="s">
        <v>154</v>
      </c>
      <c r="BH7" s="3" t="s">
        <v>175</v>
      </c>
    </row>
    <row r="8" spans="1:60" s="3" customFormat="1" ht="78.75">
      <c r="A8" s="2"/>
      <c r="B8" s="23" t="s">
        <v>127</v>
      </c>
      <c r="C8" s="31" t="s">
        <v>49</v>
      </c>
      <c r="D8" s="31" t="s">
        <v>131</v>
      </c>
      <c r="E8" s="31" t="s">
        <v>69</v>
      </c>
      <c r="F8" s="31" t="s">
        <v>111</v>
      </c>
      <c r="G8" s="31" t="s">
        <v>251</v>
      </c>
      <c r="H8" s="31" t="s">
        <v>250</v>
      </c>
      <c r="I8" s="31" t="s">
        <v>66</v>
      </c>
      <c r="J8" s="31" t="s">
        <v>194</v>
      </c>
      <c r="K8" s="31" t="s">
        <v>196</v>
      </c>
      <c r="BC8" s="1" t="s">
        <v>147</v>
      </c>
      <c r="BD8" s="1" t="s">
        <v>148</v>
      </c>
      <c r="BE8" s="1" t="s">
        <v>155</v>
      </c>
      <c r="BG8" s="4" t="s">
        <v>177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258</v>
      </c>
      <c r="H9" s="17"/>
      <c r="I9" s="17" t="s">
        <v>254</v>
      </c>
      <c r="J9" s="33" t="s">
        <v>20</v>
      </c>
      <c r="K9" s="59" t="s">
        <v>20</v>
      </c>
      <c r="BC9" s="1" t="s">
        <v>144</v>
      </c>
      <c r="BE9" s="1" t="s">
        <v>156</v>
      </c>
      <c r="BG9" s="4" t="s">
        <v>178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60" t="s">
        <v>6</v>
      </c>
      <c r="J10" s="60" t="s">
        <v>7</v>
      </c>
      <c r="K10" s="60" t="s">
        <v>8</v>
      </c>
      <c r="L10" s="3"/>
      <c r="M10" s="3"/>
      <c r="N10" s="3"/>
      <c r="O10" s="3"/>
      <c r="BC10" s="1" t="s">
        <v>140</v>
      </c>
      <c r="BD10" s="3"/>
      <c r="BE10" s="1" t="s">
        <v>200</v>
      </c>
      <c r="BG10" s="1" t="s">
        <v>184</v>
      </c>
    </row>
    <row r="11" spans="1:60" s="4" customFormat="1" ht="18" customHeight="1">
      <c r="A11" s="118"/>
      <c r="B11" s="131" t="s">
        <v>53</v>
      </c>
      <c r="C11" s="126"/>
      <c r="D11" s="126"/>
      <c r="E11" s="126"/>
      <c r="F11" s="126"/>
      <c r="G11" s="127"/>
      <c r="H11" s="129"/>
      <c r="I11" s="127">
        <v>1323.69121</v>
      </c>
      <c r="J11" s="128">
        <f>I11/$I$11</f>
        <v>1</v>
      </c>
      <c r="K11" s="128">
        <f>I11/'סכום נכסי הקרן'!$C$42</f>
        <v>1.7785649466726375E-3</v>
      </c>
      <c r="L11" s="3"/>
      <c r="M11" s="3"/>
      <c r="N11" s="3"/>
      <c r="O11" s="3"/>
      <c r="BC11" s="102" t="s">
        <v>139</v>
      </c>
      <c r="BD11" s="3"/>
      <c r="BE11" s="102" t="s">
        <v>157</v>
      </c>
      <c r="BG11" s="102" t="s">
        <v>179</v>
      </c>
    </row>
    <row r="12" spans="1:60" s="102" customFormat="1" ht="20.25">
      <c r="A12" s="118"/>
      <c r="B12" s="132" t="s">
        <v>247</v>
      </c>
      <c r="C12" s="126"/>
      <c r="D12" s="126"/>
      <c r="E12" s="126"/>
      <c r="F12" s="126"/>
      <c r="G12" s="127"/>
      <c r="H12" s="129"/>
      <c r="I12" s="127">
        <v>1323.69121</v>
      </c>
      <c r="J12" s="128">
        <f t="shared" ref="J12:J15" si="0">I12/$I$11</f>
        <v>1</v>
      </c>
      <c r="K12" s="128">
        <f>I12/'סכום נכסי הקרן'!$C$42</f>
        <v>1.7785649466726375E-3</v>
      </c>
      <c r="L12" s="3"/>
      <c r="M12" s="3"/>
      <c r="N12" s="3"/>
      <c r="O12" s="3"/>
      <c r="BC12" s="102" t="s">
        <v>137</v>
      </c>
      <c r="BD12" s="4"/>
      <c r="BE12" s="102" t="s">
        <v>158</v>
      </c>
      <c r="BG12" s="102" t="s">
        <v>180</v>
      </c>
    </row>
    <row r="13" spans="1:60">
      <c r="B13" s="85" t="s">
        <v>1626</v>
      </c>
      <c r="C13" s="86" t="s">
        <v>1627</v>
      </c>
      <c r="D13" s="99" t="s">
        <v>30</v>
      </c>
      <c r="E13" s="99" t="s">
        <v>1628</v>
      </c>
      <c r="F13" s="99" t="s">
        <v>178</v>
      </c>
      <c r="G13" s="96">
        <v>4</v>
      </c>
      <c r="H13" s="98">
        <v>721150</v>
      </c>
      <c r="I13" s="96">
        <v>30.9512</v>
      </c>
      <c r="J13" s="97">
        <f t="shared" si="0"/>
        <v>2.338249265854081E-2</v>
      </c>
      <c r="K13" s="97">
        <f>I13/'סכום נכסי הקרן'!$C$42</f>
        <v>4.1587281808310967E-5</v>
      </c>
      <c r="P13" s="1"/>
      <c r="BC13" s="1" t="s">
        <v>141</v>
      </c>
      <c r="BE13" s="1" t="s">
        <v>159</v>
      </c>
      <c r="BG13" s="1" t="s">
        <v>181</v>
      </c>
    </row>
    <row r="14" spans="1:60">
      <c r="B14" s="85" t="s">
        <v>1629</v>
      </c>
      <c r="C14" s="86" t="s">
        <v>1630</v>
      </c>
      <c r="D14" s="99" t="s">
        <v>30</v>
      </c>
      <c r="E14" s="99" t="s">
        <v>1628</v>
      </c>
      <c r="F14" s="99" t="s">
        <v>175</v>
      </c>
      <c r="G14" s="96">
        <v>84</v>
      </c>
      <c r="H14" s="98">
        <v>283775</v>
      </c>
      <c r="I14" s="96">
        <v>1295.45108</v>
      </c>
      <c r="J14" s="97">
        <f t="shared" si="0"/>
        <v>0.97866562096457532</v>
      </c>
      <c r="K14" s="97">
        <f>I14/'סכום נכסי הקרן'!$C$42</f>
        <v>1.7406203679612034E-3</v>
      </c>
      <c r="P14" s="1"/>
      <c r="BC14" s="1" t="s">
        <v>138</v>
      </c>
      <c r="BE14" s="1" t="s">
        <v>160</v>
      </c>
      <c r="BG14" s="1" t="s">
        <v>183</v>
      </c>
    </row>
    <row r="15" spans="1:60">
      <c r="B15" s="85" t="s">
        <v>1631</v>
      </c>
      <c r="C15" s="86" t="s">
        <v>1632</v>
      </c>
      <c r="D15" s="99" t="s">
        <v>30</v>
      </c>
      <c r="E15" s="99" t="s">
        <v>1628</v>
      </c>
      <c r="F15" s="99" t="s">
        <v>177</v>
      </c>
      <c r="G15" s="96">
        <v>5</v>
      </c>
      <c r="H15" s="98">
        <v>12250</v>
      </c>
      <c r="I15" s="96">
        <v>-2.7110700000000003</v>
      </c>
      <c r="J15" s="97">
        <f t="shared" si="0"/>
        <v>-2.0481136231160742E-3</v>
      </c>
      <c r="K15" s="97">
        <f>I15/'סכום נכסי הקרן'!$C$42</f>
        <v>-3.642703096876943E-6</v>
      </c>
      <c r="P15" s="1"/>
      <c r="BC15" s="1" t="s">
        <v>149</v>
      </c>
      <c r="BE15" s="1" t="s">
        <v>201</v>
      </c>
      <c r="BG15" s="1" t="s">
        <v>185</v>
      </c>
    </row>
    <row r="16" spans="1:60" ht="20.25">
      <c r="B16" s="107"/>
      <c r="C16" s="86"/>
      <c r="D16" s="86"/>
      <c r="E16" s="86"/>
      <c r="F16" s="86"/>
      <c r="G16" s="96"/>
      <c r="H16" s="98"/>
      <c r="I16" s="86"/>
      <c r="J16" s="97"/>
      <c r="K16" s="86"/>
      <c r="P16" s="1"/>
      <c r="BC16" s="4" t="s">
        <v>135</v>
      </c>
      <c r="BD16" s="1" t="s">
        <v>150</v>
      </c>
      <c r="BE16" s="1" t="s">
        <v>161</v>
      </c>
      <c r="BG16" s="1" t="s">
        <v>186</v>
      </c>
    </row>
    <row r="17" spans="2:60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P17" s="1"/>
      <c r="BC17" s="1" t="s">
        <v>145</v>
      </c>
      <c r="BE17" s="1" t="s">
        <v>162</v>
      </c>
      <c r="BG17" s="1" t="s">
        <v>187</v>
      </c>
    </row>
    <row r="18" spans="2:60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BD18" s="1" t="s">
        <v>133</v>
      </c>
      <c r="BF18" s="1" t="s">
        <v>163</v>
      </c>
      <c r="BH18" s="1" t="s">
        <v>30</v>
      </c>
    </row>
    <row r="19" spans="2:60">
      <c r="B19" s="101" t="s">
        <v>266</v>
      </c>
      <c r="C19" s="103"/>
      <c r="D19" s="103"/>
      <c r="E19" s="103"/>
      <c r="F19" s="103"/>
      <c r="G19" s="103"/>
      <c r="H19" s="103"/>
      <c r="I19" s="103"/>
      <c r="J19" s="103"/>
      <c r="K19" s="103"/>
      <c r="BD19" s="1" t="s">
        <v>146</v>
      </c>
      <c r="BF19" s="1" t="s">
        <v>164</v>
      </c>
    </row>
    <row r="20" spans="2:60">
      <c r="B20" s="101" t="s">
        <v>123</v>
      </c>
      <c r="C20" s="103"/>
      <c r="D20" s="103"/>
      <c r="E20" s="103"/>
      <c r="F20" s="103"/>
      <c r="G20" s="103"/>
      <c r="H20" s="103"/>
      <c r="I20" s="103"/>
      <c r="J20" s="103"/>
      <c r="K20" s="103"/>
      <c r="BD20" s="1" t="s">
        <v>151</v>
      </c>
      <c r="BF20" s="1" t="s">
        <v>165</v>
      </c>
    </row>
    <row r="21" spans="2:60">
      <c r="B21" s="101" t="s">
        <v>249</v>
      </c>
      <c r="C21" s="103"/>
      <c r="D21" s="103"/>
      <c r="E21" s="103"/>
      <c r="F21" s="103"/>
      <c r="G21" s="103"/>
      <c r="H21" s="103"/>
      <c r="I21" s="103"/>
      <c r="J21" s="103"/>
      <c r="K21" s="103"/>
      <c r="BD21" s="1" t="s">
        <v>136</v>
      </c>
      <c r="BE21" s="1" t="s">
        <v>152</v>
      </c>
      <c r="BF21" s="1" t="s">
        <v>166</v>
      </c>
    </row>
    <row r="22" spans="2:60">
      <c r="B22" s="101" t="s">
        <v>257</v>
      </c>
      <c r="C22" s="103"/>
      <c r="D22" s="103"/>
      <c r="E22" s="103"/>
      <c r="F22" s="103"/>
      <c r="G22" s="103"/>
      <c r="H22" s="103"/>
      <c r="I22" s="103"/>
      <c r="J22" s="103"/>
      <c r="K22" s="103"/>
      <c r="BD22" s="1" t="s">
        <v>142</v>
      </c>
      <c r="BF22" s="1" t="s">
        <v>167</v>
      </c>
    </row>
    <row r="23" spans="2:60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BD23" s="1" t="s">
        <v>30</v>
      </c>
      <c r="BE23" s="1" t="s">
        <v>143</v>
      </c>
      <c r="BF23" s="1" t="s">
        <v>202</v>
      </c>
    </row>
    <row r="24" spans="2:60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BF24" s="1" t="s">
        <v>205</v>
      </c>
    </row>
    <row r="25" spans="2:60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BF25" s="1" t="s">
        <v>168</v>
      </c>
    </row>
    <row r="26" spans="2:60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BF26" s="1" t="s">
        <v>169</v>
      </c>
    </row>
    <row r="27" spans="2:60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BF27" s="1" t="s">
        <v>204</v>
      </c>
    </row>
    <row r="28" spans="2:60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BF28" s="1" t="s">
        <v>170</v>
      </c>
    </row>
    <row r="29" spans="2:60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BF29" s="1" t="s">
        <v>171</v>
      </c>
    </row>
    <row r="30" spans="2:60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BF30" s="1" t="s">
        <v>203</v>
      </c>
    </row>
    <row r="31" spans="2:60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BF31" s="1" t="s">
        <v>30</v>
      </c>
    </row>
    <row r="32" spans="2:60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</row>
    <row r="112" spans="2:11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</row>
    <row r="113" spans="2:11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</row>
    <row r="114" spans="2:11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</row>
    <row r="115" spans="2:11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</row>
    <row r="116" spans="2:11">
      <c r="C116" s="3"/>
      <c r="D116" s="3"/>
      <c r="E116" s="3"/>
      <c r="F116" s="3"/>
      <c r="G116" s="3"/>
      <c r="H116" s="3"/>
    </row>
    <row r="117" spans="2:11">
      <c r="C117" s="3"/>
      <c r="D117" s="3"/>
      <c r="E117" s="3"/>
      <c r="F117" s="3"/>
      <c r="G117" s="3"/>
      <c r="H117" s="3"/>
    </row>
    <row r="118" spans="2:11">
      <c r="C118" s="3"/>
      <c r="D118" s="3"/>
      <c r="E118" s="3"/>
      <c r="F118" s="3"/>
      <c r="G118" s="3"/>
      <c r="H118" s="3"/>
    </row>
    <row r="119" spans="2:11">
      <c r="C119" s="3"/>
      <c r="D119" s="3"/>
      <c r="E119" s="3"/>
      <c r="F119" s="3"/>
      <c r="G119" s="3"/>
      <c r="H119" s="3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5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8" t="s">
        <v>191</v>
      </c>
      <c r="C1" s="80" t="s" vm="1">
        <v>267</v>
      </c>
    </row>
    <row r="2" spans="2:81">
      <c r="B2" s="58" t="s">
        <v>190</v>
      </c>
      <c r="C2" s="80" t="s">
        <v>268</v>
      </c>
    </row>
    <row r="3" spans="2:81">
      <c r="B3" s="58" t="s">
        <v>192</v>
      </c>
      <c r="C3" s="80" t="s">
        <v>269</v>
      </c>
      <c r="E3" s="2"/>
    </row>
    <row r="4" spans="2:81">
      <c r="B4" s="58" t="s">
        <v>193</v>
      </c>
      <c r="C4" s="80">
        <v>8803</v>
      </c>
    </row>
    <row r="6" spans="2:81" ht="26.25" customHeight="1">
      <c r="B6" s="172" t="s">
        <v>221</v>
      </c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3"/>
      <c r="O6" s="173"/>
      <c r="P6" s="173"/>
      <c r="Q6" s="174"/>
    </row>
    <row r="7" spans="2:81" ht="26.25" customHeight="1">
      <c r="B7" s="172" t="s">
        <v>105</v>
      </c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4"/>
    </row>
    <row r="8" spans="2:81" s="3" customFormat="1" ht="47.25">
      <c r="B8" s="23" t="s">
        <v>127</v>
      </c>
      <c r="C8" s="31" t="s">
        <v>49</v>
      </c>
      <c r="D8" s="14" t="s">
        <v>54</v>
      </c>
      <c r="E8" s="31" t="s">
        <v>15</v>
      </c>
      <c r="F8" s="31" t="s">
        <v>70</v>
      </c>
      <c r="G8" s="31" t="s">
        <v>112</v>
      </c>
      <c r="H8" s="31" t="s">
        <v>18</v>
      </c>
      <c r="I8" s="31" t="s">
        <v>111</v>
      </c>
      <c r="J8" s="31" t="s">
        <v>17</v>
      </c>
      <c r="K8" s="31" t="s">
        <v>19</v>
      </c>
      <c r="L8" s="31" t="s">
        <v>251</v>
      </c>
      <c r="M8" s="31" t="s">
        <v>250</v>
      </c>
      <c r="N8" s="31" t="s">
        <v>66</v>
      </c>
      <c r="O8" s="31" t="s">
        <v>63</v>
      </c>
      <c r="P8" s="31" t="s">
        <v>194</v>
      </c>
      <c r="Q8" s="32" t="s">
        <v>196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258</v>
      </c>
      <c r="M9" s="33"/>
      <c r="N9" s="33" t="s">
        <v>254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124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101" t="s">
        <v>266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</row>
    <row r="13" spans="2:81">
      <c r="B13" s="101" t="s">
        <v>123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</row>
    <row r="14" spans="2:81">
      <c r="B14" s="101" t="s">
        <v>249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</row>
    <row r="15" spans="2:81">
      <c r="B15" s="101" t="s">
        <v>257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</row>
    <row r="16" spans="2:8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</row>
    <row r="17" spans="2:17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</row>
    <row r="18" spans="2:17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</row>
    <row r="19" spans="2:17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</row>
    <row r="20" spans="2:17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</row>
    <row r="21" spans="2:17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</row>
    <row r="22" spans="2:17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</row>
    <row r="23" spans="2:17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</row>
    <row r="24" spans="2:17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</row>
    <row r="25" spans="2:17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</row>
    <row r="26" spans="2:17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</row>
    <row r="27" spans="2:17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</row>
    <row r="28" spans="2:17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</row>
    <row r="29" spans="2:17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</row>
    <row r="30" spans="2:17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</row>
    <row r="31" spans="2:17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</row>
    <row r="32" spans="2:17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</row>
    <row r="33" spans="2:17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</row>
    <row r="34" spans="2:17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</row>
    <row r="35" spans="2:17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</row>
    <row r="36" spans="2:17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</row>
    <row r="37" spans="2:17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</row>
    <row r="38" spans="2:17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</row>
    <row r="39" spans="2:17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</row>
    <row r="40" spans="2:17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</row>
    <row r="41" spans="2:17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</row>
    <row r="42" spans="2:17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</row>
    <row r="43" spans="2:17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</row>
    <row r="44" spans="2:17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</row>
    <row r="45" spans="2:17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</row>
    <row r="46" spans="2:17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</row>
    <row r="47" spans="2:17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</row>
    <row r="48" spans="2:17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</row>
    <row r="49" spans="2:17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</row>
    <row r="50" spans="2:17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</row>
    <row r="51" spans="2:17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</row>
    <row r="52" spans="2:17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</row>
    <row r="53" spans="2:17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</row>
    <row r="54" spans="2:17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</row>
    <row r="55" spans="2:17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</row>
    <row r="56" spans="2:17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</row>
    <row r="57" spans="2:17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</row>
    <row r="58" spans="2:17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</row>
    <row r="59" spans="2:17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</row>
    <row r="60" spans="2:17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</row>
    <row r="61" spans="2:17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</row>
    <row r="62" spans="2:17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</row>
    <row r="63" spans="2:17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</row>
    <row r="64" spans="2:17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</row>
    <row r="65" spans="2:17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</row>
    <row r="66" spans="2:17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</row>
    <row r="67" spans="2:17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</row>
    <row r="68" spans="2:17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</row>
    <row r="69" spans="2:17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</row>
    <row r="70" spans="2:17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</row>
    <row r="71" spans="2:17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</row>
    <row r="72" spans="2:17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</row>
    <row r="73" spans="2:17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</row>
    <row r="74" spans="2:17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</row>
    <row r="75" spans="2:17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</row>
    <row r="76" spans="2:17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</row>
    <row r="77" spans="2:17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</row>
    <row r="78" spans="2:17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</row>
    <row r="79" spans="2:17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</row>
    <row r="80" spans="2:17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</row>
    <row r="81" spans="2:17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</row>
    <row r="82" spans="2:17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</row>
    <row r="83" spans="2:17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</row>
    <row r="84" spans="2:17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</row>
    <row r="85" spans="2:17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</row>
    <row r="86" spans="2:17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</row>
    <row r="87" spans="2:17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</row>
    <row r="88" spans="2:17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</row>
    <row r="89" spans="2:17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</row>
    <row r="90" spans="2:17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</row>
    <row r="91" spans="2:17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</row>
    <row r="92" spans="2:17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</row>
    <row r="93" spans="2:17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</row>
    <row r="94" spans="2:17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</row>
    <row r="95" spans="2:17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</row>
    <row r="96" spans="2:17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</row>
    <row r="97" spans="2:17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</row>
    <row r="98" spans="2:17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</row>
    <row r="99" spans="2:17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</row>
    <row r="100" spans="2:17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</row>
    <row r="101" spans="2:17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</row>
    <row r="102" spans="2:17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</row>
    <row r="103" spans="2:17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</row>
    <row r="104" spans="2:17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</row>
    <row r="105" spans="2:17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</row>
    <row r="106" spans="2:17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</row>
    <row r="107" spans="2:17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</row>
    <row r="108" spans="2:17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</row>
    <row r="109" spans="2:17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</row>
    <row r="110" spans="2:17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</row>
  </sheetData>
  <sheetProtection sheet="1" objects="1" scenarios="1"/>
  <mergeCells count="2">
    <mergeCell ref="B6:Q6"/>
    <mergeCell ref="B7:Q7"/>
  </mergeCells>
  <phoneticPr fontId="5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58"/>
  <sheetViews>
    <sheetView rightToLeft="1" workbookViewId="0">
      <selection activeCell="R24" sqref="R24"/>
    </sheetView>
  </sheetViews>
  <sheetFormatPr defaultColWidth="9.140625" defaultRowHeight="18"/>
  <cols>
    <col min="1" max="1" width="3" style="1" customWidth="1"/>
    <col min="2" max="2" width="32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11.28515625" style="1" bestFit="1" customWidth="1"/>
    <col min="7" max="7" width="6.140625" style="1" bestFit="1" customWidth="1"/>
    <col min="8" max="8" width="9" style="1" bestFit="1" customWidth="1"/>
    <col min="9" max="9" width="6.85546875" style="1" bestFit="1" customWidth="1"/>
    <col min="10" max="10" width="7.5703125" style="1" bestFit="1" customWidth="1"/>
    <col min="11" max="11" width="14.28515625" style="1" bestFit="1" customWidth="1"/>
    <col min="12" max="12" width="9.5703125" style="1" bestFit="1" customWidth="1"/>
    <col min="13" max="13" width="11.28515625" style="1" bestFit="1" customWidth="1"/>
    <col min="14" max="14" width="6.28515625" style="1" bestFit="1" customWidth="1"/>
    <col min="15" max="15" width="9.140625" style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8" t="s">
        <v>191</v>
      </c>
      <c r="C1" s="80" t="s" vm="1">
        <v>267</v>
      </c>
    </row>
    <row r="2" spans="2:72">
      <c r="B2" s="58" t="s">
        <v>190</v>
      </c>
      <c r="C2" s="80" t="s">
        <v>268</v>
      </c>
    </row>
    <row r="3" spans="2:72">
      <c r="B3" s="58" t="s">
        <v>192</v>
      </c>
      <c r="C3" s="80" t="s">
        <v>269</v>
      </c>
    </row>
    <row r="4" spans="2:72">
      <c r="B4" s="58" t="s">
        <v>193</v>
      </c>
      <c r="C4" s="80">
        <v>8803</v>
      </c>
    </row>
    <row r="6" spans="2:72" ht="26.25" customHeight="1">
      <c r="B6" s="172" t="s">
        <v>222</v>
      </c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3"/>
      <c r="O6" s="173"/>
      <c r="P6" s="174"/>
    </row>
    <row r="7" spans="2:72" ht="26.25" customHeight="1">
      <c r="B7" s="172" t="s">
        <v>96</v>
      </c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4"/>
    </row>
    <row r="8" spans="2:72" s="3" customFormat="1" ht="78.75">
      <c r="B8" s="23" t="s">
        <v>127</v>
      </c>
      <c r="C8" s="31" t="s">
        <v>49</v>
      </c>
      <c r="D8" s="31" t="s">
        <v>15</v>
      </c>
      <c r="E8" s="31" t="s">
        <v>70</v>
      </c>
      <c r="F8" s="31" t="s">
        <v>112</v>
      </c>
      <c r="G8" s="31" t="s">
        <v>18</v>
      </c>
      <c r="H8" s="31" t="s">
        <v>111</v>
      </c>
      <c r="I8" s="31" t="s">
        <v>17</v>
      </c>
      <c r="J8" s="31" t="s">
        <v>19</v>
      </c>
      <c r="K8" s="31" t="s">
        <v>251</v>
      </c>
      <c r="L8" s="31" t="s">
        <v>250</v>
      </c>
      <c r="M8" s="31" t="s">
        <v>120</v>
      </c>
      <c r="N8" s="31" t="s">
        <v>63</v>
      </c>
      <c r="O8" s="31" t="s">
        <v>194</v>
      </c>
      <c r="P8" s="32" t="s">
        <v>196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258</v>
      </c>
      <c r="L9" s="33"/>
      <c r="M9" s="33" t="s">
        <v>254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81" t="s">
        <v>29</v>
      </c>
      <c r="C11" s="82"/>
      <c r="D11" s="82"/>
      <c r="E11" s="82"/>
      <c r="F11" s="82"/>
      <c r="G11" s="90">
        <v>9.766680110453958</v>
      </c>
      <c r="H11" s="82"/>
      <c r="I11" s="82"/>
      <c r="J11" s="105">
        <v>4.8502107493703484E-2</v>
      </c>
      <c r="K11" s="90"/>
      <c r="L11" s="82"/>
      <c r="M11" s="90">
        <v>199223.95939000003</v>
      </c>
      <c r="N11" s="82"/>
      <c r="O11" s="91">
        <f>M11/$M$11</f>
        <v>1</v>
      </c>
      <c r="P11" s="91">
        <f>M11/'סכום נכסי הקרן'!$C$42</f>
        <v>0.26768535443276614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83" t="s">
        <v>245</v>
      </c>
      <c r="C12" s="84"/>
      <c r="D12" s="84"/>
      <c r="E12" s="84"/>
      <c r="F12" s="84"/>
      <c r="G12" s="93">
        <v>9.7666801104539616</v>
      </c>
      <c r="H12" s="84"/>
      <c r="I12" s="84"/>
      <c r="J12" s="106">
        <v>4.8502107493703484E-2</v>
      </c>
      <c r="K12" s="93"/>
      <c r="L12" s="84"/>
      <c r="M12" s="93">
        <v>199223.95938999997</v>
      </c>
      <c r="N12" s="84"/>
      <c r="O12" s="94">
        <f t="shared" ref="O12:O52" si="0">M12/$M$11</f>
        <v>0.99999999999999967</v>
      </c>
      <c r="P12" s="94">
        <f>M12/'סכום נכסי הקרן'!$C$42</f>
        <v>0.26768535443276609</v>
      </c>
    </row>
    <row r="13" spans="2:72">
      <c r="B13" s="104" t="s">
        <v>75</v>
      </c>
      <c r="C13" s="84"/>
      <c r="D13" s="84"/>
      <c r="E13" s="84"/>
      <c r="F13" s="84"/>
      <c r="G13" s="93">
        <v>9.7666801104539616</v>
      </c>
      <c r="H13" s="84"/>
      <c r="I13" s="84"/>
      <c r="J13" s="106">
        <v>4.8502107493703484E-2</v>
      </c>
      <c r="K13" s="93"/>
      <c r="L13" s="84"/>
      <c r="M13" s="93">
        <v>199223.95938999997</v>
      </c>
      <c r="N13" s="84"/>
      <c r="O13" s="94">
        <f t="shared" si="0"/>
        <v>0.99999999999999967</v>
      </c>
      <c r="P13" s="94">
        <f>M13/'סכום נכסי הקרן'!$C$42</f>
        <v>0.26768535443276609</v>
      </c>
    </row>
    <row r="14" spans="2:72">
      <c r="B14" s="89" t="s">
        <v>1633</v>
      </c>
      <c r="C14" s="86" t="s">
        <v>1634</v>
      </c>
      <c r="D14" s="86" t="s">
        <v>272</v>
      </c>
      <c r="E14" s="86"/>
      <c r="F14" s="108">
        <v>40909</v>
      </c>
      <c r="G14" s="96">
        <v>6.5</v>
      </c>
      <c r="H14" s="99" t="s">
        <v>176</v>
      </c>
      <c r="I14" s="100">
        <v>4.8000000000000001E-2</v>
      </c>
      <c r="J14" s="100">
        <v>4.8600000000000004E-2</v>
      </c>
      <c r="K14" s="96">
        <v>28000</v>
      </c>
      <c r="L14" s="109">
        <v>104.4988</v>
      </c>
      <c r="M14" s="96">
        <v>29.24962</v>
      </c>
      <c r="N14" s="86"/>
      <c r="O14" s="97">
        <f t="shared" si="0"/>
        <v>1.4681778280864832E-4</v>
      </c>
      <c r="P14" s="97">
        <f>M14/'סכום נכסי הקרן'!$C$42</f>
        <v>3.9300970228165909E-5</v>
      </c>
    </row>
    <row r="15" spans="2:72">
      <c r="B15" s="89" t="s">
        <v>1635</v>
      </c>
      <c r="C15" s="86">
        <v>8790</v>
      </c>
      <c r="D15" s="86" t="s">
        <v>272</v>
      </c>
      <c r="E15" s="86"/>
      <c r="F15" s="108">
        <v>41030</v>
      </c>
      <c r="G15" s="96">
        <v>6.6700000000000008</v>
      </c>
      <c r="H15" s="99" t="s">
        <v>176</v>
      </c>
      <c r="I15" s="100">
        <v>4.8000000000000001E-2</v>
      </c>
      <c r="J15" s="100">
        <v>4.8600000000000004E-2</v>
      </c>
      <c r="K15" s="96">
        <v>1074000</v>
      </c>
      <c r="L15" s="109">
        <v>104.8777</v>
      </c>
      <c r="M15" s="96">
        <v>1126.4019599999999</v>
      </c>
      <c r="N15" s="86"/>
      <c r="O15" s="97">
        <f t="shared" si="0"/>
        <v>5.6539482673113621E-3</v>
      </c>
      <c r="P15" s="97">
        <f>M15/'סכום נכסי הקרן'!$C$42</f>
        <v>1.513479145879766E-3</v>
      </c>
    </row>
    <row r="16" spans="2:72">
      <c r="B16" s="89" t="s">
        <v>1636</v>
      </c>
      <c r="C16" s="86">
        <v>8805</v>
      </c>
      <c r="D16" s="86" t="s">
        <v>272</v>
      </c>
      <c r="E16" s="86"/>
      <c r="F16" s="108">
        <v>41487</v>
      </c>
      <c r="G16" s="96">
        <v>7.58</v>
      </c>
      <c r="H16" s="99" t="s">
        <v>176</v>
      </c>
      <c r="I16" s="100">
        <v>4.8000000000000001E-2</v>
      </c>
      <c r="J16" s="100">
        <v>4.8500000000000008E-2</v>
      </c>
      <c r="K16" s="96">
        <v>507000</v>
      </c>
      <c r="L16" s="109">
        <v>101.0676</v>
      </c>
      <c r="M16" s="96">
        <v>512.38881000000003</v>
      </c>
      <c r="N16" s="86"/>
      <c r="O16" s="97">
        <f t="shared" si="0"/>
        <v>2.5719236359365277E-3</v>
      </c>
      <c r="P16" s="97">
        <f>M16/'סכום נכסי הקרן'!$C$42</f>
        <v>6.8846629005967809E-4</v>
      </c>
    </row>
    <row r="17" spans="2:16">
      <c r="B17" s="89" t="s">
        <v>1637</v>
      </c>
      <c r="C17" s="86" t="s">
        <v>1638</v>
      </c>
      <c r="D17" s="86" t="s">
        <v>272</v>
      </c>
      <c r="E17" s="86"/>
      <c r="F17" s="108">
        <v>42218</v>
      </c>
      <c r="G17" s="96">
        <v>8.82</v>
      </c>
      <c r="H17" s="99" t="s">
        <v>176</v>
      </c>
      <c r="I17" s="100">
        <v>4.8000000000000001E-2</v>
      </c>
      <c r="J17" s="100">
        <v>4.8500000000000008E-2</v>
      </c>
      <c r="K17" s="96">
        <v>3000</v>
      </c>
      <c r="L17" s="109">
        <v>100.9601</v>
      </c>
      <c r="M17" s="96">
        <v>3.02887</v>
      </c>
      <c r="N17" s="86"/>
      <c r="O17" s="97">
        <f t="shared" si="0"/>
        <v>1.5203342054208932E-5</v>
      </c>
      <c r="P17" s="97">
        <f>M17/'סכום נכסי הקרן'!$C$42</f>
        <v>4.0697120063434972E-6</v>
      </c>
    </row>
    <row r="18" spans="2:16">
      <c r="B18" s="89" t="s">
        <v>1639</v>
      </c>
      <c r="C18" s="86" t="s">
        <v>1640</v>
      </c>
      <c r="D18" s="86" t="s">
        <v>272</v>
      </c>
      <c r="E18" s="86"/>
      <c r="F18" s="108">
        <v>42309</v>
      </c>
      <c r="G18" s="96">
        <v>8.8500000000000014</v>
      </c>
      <c r="H18" s="99" t="s">
        <v>176</v>
      </c>
      <c r="I18" s="100">
        <v>4.8000000000000001E-2</v>
      </c>
      <c r="J18" s="100">
        <v>4.8500000000000008E-2</v>
      </c>
      <c r="K18" s="96">
        <v>180000</v>
      </c>
      <c r="L18" s="109">
        <v>102.5886</v>
      </c>
      <c r="M18" s="96">
        <v>184.65955</v>
      </c>
      <c r="N18" s="86"/>
      <c r="O18" s="97">
        <f t="shared" si="0"/>
        <v>9.2689428804349373E-4</v>
      </c>
      <c r="P18" s="97">
        <f>M18/'סכום נכסי הקרן'!$C$42</f>
        <v>2.4811602601662906E-4</v>
      </c>
    </row>
    <row r="19" spans="2:16">
      <c r="B19" s="89" t="s">
        <v>1641</v>
      </c>
      <c r="C19" s="86" t="s">
        <v>1642</v>
      </c>
      <c r="D19" s="86" t="s">
        <v>272</v>
      </c>
      <c r="E19" s="86"/>
      <c r="F19" s="108">
        <v>42370</v>
      </c>
      <c r="G19" s="96">
        <v>9.02</v>
      </c>
      <c r="H19" s="99" t="s">
        <v>176</v>
      </c>
      <c r="I19" s="100">
        <v>4.8000000000000001E-2</v>
      </c>
      <c r="J19" s="100">
        <v>4.8499999999999995E-2</v>
      </c>
      <c r="K19" s="96">
        <v>107000</v>
      </c>
      <c r="L19" s="109">
        <v>102.08839999999999</v>
      </c>
      <c r="M19" s="96">
        <v>109.23466000000001</v>
      </c>
      <c r="N19" s="86"/>
      <c r="O19" s="97">
        <f t="shared" si="0"/>
        <v>5.4830081850829331E-4</v>
      </c>
      <c r="P19" s="97">
        <f>M19/'סכום נכסי הקרן'!$C$42</f>
        <v>1.467720989381683E-4</v>
      </c>
    </row>
    <row r="20" spans="2:16">
      <c r="B20" s="89" t="s">
        <v>1643</v>
      </c>
      <c r="C20" s="86" t="s">
        <v>1644</v>
      </c>
      <c r="D20" s="86" t="s">
        <v>272</v>
      </c>
      <c r="E20" s="86"/>
      <c r="F20" s="108">
        <v>42461</v>
      </c>
      <c r="G20" s="96">
        <v>9.0499999999999989</v>
      </c>
      <c r="H20" s="99" t="s">
        <v>176</v>
      </c>
      <c r="I20" s="100">
        <v>4.8000000000000001E-2</v>
      </c>
      <c r="J20" s="100">
        <v>4.8499999999999995E-2</v>
      </c>
      <c r="K20" s="96">
        <v>1612000</v>
      </c>
      <c r="L20" s="109">
        <v>104.252</v>
      </c>
      <c r="M20" s="96">
        <v>1680.5420800000002</v>
      </c>
      <c r="N20" s="86"/>
      <c r="O20" s="97">
        <f t="shared" si="0"/>
        <v>8.4354416263265689E-3</v>
      </c>
      <c r="P20" s="97">
        <f>M20/'סכום נכסי הקרן'!$C$42</f>
        <v>2.2580441815401369E-3</v>
      </c>
    </row>
    <row r="21" spans="2:16">
      <c r="B21" s="89" t="s">
        <v>1645</v>
      </c>
      <c r="C21" s="86" t="s">
        <v>1646</v>
      </c>
      <c r="D21" s="86" t="s">
        <v>272</v>
      </c>
      <c r="E21" s="86"/>
      <c r="F21" s="108">
        <v>42491</v>
      </c>
      <c r="G21" s="96">
        <v>9.1300000000000008</v>
      </c>
      <c r="H21" s="99" t="s">
        <v>176</v>
      </c>
      <c r="I21" s="100">
        <v>4.8000000000000001E-2</v>
      </c>
      <c r="J21" s="100">
        <v>4.8500000000000008E-2</v>
      </c>
      <c r="K21" s="96">
        <v>2873000</v>
      </c>
      <c r="L21" s="109">
        <v>104.0523</v>
      </c>
      <c r="M21" s="96">
        <v>2989.42328</v>
      </c>
      <c r="N21" s="86"/>
      <c r="O21" s="97">
        <f t="shared" si="0"/>
        <v>1.5005340166681041E-2</v>
      </c>
      <c r="P21" s="97">
        <f>M21/'סכום נכסי הקרן'!$C$42</f>
        <v>4.0167098009022371E-3</v>
      </c>
    </row>
    <row r="22" spans="2:16">
      <c r="B22" s="89" t="s">
        <v>1647</v>
      </c>
      <c r="C22" s="86" t="s">
        <v>1648</v>
      </c>
      <c r="D22" s="86" t="s">
        <v>272</v>
      </c>
      <c r="E22" s="86"/>
      <c r="F22" s="108">
        <v>42522</v>
      </c>
      <c r="G22" s="96">
        <v>9.2200000000000006</v>
      </c>
      <c r="H22" s="99" t="s">
        <v>176</v>
      </c>
      <c r="I22" s="100">
        <v>4.8000000000000001E-2</v>
      </c>
      <c r="J22" s="100">
        <v>4.8499999999999995E-2</v>
      </c>
      <c r="K22" s="96">
        <v>3590000</v>
      </c>
      <c r="L22" s="109">
        <v>103.2209</v>
      </c>
      <c r="M22" s="96">
        <v>3705.6287699999998</v>
      </c>
      <c r="N22" s="86"/>
      <c r="O22" s="97">
        <f t="shared" si="0"/>
        <v>1.8600316856196376E-2</v>
      </c>
      <c r="P22" s="97">
        <f>M22/'סכום נכסי הקרן'!$C$42</f>
        <v>4.9790324102126811E-3</v>
      </c>
    </row>
    <row r="23" spans="2:16">
      <c r="B23" s="89" t="s">
        <v>1649</v>
      </c>
      <c r="C23" s="86" t="s">
        <v>1650</v>
      </c>
      <c r="D23" s="86" t="s">
        <v>272</v>
      </c>
      <c r="E23" s="86"/>
      <c r="F23" s="108">
        <v>42552</v>
      </c>
      <c r="G23" s="96">
        <v>9.2999999999999989</v>
      </c>
      <c r="H23" s="99" t="s">
        <v>176</v>
      </c>
      <c r="I23" s="100">
        <v>4.8000000000000001E-2</v>
      </c>
      <c r="J23" s="100">
        <v>4.8499999999999995E-2</v>
      </c>
      <c r="K23" s="96">
        <v>4923000</v>
      </c>
      <c r="L23" s="109">
        <v>102.5008</v>
      </c>
      <c r="M23" s="96">
        <v>5046.1421900000005</v>
      </c>
      <c r="N23" s="86"/>
      <c r="O23" s="97">
        <f t="shared" si="0"/>
        <v>2.5328992584278946E-2</v>
      </c>
      <c r="P23" s="97">
        <f>M23/'סכום נכסי הקרן'!$C$42</f>
        <v>6.7802003573476152E-3</v>
      </c>
    </row>
    <row r="24" spans="2:16">
      <c r="B24" s="89" t="s">
        <v>1651</v>
      </c>
      <c r="C24" s="86" t="s">
        <v>1652</v>
      </c>
      <c r="D24" s="86" t="s">
        <v>272</v>
      </c>
      <c r="E24" s="86"/>
      <c r="F24" s="108">
        <v>42583</v>
      </c>
      <c r="G24" s="96">
        <v>9.3899999999999988</v>
      </c>
      <c r="H24" s="99" t="s">
        <v>176</v>
      </c>
      <c r="I24" s="100">
        <v>4.8000000000000001E-2</v>
      </c>
      <c r="J24" s="100">
        <v>4.8499999999999995E-2</v>
      </c>
      <c r="K24" s="96">
        <v>37044000</v>
      </c>
      <c r="L24" s="109">
        <v>101.7996</v>
      </c>
      <c r="M24" s="96">
        <v>37710.623319999999</v>
      </c>
      <c r="N24" s="86"/>
      <c r="O24" s="97">
        <f t="shared" si="0"/>
        <v>0.18928759088748875</v>
      </c>
      <c r="P24" s="97">
        <f>M24/'סכום נכסי הקרן'!$C$42</f>
        <v>5.066951585644186E-2</v>
      </c>
    </row>
    <row r="25" spans="2:16">
      <c r="B25" s="89" t="s">
        <v>1653</v>
      </c>
      <c r="C25" s="86" t="s">
        <v>1654</v>
      </c>
      <c r="D25" s="86" t="s">
        <v>272</v>
      </c>
      <c r="E25" s="86"/>
      <c r="F25" s="108">
        <v>42614</v>
      </c>
      <c r="G25" s="96">
        <v>9.4700000000000006</v>
      </c>
      <c r="H25" s="99" t="s">
        <v>176</v>
      </c>
      <c r="I25" s="100">
        <v>4.8000000000000001E-2</v>
      </c>
      <c r="J25" s="100">
        <v>4.8499999999999995E-2</v>
      </c>
      <c r="K25" s="96">
        <v>27007000</v>
      </c>
      <c r="L25" s="109">
        <v>100.9794</v>
      </c>
      <c r="M25" s="96">
        <v>27271.28872</v>
      </c>
      <c r="N25" s="86"/>
      <c r="O25" s="97">
        <f t="shared" si="0"/>
        <v>0.13688759526465305</v>
      </c>
      <c r="P25" s="97">
        <f>M25/'סכום נכסי הקרן'!$C$42</f>
        <v>3.6642804455867692E-2</v>
      </c>
    </row>
    <row r="26" spans="2:16">
      <c r="B26" s="89" t="s">
        <v>1655</v>
      </c>
      <c r="C26" s="86" t="s">
        <v>1656</v>
      </c>
      <c r="D26" s="86" t="s">
        <v>272</v>
      </c>
      <c r="E26" s="86"/>
      <c r="F26" s="108">
        <v>42644</v>
      </c>
      <c r="G26" s="96">
        <v>9.33</v>
      </c>
      <c r="H26" s="99" t="s">
        <v>176</v>
      </c>
      <c r="I26" s="100">
        <v>4.8000000000000001E-2</v>
      </c>
      <c r="J26" s="100">
        <v>4.8499999999999995E-2</v>
      </c>
      <c r="K26" s="96">
        <v>4931000</v>
      </c>
      <c r="L26" s="109">
        <v>103.3064</v>
      </c>
      <c r="M26" s="96">
        <v>5094.0097800000003</v>
      </c>
      <c r="N26" s="86"/>
      <c r="O26" s="97">
        <f t="shared" si="0"/>
        <v>2.5569262831625521E-2</v>
      </c>
      <c r="P26" s="97">
        <f>M26/'סכום נכסי הקרן'!$C$42</f>
        <v>6.8445171836682321E-3</v>
      </c>
    </row>
    <row r="27" spans="2:16">
      <c r="B27" s="89" t="s">
        <v>1657</v>
      </c>
      <c r="C27" s="86" t="s">
        <v>1658</v>
      </c>
      <c r="D27" s="86" t="s">
        <v>272</v>
      </c>
      <c r="E27" s="86"/>
      <c r="F27" s="108">
        <v>42675</v>
      </c>
      <c r="G27" s="96">
        <v>9.4099999999999984</v>
      </c>
      <c r="H27" s="99" t="s">
        <v>176</v>
      </c>
      <c r="I27" s="100">
        <v>4.8000000000000001E-2</v>
      </c>
      <c r="J27" s="100">
        <v>4.8500000000000008E-2</v>
      </c>
      <c r="K27" s="96">
        <v>1958000</v>
      </c>
      <c r="L27" s="109">
        <v>103.0017</v>
      </c>
      <c r="M27" s="96">
        <v>2016.77926</v>
      </c>
      <c r="N27" s="86"/>
      <c r="O27" s="97">
        <f t="shared" si="0"/>
        <v>1.0123176279475307E-2</v>
      </c>
      <c r="P27" s="97">
        <f>M27/'סכום נכסי הקרן'!$C$42</f>
        <v>2.7098260303567183E-3</v>
      </c>
    </row>
    <row r="28" spans="2:16">
      <c r="B28" s="89" t="s">
        <v>1659</v>
      </c>
      <c r="C28" s="86" t="s">
        <v>1660</v>
      </c>
      <c r="D28" s="86" t="s">
        <v>272</v>
      </c>
      <c r="E28" s="86"/>
      <c r="F28" s="108">
        <v>42705</v>
      </c>
      <c r="G28" s="96">
        <v>9.49</v>
      </c>
      <c r="H28" s="99" t="s">
        <v>176</v>
      </c>
      <c r="I28" s="100">
        <v>4.8000000000000001E-2</v>
      </c>
      <c r="J28" s="100">
        <v>4.8499999999999995E-2</v>
      </c>
      <c r="K28" s="96">
        <v>2986000</v>
      </c>
      <c r="L28" s="109">
        <v>102.3888</v>
      </c>
      <c r="M28" s="96">
        <v>3057.33338</v>
      </c>
      <c r="N28" s="86"/>
      <c r="O28" s="97">
        <f t="shared" si="0"/>
        <v>1.5346213323744742E-2</v>
      </c>
      <c r="P28" s="97">
        <f>M28/'סכום נכסי הקרן'!$C$42</f>
        <v>4.1079565527674501E-3</v>
      </c>
    </row>
    <row r="29" spans="2:16">
      <c r="B29" s="89" t="s">
        <v>1661</v>
      </c>
      <c r="C29" s="86" t="s">
        <v>1662</v>
      </c>
      <c r="D29" s="86" t="s">
        <v>272</v>
      </c>
      <c r="E29" s="86"/>
      <c r="F29" s="108">
        <v>42736</v>
      </c>
      <c r="G29" s="96">
        <v>9.58</v>
      </c>
      <c r="H29" s="99" t="s">
        <v>176</v>
      </c>
      <c r="I29" s="100">
        <v>4.8000000000000001E-2</v>
      </c>
      <c r="J29" s="100">
        <v>4.8499999999999995E-2</v>
      </c>
      <c r="K29" s="96">
        <v>936000</v>
      </c>
      <c r="L29" s="109">
        <v>102.3974</v>
      </c>
      <c r="M29" s="96">
        <v>958.43947000000003</v>
      </c>
      <c r="N29" s="86"/>
      <c r="O29" s="97">
        <f t="shared" si="0"/>
        <v>4.8108644810324385E-3</v>
      </c>
      <c r="P29" s="97">
        <f>M29/'סכום נכסי הקרן'!$C$42</f>
        <v>1.2877979637331738E-3</v>
      </c>
    </row>
    <row r="30" spans="2:16">
      <c r="B30" s="89" t="s">
        <v>1663</v>
      </c>
      <c r="C30" s="86" t="s">
        <v>1664</v>
      </c>
      <c r="D30" s="86" t="s">
        <v>272</v>
      </c>
      <c r="E30" s="86"/>
      <c r="F30" s="108">
        <v>42767</v>
      </c>
      <c r="G30" s="96">
        <v>9.6699999999999982</v>
      </c>
      <c r="H30" s="99" t="s">
        <v>176</v>
      </c>
      <c r="I30" s="100">
        <v>4.8000000000000001E-2</v>
      </c>
      <c r="J30" s="100">
        <v>4.8499999999999995E-2</v>
      </c>
      <c r="K30" s="96">
        <v>2040000</v>
      </c>
      <c r="L30" s="109">
        <v>101.9933</v>
      </c>
      <c r="M30" s="96">
        <v>2080.6638499999999</v>
      </c>
      <c r="N30" s="86"/>
      <c r="O30" s="97">
        <f t="shared" si="0"/>
        <v>1.0443843483337767E-2</v>
      </c>
      <c r="P30" s="97">
        <f>M30/'סכום נכסי הקרן'!$C$42</f>
        <v>2.7956639444776054E-3</v>
      </c>
    </row>
    <row r="31" spans="2:16">
      <c r="B31" s="89" t="s">
        <v>1665</v>
      </c>
      <c r="C31" s="86" t="s">
        <v>1666</v>
      </c>
      <c r="D31" s="86" t="s">
        <v>272</v>
      </c>
      <c r="E31" s="86"/>
      <c r="F31" s="108">
        <v>42795</v>
      </c>
      <c r="G31" s="96">
        <v>9.75</v>
      </c>
      <c r="H31" s="99" t="s">
        <v>176</v>
      </c>
      <c r="I31" s="100">
        <v>4.8000000000000001E-2</v>
      </c>
      <c r="J31" s="100">
        <v>4.8500000000000008E-2</v>
      </c>
      <c r="K31" s="96">
        <v>3984000</v>
      </c>
      <c r="L31" s="109">
        <v>101.7945</v>
      </c>
      <c r="M31" s="96">
        <v>4055.4927200000002</v>
      </c>
      <c r="N31" s="86"/>
      <c r="O31" s="97">
        <f t="shared" si="0"/>
        <v>2.0356450762335186E-2</v>
      </c>
      <c r="P31" s="97">
        <f>M31/'סכום נכסי הקרן'!$C$42</f>
        <v>5.449123737308847E-3</v>
      </c>
    </row>
    <row r="32" spans="2:16">
      <c r="B32" s="89" t="s">
        <v>1667</v>
      </c>
      <c r="C32" s="86" t="s">
        <v>1668</v>
      </c>
      <c r="D32" s="86" t="s">
        <v>272</v>
      </c>
      <c r="E32" s="86"/>
      <c r="F32" s="108">
        <v>42826</v>
      </c>
      <c r="G32" s="96">
        <v>9.6000000000000014</v>
      </c>
      <c r="H32" s="99" t="s">
        <v>176</v>
      </c>
      <c r="I32" s="100">
        <v>4.8000000000000001E-2</v>
      </c>
      <c r="J32" s="100">
        <v>4.8500000000000008E-2</v>
      </c>
      <c r="K32" s="96">
        <v>4341000</v>
      </c>
      <c r="L32" s="109">
        <v>103.8265</v>
      </c>
      <c r="M32" s="96">
        <v>4507.10988</v>
      </c>
      <c r="N32" s="86"/>
      <c r="O32" s="97">
        <f t="shared" si="0"/>
        <v>2.2623332523860243E-2</v>
      </c>
      <c r="P32" s="97">
        <f>M32/'סכום נכסי הקרן'!$C$42</f>
        <v>6.0559347850998556E-3</v>
      </c>
    </row>
    <row r="33" spans="2:16">
      <c r="B33" s="89" t="s">
        <v>1669</v>
      </c>
      <c r="C33" s="86" t="s">
        <v>1670</v>
      </c>
      <c r="D33" s="86" t="s">
        <v>272</v>
      </c>
      <c r="E33" s="86"/>
      <c r="F33" s="108">
        <v>42856</v>
      </c>
      <c r="G33" s="96">
        <v>9.68</v>
      </c>
      <c r="H33" s="99" t="s">
        <v>176</v>
      </c>
      <c r="I33" s="100">
        <v>4.8000000000000001E-2</v>
      </c>
      <c r="J33" s="100">
        <v>4.8500000000000008E-2</v>
      </c>
      <c r="K33" s="96">
        <v>3371731</v>
      </c>
      <c r="L33" s="109">
        <v>103.1031</v>
      </c>
      <c r="M33" s="96">
        <v>3476.1239700000001</v>
      </c>
      <c r="N33" s="86"/>
      <c r="O33" s="97">
        <f t="shared" si="0"/>
        <v>1.744832288567839E-2</v>
      </c>
      <c r="P33" s="97">
        <f>M33/'סכום נכסי הקרן'!$C$42</f>
        <v>4.6706604959101655E-3</v>
      </c>
    </row>
    <row r="34" spans="2:16">
      <c r="B34" s="89" t="s">
        <v>1671</v>
      </c>
      <c r="C34" s="86" t="s">
        <v>1672</v>
      </c>
      <c r="D34" s="86" t="s">
        <v>272</v>
      </c>
      <c r="E34" s="86"/>
      <c r="F34" s="108">
        <v>42887</v>
      </c>
      <c r="G34" s="96">
        <v>9.77</v>
      </c>
      <c r="H34" s="99" t="s">
        <v>176</v>
      </c>
      <c r="I34" s="100">
        <v>4.8000000000000001E-2</v>
      </c>
      <c r="J34" s="100">
        <v>4.8500000000000008E-2</v>
      </c>
      <c r="K34" s="96">
        <v>11736000</v>
      </c>
      <c r="L34" s="109">
        <v>102.49460000000001</v>
      </c>
      <c r="M34" s="96">
        <v>12027.861010000001</v>
      </c>
      <c r="N34" s="86"/>
      <c r="O34" s="97">
        <f t="shared" si="0"/>
        <v>6.0373566747834319E-2</v>
      </c>
      <c r="P34" s="97">
        <f>M34/'סכום נכסי הקרן'!$C$42</f>
        <v>1.6161119613264295E-2</v>
      </c>
    </row>
    <row r="35" spans="2:16">
      <c r="B35" s="89" t="s">
        <v>1673</v>
      </c>
      <c r="C35" s="86" t="s">
        <v>1674</v>
      </c>
      <c r="D35" s="86" t="s">
        <v>272</v>
      </c>
      <c r="E35" s="86"/>
      <c r="F35" s="108">
        <v>42949</v>
      </c>
      <c r="G35" s="96">
        <v>9.94</v>
      </c>
      <c r="H35" s="99" t="s">
        <v>176</v>
      </c>
      <c r="I35" s="100">
        <v>4.8000000000000001E-2</v>
      </c>
      <c r="J35" s="100">
        <v>4.8499999999999995E-2</v>
      </c>
      <c r="K35" s="96">
        <v>2609000</v>
      </c>
      <c r="L35" s="109">
        <v>101.992</v>
      </c>
      <c r="M35" s="96">
        <v>2660.9707000000003</v>
      </c>
      <c r="N35" s="86"/>
      <c r="O35" s="97">
        <f t="shared" si="0"/>
        <v>1.335668013098211E-2</v>
      </c>
      <c r="P35" s="97">
        <f>M35/'סכום נכסי הקרן'!$C$42</f>
        <v>3.5753876549070316E-3</v>
      </c>
    </row>
    <row r="36" spans="2:16">
      <c r="B36" s="89" t="s">
        <v>1675</v>
      </c>
      <c r="C36" s="86" t="s">
        <v>1676</v>
      </c>
      <c r="D36" s="86" t="s">
        <v>272</v>
      </c>
      <c r="E36" s="86"/>
      <c r="F36" s="108">
        <v>42979</v>
      </c>
      <c r="G36" s="96">
        <v>10.02</v>
      </c>
      <c r="H36" s="99" t="s">
        <v>176</v>
      </c>
      <c r="I36" s="100">
        <v>4.8000000000000001E-2</v>
      </c>
      <c r="J36" s="100">
        <v>4.8499999999999995E-2</v>
      </c>
      <c r="K36" s="96">
        <v>4767000</v>
      </c>
      <c r="L36" s="109">
        <v>101.7047</v>
      </c>
      <c r="M36" s="96">
        <v>4848.2648600000002</v>
      </c>
      <c r="N36" s="86"/>
      <c r="O36" s="97">
        <f t="shared" si="0"/>
        <v>2.4335751958975256E-2</v>
      </c>
      <c r="P36" s="97">
        <f>M36/'סכום נכסי הקרן'!$C$42</f>
        <v>6.5143243885261749E-3</v>
      </c>
    </row>
    <row r="37" spans="2:16">
      <c r="B37" s="89" t="s">
        <v>1677</v>
      </c>
      <c r="C37" s="86" t="s">
        <v>1678</v>
      </c>
      <c r="D37" s="86" t="s">
        <v>272</v>
      </c>
      <c r="E37" s="86"/>
      <c r="F37" s="108">
        <v>43009</v>
      </c>
      <c r="G37" s="96">
        <v>9.86</v>
      </c>
      <c r="H37" s="99" t="s">
        <v>176</v>
      </c>
      <c r="I37" s="100">
        <v>4.8000000000000001E-2</v>
      </c>
      <c r="J37" s="100">
        <v>4.8499999999999995E-2</v>
      </c>
      <c r="K37" s="96">
        <v>4151000</v>
      </c>
      <c r="L37" s="109">
        <v>103.4241</v>
      </c>
      <c r="M37" s="96">
        <v>4293.1364199999998</v>
      </c>
      <c r="N37" s="86"/>
      <c r="O37" s="97">
        <f t="shared" si="0"/>
        <v>2.1549297750858235E-2</v>
      </c>
      <c r="P37" s="97">
        <f>M37/'סכום נכסי הקרן'!$C$42</f>
        <v>5.7684314062156966E-3</v>
      </c>
    </row>
    <row r="38" spans="2:16">
      <c r="B38" s="89" t="s">
        <v>1679</v>
      </c>
      <c r="C38" s="86" t="s">
        <v>1680</v>
      </c>
      <c r="D38" s="86" t="s">
        <v>272</v>
      </c>
      <c r="E38" s="86"/>
      <c r="F38" s="108">
        <v>43040</v>
      </c>
      <c r="G38" s="96">
        <v>9.9499999999999993</v>
      </c>
      <c r="H38" s="99" t="s">
        <v>176</v>
      </c>
      <c r="I38" s="100">
        <v>4.8000000000000001E-2</v>
      </c>
      <c r="J38" s="100">
        <v>4.8500000000000008E-2</v>
      </c>
      <c r="K38" s="96">
        <v>2418000</v>
      </c>
      <c r="L38" s="109">
        <v>102.9134</v>
      </c>
      <c r="M38" s="96">
        <v>2488.4488799999999</v>
      </c>
      <c r="N38" s="86"/>
      <c r="O38" s="97">
        <f t="shared" si="0"/>
        <v>1.2490710894509541E-2</v>
      </c>
      <c r="P38" s="97">
        <f>M38/'סכום נכסי הקרן'!$C$42</f>
        <v>3.3435803729140001E-3</v>
      </c>
    </row>
    <row r="39" spans="2:16">
      <c r="B39" s="89" t="s">
        <v>1681</v>
      </c>
      <c r="C39" s="86" t="s">
        <v>1682</v>
      </c>
      <c r="D39" s="86" t="s">
        <v>272</v>
      </c>
      <c r="E39" s="86"/>
      <c r="F39" s="108">
        <v>43070</v>
      </c>
      <c r="G39" s="96">
        <v>10.030000000000001</v>
      </c>
      <c r="H39" s="99" t="s">
        <v>176</v>
      </c>
      <c r="I39" s="100">
        <v>4.8000000000000001E-2</v>
      </c>
      <c r="J39" s="100">
        <v>4.8500000000000008E-2</v>
      </c>
      <c r="K39" s="96">
        <v>5183000</v>
      </c>
      <c r="L39" s="109">
        <v>102.20180000000001</v>
      </c>
      <c r="M39" s="96">
        <v>5297.1180199999999</v>
      </c>
      <c r="N39" s="86"/>
      <c r="O39" s="97">
        <f t="shared" si="0"/>
        <v>2.6588759887210066E-2</v>
      </c>
      <c r="P39" s="97">
        <f>M39/'סכום נכסי הקרן'!$C$42</f>
        <v>7.1174216143355422E-3</v>
      </c>
    </row>
    <row r="40" spans="2:16">
      <c r="B40" s="89" t="s">
        <v>1683</v>
      </c>
      <c r="C40" s="86" t="s">
        <v>1684</v>
      </c>
      <c r="D40" s="86" t="s">
        <v>272</v>
      </c>
      <c r="E40" s="86"/>
      <c r="F40" s="108">
        <v>43101</v>
      </c>
      <c r="G40" s="96">
        <v>10.11</v>
      </c>
      <c r="H40" s="99" t="s">
        <v>176</v>
      </c>
      <c r="I40" s="100">
        <v>4.8000000000000001E-2</v>
      </c>
      <c r="J40" s="100">
        <v>4.8499999999999995E-2</v>
      </c>
      <c r="K40" s="96">
        <v>4713000</v>
      </c>
      <c r="L40" s="109">
        <v>102.1031</v>
      </c>
      <c r="M40" s="96">
        <v>4812.12111</v>
      </c>
      <c r="N40" s="86"/>
      <c r="O40" s="97">
        <f t="shared" si="0"/>
        <v>2.4154329252034444E-2</v>
      </c>
      <c r="P40" s="97">
        <f>M40/'סכום נכסי הקרן'!$C$42</f>
        <v>6.4657601869165717E-3</v>
      </c>
    </row>
    <row r="41" spans="2:16">
      <c r="B41" s="89" t="s">
        <v>1685</v>
      </c>
      <c r="C41" s="86" t="s">
        <v>1686</v>
      </c>
      <c r="D41" s="86" t="s">
        <v>272</v>
      </c>
      <c r="E41" s="86"/>
      <c r="F41" s="108">
        <v>43132</v>
      </c>
      <c r="G41" s="96">
        <v>10.200000000000001</v>
      </c>
      <c r="H41" s="99" t="s">
        <v>176</v>
      </c>
      <c r="I41" s="100">
        <v>4.8000000000000001E-2</v>
      </c>
      <c r="J41" s="100">
        <v>4.8500000000000008E-2</v>
      </c>
      <c r="K41" s="96">
        <v>3304000</v>
      </c>
      <c r="L41" s="109">
        <v>101.59529999999999</v>
      </c>
      <c r="M41" s="96">
        <v>3356.8321499999997</v>
      </c>
      <c r="N41" s="86"/>
      <c r="O41" s="97">
        <f t="shared" si="0"/>
        <v>1.6849540388004628E-2</v>
      </c>
      <c r="P41" s="97">
        <f>M41/'סכום נכסי הקרן'!$C$42</f>
        <v>4.5103751907922271E-3</v>
      </c>
    </row>
    <row r="42" spans="2:16">
      <c r="B42" s="89" t="s">
        <v>1687</v>
      </c>
      <c r="C42" s="86" t="s">
        <v>1688</v>
      </c>
      <c r="D42" s="86" t="s">
        <v>272</v>
      </c>
      <c r="E42" s="86"/>
      <c r="F42" s="108">
        <v>43161</v>
      </c>
      <c r="G42" s="96">
        <v>10.28</v>
      </c>
      <c r="H42" s="99" t="s">
        <v>176</v>
      </c>
      <c r="I42" s="100">
        <v>4.8000000000000001E-2</v>
      </c>
      <c r="J42" s="100">
        <v>4.8500000000000008E-2</v>
      </c>
      <c r="K42" s="96">
        <v>3485000</v>
      </c>
      <c r="L42" s="109">
        <v>101.6913</v>
      </c>
      <c r="M42" s="96">
        <v>3543.9433199999999</v>
      </c>
      <c r="N42" s="86"/>
      <c r="O42" s="97">
        <f t="shared" si="0"/>
        <v>1.7788740525241698E-2</v>
      </c>
      <c r="P42" s="97">
        <f>M42/'סכום נכסי הקרן'!$C$42</f>
        <v>4.7617853124118344E-3</v>
      </c>
    </row>
    <row r="43" spans="2:16">
      <c r="B43" s="89" t="s">
        <v>1689</v>
      </c>
      <c r="C43" s="86" t="s">
        <v>1690</v>
      </c>
      <c r="D43" s="86" t="s">
        <v>272</v>
      </c>
      <c r="E43" s="86"/>
      <c r="F43" s="108">
        <v>43221</v>
      </c>
      <c r="G43" s="96">
        <v>10.199999999999999</v>
      </c>
      <c r="H43" s="99" t="s">
        <v>176</v>
      </c>
      <c r="I43" s="100">
        <v>4.8000000000000001E-2</v>
      </c>
      <c r="J43" s="100">
        <v>4.8499999999999995E-2</v>
      </c>
      <c r="K43" s="96">
        <v>138000</v>
      </c>
      <c r="L43" s="109">
        <v>102.9019</v>
      </c>
      <c r="M43" s="96">
        <v>142.02064999999999</v>
      </c>
      <c r="N43" s="86"/>
      <c r="O43" s="97">
        <f t="shared" si="0"/>
        <v>7.12869327739747E-4</v>
      </c>
      <c r="P43" s="97">
        <f>M43/'סכום נכסי הקרן'!$C$42</f>
        <v>1.9082467866026191E-4</v>
      </c>
    </row>
    <row r="44" spans="2:16">
      <c r="B44" s="89" t="s">
        <v>1691</v>
      </c>
      <c r="C44" s="86" t="s">
        <v>1692</v>
      </c>
      <c r="D44" s="86" t="s">
        <v>272</v>
      </c>
      <c r="E44" s="86"/>
      <c r="F44" s="108">
        <v>43252</v>
      </c>
      <c r="G44" s="96">
        <v>10.290000000000001</v>
      </c>
      <c r="H44" s="99" t="s">
        <v>176</v>
      </c>
      <c r="I44" s="100">
        <v>4.8000000000000001E-2</v>
      </c>
      <c r="J44" s="100">
        <v>4.8499999999999995E-2</v>
      </c>
      <c r="K44" s="96">
        <v>2416000</v>
      </c>
      <c r="L44" s="109">
        <v>102.0992</v>
      </c>
      <c r="M44" s="96">
        <v>2466.7448399999998</v>
      </c>
      <c r="N44" s="86"/>
      <c r="O44" s="97">
        <f t="shared" si="0"/>
        <v>1.2381767973856548E-2</v>
      </c>
      <c r="P44" s="97">
        <f>M44/'סכום נכסי הקרן'!$C$42</f>
        <v>3.3144179485860626E-3</v>
      </c>
    </row>
    <row r="45" spans="2:16">
      <c r="B45" s="89" t="s">
        <v>1693</v>
      </c>
      <c r="C45" s="86" t="s">
        <v>1694</v>
      </c>
      <c r="D45" s="86" t="s">
        <v>272</v>
      </c>
      <c r="E45" s="86"/>
      <c r="F45" s="108">
        <v>43282</v>
      </c>
      <c r="G45" s="96">
        <v>10.370000000000001</v>
      </c>
      <c r="H45" s="99" t="s">
        <v>176</v>
      </c>
      <c r="I45" s="100">
        <v>4.8000000000000001E-2</v>
      </c>
      <c r="J45" s="100">
        <v>4.8500000000000008E-2</v>
      </c>
      <c r="K45" s="96">
        <v>2594000</v>
      </c>
      <c r="L45" s="109">
        <v>101.19540000000001</v>
      </c>
      <c r="M45" s="96">
        <v>2625.0013599999997</v>
      </c>
      <c r="N45" s="86"/>
      <c r="O45" s="97">
        <f t="shared" si="0"/>
        <v>1.3176132870953074E-2</v>
      </c>
      <c r="P45" s="97">
        <f>M45/'סכום נכסי הקרן'!$C$42</f>
        <v>3.5270577976142942E-3</v>
      </c>
    </row>
    <row r="46" spans="2:16">
      <c r="B46" s="89" t="s">
        <v>1695</v>
      </c>
      <c r="C46" s="86" t="s">
        <v>1696</v>
      </c>
      <c r="D46" s="86" t="s">
        <v>272</v>
      </c>
      <c r="E46" s="86"/>
      <c r="F46" s="108">
        <v>43313</v>
      </c>
      <c r="G46" s="96">
        <v>10.46</v>
      </c>
      <c r="H46" s="99" t="s">
        <v>176</v>
      </c>
      <c r="I46" s="100">
        <v>4.8000000000000001E-2</v>
      </c>
      <c r="J46" s="100">
        <v>4.8499999999999995E-2</v>
      </c>
      <c r="K46" s="96">
        <v>768000</v>
      </c>
      <c r="L46" s="109">
        <v>100.77330000000001</v>
      </c>
      <c r="M46" s="96">
        <v>774.09668000000011</v>
      </c>
      <c r="N46" s="86"/>
      <c r="O46" s="97">
        <f t="shared" si="0"/>
        <v>3.8855601623930761E-3</v>
      </c>
      <c r="P46" s="97">
        <f>M46/'סכום נכסי הקרן'!$C$42</f>
        <v>1.0401075492400269E-3</v>
      </c>
    </row>
    <row r="47" spans="2:16">
      <c r="B47" s="89" t="s">
        <v>1697</v>
      </c>
      <c r="C47" s="86" t="s">
        <v>1698</v>
      </c>
      <c r="D47" s="86" t="s">
        <v>272</v>
      </c>
      <c r="E47" s="86"/>
      <c r="F47" s="108">
        <v>43345</v>
      </c>
      <c r="G47" s="96">
        <v>10.54</v>
      </c>
      <c r="H47" s="99" t="s">
        <v>176</v>
      </c>
      <c r="I47" s="100">
        <v>4.8000000000000001E-2</v>
      </c>
      <c r="J47" s="100">
        <v>4.8499999999999995E-2</v>
      </c>
      <c r="K47" s="96">
        <v>6994000</v>
      </c>
      <c r="L47" s="109">
        <v>100.38290000000001</v>
      </c>
      <c r="M47" s="96">
        <v>7020.7858200000001</v>
      </c>
      <c r="N47" s="86"/>
      <c r="O47" s="97">
        <f t="shared" si="0"/>
        <v>3.5240670055433132E-2</v>
      </c>
      <c r="P47" s="97">
        <f>M47/'סכום נכסי הקרן'!$C$42</f>
        <v>9.4334112542367871E-3</v>
      </c>
    </row>
    <row r="48" spans="2:16">
      <c r="B48" s="89" t="s">
        <v>1699</v>
      </c>
      <c r="C48" s="86" t="s">
        <v>1700</v>
      </c>
      <c r="D48" s="86" t="s">
        <v>272</v>
      </c>
      <c r="E48" s="86"/>
      <c r="F48" s="108">
        <v>43375</v>
      </c>
      <c r="G48" s="96">
        <v>10.38</v>
      </c>
      <c r="H48" s="99" t="s">
        <v>176</v>
      </c>
      <c r="I48" s="100">
        <v>4.8000000000000001E-2</v>
      </c>
      <c r="J48" s="100">
        <v>4.8499999999999995E-2</v>
      </c>
      <c r="K48" s="96">
        <v>2401000</v>
      </c>
      <c r="L48" s="109">
        <v>102.3866</v>
      </c>
      <c r="M48" s="96">
        <v>2458.30375</v>
      </c>
      <c r="N48" s="86"/>
      <c r="O48" s="97">
        <f t="shared" si="0"/>
        <v>1.2339398120221244E-2</v>
      </c>
      <c r="P48" s="97">
        <f>M48/'סכום נכסי הקרן'!$C$42</f>
        <v>3.3030761592984324E-3</v>
      </c>
    </row>
    <row r="49" spans="2:16">
      <c r="B49" s="89" t="s">
        <v>1701</v>
      </c>
      <c r="C49" s="86" t="s">
        <v>1702</v>
      </c>
      <c r="D49" s="86" t="s">
        <v>272</v>
      </c>
      <c r="E49" s="86"/>
      <c r="F49" s="108">
        <v>43435</v>
      </c>
      <c r="G49" s="96">
        <v>10.540000000000001</v>
      </c>
      <c r="H49" s="99" t="s">
        <v>176</v>
      </c>
      <c r="I49" s="100">
        <v>4.8000000000000001E-2</v>
      </c>
      <c r="J49" s="100">
        <v>4.8500000000000008E-2</v>
      </c>
      <c r="K49" s="96">
        <v>4620000</v>
      </c>
      <c r="L49" s="109">
        <v>101.5937</v>
      </c>
      <c r="M49" s="96">
        <v>4693.6345599999995</v>
      </c>
      <c r="N49" s="86"/>
      <c r="O49" s="97">
        <f t="shared" si="0"/>
        <v>2.3559588788272995E-2</v>
      </c>
      <c r="P49" s="97">
        <f>M49/'סכום נכסי הקרן'!$C$42</f>
        <v>6.3065568750790809E-3</v>
      </c>
    </row>
    <row r="50" spans="2:16">
      <c r="B50" s="89" t="s">
        <v>1703</v>
      </c>
      <c r="C50" s="86" t="s">
        <v>1704</v>
      </c>
      <c r="D50" s="86" t="s">
        <v>272</v>
      </c>
      <c r="E50" s="86"/>
      <c r="F50" s="108">
        <v>43497</v>
      </c>
      <c r="G50" s="96">
        <v>10.71</v>
      </c>
      <c r="H50" s="99" t="s">
        <v>176</v>
      </c>
      <c r="I50" s="100">
        <v>4.8000000000000001E-2</v>
      </c>
      <c r="J50" s="100">
        <v>4.8500000000000008E-2</v>
      </c>
      <c r="K50" s="96">
        <v>14249000</v>
      </c>
      <c r="L50" s="109">
        <v>100.7957</v>
      </c>
      <c r="M50" s="96">
        <v>14362.409589999999</v>
      </c>
      <c r="N50" s="86"/>
      <c r="O50" s="97">
        <f t="shared" si="0"/>
        <v>7.2091778689551106E-2</v>
      </c>
      <c r="P50" s="97">
        <f>M50/'סכום נכסי הקרן'!$C$42</f>
        <v>1.9297913330201026E-2</v>
      </c>
    </row>
    <row r="51" spans="2:16">
      <c r="B51" s="89" t="s">
        <v>1705</v>
      </c>
      <c r="C51" s="86" t="s">
        <v>1706</v>
      </c>
      <c r="D51" s="86" t="s">
        <v>272</v>
      </c>
      <c r="E51" s="86"/>
      <c r="F51" s="108">
        <v>43525</v>
      </c>
      <c r="G51" s="96">
        <v>10.79</v>
      </c>
      <c r="H51" s="99" t="s">
        <v>176</v>
      </c>
      <c r="I51" s="100">
        <v>4.8000000000000001E-2</v>
      </c>
      <c r="J51" s="100">
        <v>4.8499999999999995E-2</v>
      </c>
      <c r="K51" s="96">
        <v>12632000</v>
      </c>
      <c r="L51" s="109">
        <v>100.4965</v>
      </c>
      <c r="M51" s="96">
        <v>12694.720710000001</v>
      </c>
      <c r="N51" s="86"/>
      <c r="O51" s="97">
        <f t="shared" si="0"/>
        <v>6.3720853399710162E-2</v>
      </c>
      <c r="P51" s="97">
        <f>M51/'סכום נכסי הקרן'!$C$42</f>
        <v>1.7057139227059745E-2</v>
      </c>
    </row>
    <row r="52" spans="2:16">
      <c r="B52" s="89" t="s">
        <v>1707</v>
      </c>
      <c r="C52" s="86" t="s">
        <v>1708</v>
      </c>
      <c r="D52" s="86" t="s">
        <v>272</v>
      </c>
      <c r="E52" s="86"/>
      <c r="F52" s="108">
        <v>40969</v>
      </c>
      <c r="G52" s="96">
        <v>6.66</v>
      </c>
      <c r="H52" s="99" t="s">
        <v>176</v>
      </c>
      <c r="I52" s="100">
        <v>4.8000000000000001E-2</v>
      </c>
      <c r="J52" s="100">
        <v>4.8600000000000004E-2</v>
      </c>
      <c r="K52" s="96">
        <v>2937000</v>
      </c>
      <c r="L52" s="109">
        <v>103.6598</v>
      </c>
      <c r="M52" s="96">
        <v>3042.9808199999998</v>
      </c>
      <c r="N52" s="86"/>
      <c r="O52" s="97">
        <f t="shared" si="0"/>
        <v>1.5274170984841601E-2</v>
      </c>
      <c r="P52" s="97">
        <f>M52/'סכום נכסי הקרן'!$C$42</f>
        <v>4.0886718737439967E-3</v>
      </c>
    </row>
    <row r="56" spans="2:16">
      <c r="B56" s="101" t="s">
        <v>123</v>
      </c>
    </row>
    <row r="57" spans="2:16">
      <c r="B57" s="101" t="s">
        <v>249</v>
      </c>
    </row>
    <row r="58" spans="2:16">
      <c r="B58" s="101" t="s">
        <v>257</v>
      </c>
    </row>
  </sheetData>
  <sheetProtection sheet="1" objects="1" scenarios="1"/>
  <mergeCells count="2">
    <mergeCell ref="B6:P6"/>
    <mergeCell ref="B7:P7"/>
  </mergeCells>
  <phoneticPr fontId="5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8" t="s">
        <v>191</v>
      </c>
      <c r="C1" s="80" t="s" vm="1">
        <v>267</v>
      </c>
    </row>
    <row r="2" spans="2:65">
      <c r="B2" s="58" t="s">
        <v>190</v>
      </c>
      <c r="C2" s="80" t="s">
        <v>268</v>
      </c>
    </row>
    <row r="3" spans="2:65">
      <c r="B3" s="58" t="s">
        <v>192</v>
      </c>
      <c r="C3" s="80" t="s">
        <v>269</v>
      </c>
    </row>
    <row r="4" spans="2:65">
      <c r="B4" s="58" t="s">
        <v>193</v>
      </c>
      <c r="C4" s="80">
        <v>8803</v>
      </c>
    </row>
    <row r="6" spans="2:65" ht="26.25" customHeight="1">
      <c r="B6" s="172" t="s">
        <v>222</v>
      </c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3"/>
      <c r="O6" s="173"/>
      <c r="P6" s="173"/>
      <c r="Q6" s="173"/>
      <c r="R6" s="173"/>
      <c r="S6" s="174"/>
    </row>
    <row r="7" spans="2:65" ht="26.25" customHeight="1">
      <c r="B7" s="172" t="s">
        <v>97</v>
      </c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4"/>
    </row>
    <row r="8" spans="2:65" s="3" customFormat="1" ht="78.75">
      <c r="B8" s="23" t="s">
        <v>127</v>
      </c>
      <c r="C8" s="31" t="s">
        <v>49</v>
      </c>
      <c r="D8" s="31" t="s">
        <v>129</v>
      </c>
      <c r="E8" s="31" t="s">
        <v>128</v>
      </c>
      <c r="F8" s="31" t="s">
        <v>69</v>
      </c>
      <c r="G8" s="31" t="s">
        <v>15</v>
      </c>
      <c r="H8" s="31" t="s">
        <v>70</v>
      </c>
      <c r="I8" s="31" t="s">
        <v>112</v>
      </c>
      <c r="J8" s="31" t="s">
        <v>18</v>
      </c>
      <c r="K8" s="31" t="s">
        <v>111</v>
      </c>
      <c r="L8" s="31" t="s">
        <v>17</v>
      </c>
      <c r="M8" s="73" t="s">
        <v>19</v>
      </c>
      <c r="N8" s="31" t="s">
        <v>251</v>
      </c>
      <c r="O8" s="31" t="s">
        <v>250</v>
      </c>
      <c r="P8" s="31" t="s">
        <v>120</v>
      </c>
      <c r="Q8" s="31" t="s">
        <v>63</v>
      </c>
      <c r="R8" s="31" t="s">
        <v>194</v>
      </c>
      <c r="S8" s="32" t="s">
        <v>196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258</v>
      </c>
      <c r="O9" s="33"/>
      <c r="P9" s="33" t="s">
        <v>254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124</v>
      </c>
      <c r="R10" s="21" t="s">
        <v>125</v>
      </c>
      <c r="S10" s="21" t="s">
        <v>197</v>
      </c>
      <c r="T10" s="5"/>
      <c r="BJ10" s="1"/>
    </row>
    <row r="11" spans="2:65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5"/>
      <c r="BJ11" s="1"/>
      <c r="BM11" s="1"/>
    </row>
    <row r="12" spans="2:65" ht="20.25" customHeight="1">
      <c r="B12" s="101" t="s">
        <v>266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</row>
    <row r="13" spans="2:65">
      <c r="B13" s="101" t="s">
        <v>123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</row>
    <row r="14" spans="2:65">
      <c r="B14" s="101" t="s">
        <v>249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</row>
    <row r="15" spans="2:65">
      <c r="B15" s="101" t="s">
        <v>257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</row>
    <row r="16" spans="2:6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</row>
    <row r="17" spans="2:19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</row>
    <row r="18" spans="2:19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</row>
    <row r="19" spans="2:19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</row>
    <row r="20" spans="2:19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</row>
    <row r="21" spans="2:19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</row>
    <row r="22" spans="2:19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</row>
    <row r="23" spans="2:19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</row>
    <row r="24" spans="2:19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</row>
    <row r="25" spans="2:19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</row>
    <row r="26" spans="2:19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</row>
    <row r="27" spans="2:19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</row>
    <row r="28" spans="2:19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</row>
    <row r="29" spans="2:19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</row>
    <row r="30" spans="2:19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2:19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</row>
    <row r="32" spans="2:19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</row>
    <row r="33" spans="2:19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</row>
    <row r="34" spans="2:19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</row>
    <row r="35" spans="2:19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</row>
    <row r="36" spans="2:19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</row>
    <row r="37" spans="2:19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</row>
    <row r="38" spans="2:19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</row>
    <row r="39" spans="2:19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</row>
    <row r="40" spans="2:19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</row>
    <row r="41" spans="2:19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</row>
    <row r="42" spans="2:19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</row>
    <row r="43" spans="2:19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</row>
    <row r="44" spans="2:19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</row>
    <row r="45" spans="2:19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</row>
    <row r="46" spans="2:19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</row>
    <row r="47" spans="2:19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</row>
    <row r="48" spans="2:19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</row>
    <row r="49" spans="2:19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</row>
    <row r="50" spans="2:19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</row>
    <row r="51" spans="2:19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</row>
    <row r="52" spans="2:19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</row>
    <row r="53" spans="2:19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</row>
    <row r="54" spans="2:19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</row>
    <row r="55" spans="2:19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</row>
    <row r="56" spans="2:19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</row>
    <row r="57" spans="2:19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</row>
    <row r="58" spans="2:19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</row>
    <row r="59" spans="2:19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</row>
    <row r="60" spans="2:19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</row>
    <row r="61" spans="2:19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</row>
    <row r="62" spans="2:19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</row>
    <row r="63" spans="2:19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</row>
    <row r="64" spans="2:19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</row>
    <row r="65" spans="2:19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</row>
    <row r="66" spans="2:19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</row>
    <row r="67" spans="2:19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</row>
    <row r="68" spans="2:19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</row>
    <row r="69" spans="2:19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</row>
    <row r="70" spans="2:19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</row>
    <row r="71" spans="2:19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</row>
    <row r="72" spans="2:19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</row>
    <row r="73" spans="2:19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</row>
    <row r="74" spans="2:19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</row>
    <row r="75" spans="2:19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</row>
    <row r="76" spans="2:19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</row>
    <row r="77" spans="2:19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</row>
    <row r="78" spans="2:19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</row>
    <row r="79" spans="2:19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</row>
    <row r="80" spans="2:19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</row>
    <row r="81" spans="2:19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</row>
    <row r="82" spans="2:19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</row>
    <row r="83" spans="2:19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</row>
    <row r="84" spans="2:19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</row>
    <row r="85" spans="2:19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</row>
    <row r="86" spans="2:19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</row>
    <row r="87" spans="2:19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</row>
    <row r="88" spans="2:19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</row>
    <row r="89" spans="2:19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</row>
    <row r="90" spans="2:19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</row>
    <row r="91" spans="2:19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</row>
    <row r="92" spans="2:19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</row>
    <row r="93" spans="2:19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</row>
    <row r="94" spans="2:19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</row>
    <row r="95" spans="2:19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</row>
    <row r="96" spans="2:19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</row>
    <row r="97" spans="2:19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</row>
    <row r="98" spans="2:19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</row>
    <row r="99" spans="2:19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</row>
    <row r="100" spans="2:19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</row>
    <row r="101" spans="2:19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</row>
    <row r="102" spans="2:19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</row>
    <row r="103" spans="2:19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</row>
    <row r="104" spans="2:19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</row>
    <row r="105" spans="2:19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</row>
    <row r="106" spans="2:19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</row>
    <row r="107" spans="2:19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</row>
    <row r="108" spans="2:19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</row>
    <row r="109" spans="2:19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</row>
    <row r="110" spans="2:19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5"/>
      <c r="D398" s="1"/>
      <c r="E398" s="1"/>
      <c r="F398" s="1"/>
    </row>
    <row r="399" spans="2:6">
      <c r="B399" s="45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5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>
      <selection activeCell="M14" sqref="M14:M29"/>
    </sheetView>
  </sheetViews>
  <sheetFormatPr defaultColWidth="9.140625" defaultRowHeight="18"/>
  <cols>
    <col min="1" max="1" width="6.28515625" style="1" customWidth="1"/>
    <col min="2" max="2" width="31.140625" style="2" bestFit="1" customWidth="1"/>
    <col min="3" max="3" width="41.7109375" style="2" bestFit="1" customWidth="1"/>
    <col min="4" max="4" width="9.28515625" style="2" bestFit="1" customWidth="1"/>
    <col min="5" max="5" width="11.28515625" style="2" bestFit="1" customWidth="1"/>
    <col min="6" max="6" width="8.4257812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7.5703125" style="1" bestFit="1" customWidth="1"/>
    <col min="14" max="14" width="13.140625" style="1" bestFit="1" customWidth="1"/>
    <col min="15" max="15" width="7.28515625" style="1" bestFit="1" customWidth="1"/>
    <col min="16" max="16" width="9" style="1" bestFit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8" t="s">
        <v>191</v>
      </c>
      <c r="C1" s="80" t="s" vm="1">
        <v>267</v>
      </c>
    </row>
    <row r="2" spans="2:81">
      <c r="B2" s="58" t="s">
        <v>190</v>
      </c>
      <c r="C2" s="80" t="s">
        <v>268</v>
      </c>
    </row>
    <row r="3" spans="2:81">
      <c r="B3" s="58" t="s">
        <v>192</v>
      </c>
      <c r="C3" s="80" t="s">
        <v>269</v>
      </c>
    </row>
    <row r="4" spans="2:81">
      <c r="B4" s="58" t="s">
        <v>193</v>
      </c>
      <c r="C4" s="80">
        <v>8803</v>
      </c>
    </row>
    <row r="6" spans="2:81" ht="26.25" customHeight="1">
      <c r="B6" s="172" t="s">
        <v>222</v>
      </c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3"/>
      <c r="O6" s="173"/>
      <c r="P6" s="173"/>
      <c r="Q6" s="173"/>
      <c r="R6" s="173"/>
      <c r="S6" s="174"/>
    </row>
    <row r="7" spans="2:81" ht="26.25" customHeight="1">
      <c r="B7" s="172" t="s">
        <v>98</v>
      </c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4"/>
    </row>
    <row r="8" spans="2:81" s="3" customFormat="1" ht="78.75">
      <c r="B8" s="23" t="s">
        <v>127</v>
      </c>
      <c r="C8" s="31" t="s">
        <v>49</v>
      </c>
      <c r="D8" s="31" t="s">
        <v>129</v>
      </c>
      <c r="E8" s="31" t="s">
        <v>128</v>
      </c>
      <c r="F8" s="31" t="s">
        <v>69</v>
      </c>
      <c r="G8" s="31" t="s">
        <v>15</v>
      </c>
      <c r="H8" s="31" t="s">
        <v>70</v>
      </c>
      <c r="I8" s="31" t="s">
        <v>112</v>
      </c>
      <c r="J8" s="31" t="s">
        <v>18</v>
      </c>
      <c r="K8" s="31" t="s">
        <v>111</v>
      </c>
      <c r="L8" s="31" t="s">
        <v>17</v>
      </c>
      <c r="M8" s="73" t="s">
        <v>19</v>
      </c>
      <c r="N8" s="73" t="s">
        <v>251</v>
      </c>
      <c r="O8" s="31" t="s">
        <v>250</v>
      </c>
      <c r="P8" s="31" t="s">
        <v>120</v>
      </c>
      <c r="Q8" s="31" t="s">
        <v>63</v>
      </c>
      <c r="R8" s="31" t="s">
        <v>194</v>
      </c>
      <c r="S8" s="32" t="s">
        <v>196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258</v>
      </c>
      <c r="O9" s="33"/>
      <c r="P9" s="33" t="s">
        <v>254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124</v>
      </c>
      <c r="R10" s="21" t="s">
        <v>125</v>
      </c>
      <c r="S10" s="21" t="s">
        <v>197</v>
      </c>
      <c r="T10" s="5"/>
      <c r="BZ10" s="1"/>
    </row>
    <row r="11" spans="2:81" s="4" customFormat="1" ht="18" customHeight="1">
      <c r="B11" s="133" t="s">
        <v>55</v>
      </c>
      <c r="C11" s="84"/>
      <c r="D11" s="84"/>
      <c r="E11" s="84"/>
      <c r="F11" s="84"/>
      <c r="G11" s="84"/>
      <c r="H11" s="84"/>
      <c r="I11" s="84"/>
      <c r="J11" s="95">
        <v>7.593268077097215</v>
      </c>
      <c r="K11" s="84"/>
      <c r="L11" s="84"/>
      <c r="M11" s="94">
        <v>2.0709550771078479E-2</v>
      </c>
      <c r="N11" s="93"/>
      <c r="O11" s="95"/>
      <c r="P11" s="93">
        <v>4807.6922399999985</v>
      </c>
      <c r="Q11" s="84"/>
      <c r="R11" s="94">
        <f>P11/$P$11</f>
        <v>1</v>
      </c>
      <c r="S11" s="94">
        <f>P11/'סכום נכסי הקרן'!$C$42</f>
        <v>6.4598093783927524E-3</v>
      </c>
      <c r="T11" s="5"/>
      <c r="BZ11" s="102"/>
      <c r="CC11" s="102"/>
    </row>
    <row r="12" spans="2:81" s="102" customFormat="1" ht="17.25" customHeight="1">
      <c r="B12" s="134" t="s">
        <v>245</v>
      </c>
      <c r="C12" s="84"/>
      <c r="D12" s="84"/>
      <c r="E12" s="84"/>
      <c r="F12" s="84"/>
      <c r="G12" s="84"/>
      <c r="H12" s="84"/>
      <c r="I12" s="84"/>
      <c r="J12" s="95">
        <v>7.5932680770972123</v>
      </c>
      <c r="K12" s="84"/>
      <c r="L12" s="84"/>
      <c r="M12" s="94">
        <v>2.0709550771078469E-2</v>
      </c>
      <c r="N12" s="93"/>
      <c r="O12" s="95"/>
      <c r="P12" s="93">
        <v>4807.6922400000003</v>
      </c>
      <c r="Q12" s="84"/>
      <c r="R12" s="94">
        <f t="shared" ref="R12:R19" si="0">P12/$P$11</f>
        <v>1.0000000000000004</v>
      </c>
      <c r="S12" s="94">
        <f>P12/'סכום נכסי הקרן'!$C$42</f>
        <v>6.459809378392755E-3</v>
      </c>
    </row>
    <row r="13" spans="2:81">
      <c r="B13" s="110" t="s">
        <v>64</v>
      </c>
      <c r="C13" s="84"/>
      <c r="D13" s="84"/>
      <c r="E13" s="84"/>
      <c r="F13" s="84"/>
      <c r="G13" s="84"/>
      <c r="H13" s="84"/>
      <c r="I13" s="84"/>
      <c r="J13" s="95">
        <v>9.5688987982699345</v>
      </c>
      <c r="K13" s="84"/>
      <c r="L13" s="84"/>
      <c r="M13" s="94">
        <v>1.605533827443225E-2</v>
      </c>
      <c r="N13" s="93"/>
      <c r="O13" s="95"/>
      <c r="P13" s="93">
        <v>2872.6875499999996</v>
      </c>
      <c r="Q13" s="84"/>
      <c r="R13" s="94">
        <f t="shared" si="0"/>
        <v>0.5975190188130679</v>
      </c>
      <c r="S13" s="94">
        <f>P13/'סכום נכסי הקרן'!$C$42</f>
        <v>3.8598589614966916E-3</v>
      </c>
    </row>
    <row r="14" spans="2:81">
      <c r="B14" s="111" t="s">
        <v>1709</v>
      </c>
      <c r="C14" s="86" t="s">
        <v>1710</v>
      </c>
      <c r="D14" s="99" t="s">
        <v>1711</v>
      </c>
      <c r="E14" s="86" t="s">
        <v>1712</v>
      </c>
      <c r="F14" s="99" t="s">
        <v>411</v>
      </c>
      <c r="G14" s="86" t="s">
        <v>360</v>
      </c>
      <c r="H14" s="86" t="s">
        <v>361</v>
      </c>
      <c r="I14" s="108">
        <v>42639</v>
      </c>
      <c r="J14" s="98">
        <v>8.31</v>
      </c>
      <c r="K14" s="99" t="s">
        <v>176</v>
      </c>
      <c r="L14" s="100">
        <v>4.9000000000000002E-2</v>
      </c>
      <c r="M14" s="97">
        <v>1.4200000000000001E-2</v>
      </c>
      <c r="N14" s="96">
        <v>242358</v>
      </c>
      <c r="O14" s="98">
        <v>159.69</v>
      </c>
      <c r="P14" s="96">
        <v>387.02146999999997</v>
      </c>
      <c r="Q14" s="97">
        <v>1.2345703765386773E-4</v>
      </c>
      <c r="R14" s="97">
        <f t="shared" si="0"/>
        <v>8.0500466893446587E-2</v>
      </c>
      <c r="S14" s="97">
        <f>P14/'סכום נכסי הקרן'!$C$42</f>
        <v>5.2001767100328159E-4</v>
      </c>
    </row>
    <row r="15" spans="2:81">
      <c r="B15" s="111" t="s">
        <v>1713</v>
      </c>
      <c r="C15" s="86" t="s">
        <v>1714</v>
      </c>
      <c r="D15" s="99" t="s">
        <v>1711</v>
      </c>
      <c r="E15" s="86" t="s">
        <v>1712</v>
      </c>
      <c r="F15" s="99" t="s">
        <v>411</v>
      </c>
      <c r="G15" s="86" t="s">
        <v>360</v>
      </c>
      <c r="H15" s="86" t="s">
        <v>361</v>
      </c>
      <c r="I15" s="108">
        <v>42639</v>
      </c>
      <c r="J15" s="98">
        <v>11.49</v>
      </c>
      <c r="K15" s="99" t="s">
        <v>176</v>
      </c>
      <c r="L15" s="100">
        <v>4.0999999999999995E-2</v>
      </c>
      <c r="M15" s="97">
        <v>2.07E-2</v>
      </c>
      <c r="N15" s="96">
        <v>1354248.46</v>
      </c>
      <c r="O15" s="98">
        <v>132.04</v>
      </c>
      <c r="P15" s="96">
        <v>1788.1497300000001</v>
      </c>
      <c r="Q15" s="97">
        <v>3.1078289030680317E-4</v>
      </c>
      <c r="R15" s="97">
        <f t="shared" si="0"/>
        <v>0.37193514907684705</v>
      </c>
      <c r="S15" s="97">
        <f>P15/'סכום נכסי הקרן'!$C$42</f>
        <v>2.4026301641605231E-3</v>
      </c>
    </row>
    <row r="16" spans="2:81">
      <c r="B16" s="111" t="s">
        <v>1715</v>
      </c>
      <c r="C16" s="86" t="s">
        <v>1716</v>
      </c>
      <c r="D16" s="99" t="s">
        <v>1711</v>
      </c>
      <c r="E16" s="86" t="s">
        <v>1717</v>
      </c>
      <c r="F16" s="99" t="s">
        <v>411</v>
      </c>
      <c r="G16" s="86" t="s">
        <v>360</v>
      </c>
      <c r="H16" s="86" t="s">
        <v>172</v>
      </c>
      <c r="I16" s="108">
        <v>42796</v>
      </c>
      <c r="J16" s="98">
        <v>7.8299999999999983</v>
      </c>
      <c r="K16" s="99" t="s">
        <v>176</v>
      </c>
      <c r="L16" s="100">
        <v>2.1400000000000002E-2</v>
      </c>
      <c r="M16" s="97">
        <v>1.04E-2</v>
      </c>
      <c r="N16" s="96">
        <v>318000</v>
      </c>
      <c r="O16" s="98">
        <v>110.45</v>
      </c>
      <c r="P16" s="96">
        <v>351.23098999999996</v>
      </c>
      <c r="Q16" s="97">
        <v>1.2247444597644486E-3</v>
      </c>
      <c r="R16" s="97">
        <f t="shared" si="0"/>
        <v>7.3056046948629161E-2</v>
      </c>
      <c r="S16" s="97">
        <f>P16/'סכום נכסי הקרן'!$C$42</f>
        <v>4.7192813722705582E-4</v>
      </c>
    </row>
    <row r="17" spans="2:19">
      <c r="B17" s="111" t="s">
        <v>1718</v>
      </c>
      <c r="C17" s="86" t="s">
        <v>1719</v>
      </c>
      <c r="D17" s="99" t="s">
        <v>1711</v>
      </c>
      <c r="E17" s="86" t="s">
        <v>488</v>
      </c>
      <c r="F17" s="99" t="s">
        <v>489</v>
      </c>
      <c r="G17" s="86" t="s">
        <v>397</v>
      </c>
      <c r="H17" s="86" t="s">
        <v>361</v>
      </c>
      <c r="I17" s="108">
        <v>42768</v>
      </c>
      <c r="J17" s="98">
        <v>0.86</v>
      </c>
      <c r="K17" s="99" t="s">
        <v>176</v>
      </c>
      <c r="L17" s="100">
        <v>6.8499999999999991E-2</v>
      </c>
      <c r="M17" s="97">
        <v>5.7999999999999996E-3</v>
      </c>
      <c r="N17" s="96">
        <v>25700</v>
      </c>
      <c r="O17" s="98">
        <v>119.67</v>
      </c>
      <c r="P17" s="96">
        <v>30.755200000000002</v>
      </c>
      <c r="Q17" s="97">
        <v>5.0885950131768874E-5</v>
      </c>
      <c r="R17" s="97">
        <f t="shared" si="0"/>
        <v>6.3970816900709125E-3</v>
      </c>
      <c r="S17" s="97">
        <f>P17/'סכום נכסי הקרן'!$C$42</f>
        <v>4.132392829586464E-5</v>
      </c>
    </row>
    <row r="18" spans="2:19">
      <c r="B18" s="111" t="s">
        <v>1720</v>
      </c>
      <c r="C18" s="86" t="s">
        <v>1721</v>
      </c>
      <c r="D18" s="99" t="s">
        <v>1711</v>
      </c>
      <c r="E18" s="86" t="s">
        <v>410</v>
      </c>
      <c r="F18" s="99" t="s">
        <v>411</v>
      </c>
      <c r="G18" s="86" t="s">
        <v>397</v>
      </c>
      <c r="H18" s="86" t="s">
        <v>172</v>
      </c>
      <c r="I18" s="108">
        <v>42835</v>
      </c>
      <c r="J18" s="98">
        <v>4.1000000000000005</v>
      </c>
      <c r="K18" s="99" t="s">
        <v>176</v>
      </c>
      <c r="L18" s="100">
        <v>5.5999999999999994E-2</v>
      </c>
      <c r="M18" s="97">
        <v>3.9999999999999996E-4</v>
      </c>
      <c r="N18" s="96">
        <v>73678.39</v>
      </c>
      <c r="O18" s="98">
        <v>152.15</v>
      </c>
      <c r="P18" s="96">
        <v>112.10167</v>
      </c>
      <c r="Q18" s="97">
        <v>8.9855521433045613E-5</v>
      </c>
      <c r="R18" s="97">
        <f t="shared" si="0"/>
        <v>2.3317147688305447E-2</v>
      </c>
      <c r="S18" s="97">
        <f>P18/'סכום נכסי הקרן'!$C$42</f>
        <v>1.5062432931428442E-4</v>
      </c>
    </row>
    <row r="19" spans="2:19">
      <c r="B19" s="111" t="s">
        <v>1722</v>
      </c>
      <c r="C19" s="86" t="s">
        <v>1723</v>
      </c>
      <c r="D19" s="99" t="s">
        <v>1711</v>
      </c>
      <c r="E19" s="86" t="s">
        <v>488</v>
      </c>
      <c r="F19" s="99" t="s">
        <v>489</v>
      </c>
      <c r="G19" s="86" t="s">
        <v>433</v>
      </c>
      <c r="H19" s="86" t="s">
        <v>172</v>
      </c>
      <c r="I19" s="108">
        <v>42935</v>
      </c>
      <c r="J19" s="98">
        <v>2.41</v>
      </c>
      <c r="K19" s="99" t="s">
        <v>176</v>
      </c>
      <c r="L19" s="100">
        <v>0.06</v>
      </c>
      <c r="M19" s="97">
        <v>-1.2999999999999999E-3</v>
      </c>
      <c r="N19" s="96">
        <v>165000</v>
      </c>
      <c r="O19" s="98">
        <v>123.29</v>
      </c>
      <c r="P19" s="96">
        <v>203.42848999999998</v>
      </c>
      <c r="Q19" s="97">
        <v>4.4585571583520302E-5</v>
      </c>
      <c r="R19" s="97">
        <f t="shared" si="0"/>
        <v>4.231312651576883E-2</v>
      </c>
      <c r="S19" s="97">
        <f>P19/'סכום נכסי הקרן'!$C$42</f>
        <v>2.7333473149568252E-4</v>
      </c>
    </row>
    <row r="20" spans="2:19">
      <c r="B20" s="112"/>
      <c r="C20" s="86"/>
      <c r="D20" s="86"/>
      <c r="E20" s="86"/>
      <c r="F20" s="86"/>
      <c r="G20" s="86"/>
      <c r="H20" s="86"/>
      <c r="I20" s="86"/>
      <c r="J20" s="98"/>
      <c r="K20" s="86"/>
      <c r="L20" s="86"/>
      <c r="M20" s="97"/>
      <c r="N20" s="96"/>
      <c r="O20" s="98"/>
      <c r="P20" s="86"/>
      <c r="Q20" s="86"/>
      <c r="R20" s="97"/>
      <c r="S20" s="86"/>
    </row>
    <row r="21" spans="2:19">
      <c r="B21" s="110" t="s">
        <v>65</v>
      </c>
      <c r="C21" s="84"/>
      <c r="D21" s="84"/>
      <c r="E21" s="84"/>
      <c r="F21" s="84"/>
      <c r="G21" s="84"/>
      <c r="H21" s="84"/>
      <c r="I21" s="84"/>
      <c r="J21" s="95">
        <v>5.0511551703764823</v>
      </c>
      <c r="K21" s="84"/>
      <c r="L21" s="84"/>
      <c r="M21" s="94">
        <v>2.433187137185374E-2</v>
      </c>
      <c r="N21" s="93"/>
      <c r="O21" s="95"/>
      <c r="P21" s="93">
        <v>1584.1543700000002</v>
      </c>
      <c r="Q21" s="84"/>
      <c r="R21" s="94">
        <f t="shared" ref="R21:R25" si="1">P21/$P$11</f>
        <v>0.32950411359941806</v>
      </c>
      <c r="S21" s="94">
        <f>P21/'סכום נכסי הקרן'!$C$42</f>
        <v>2.1285337632485119E-3</v>
      </c>
    </row>
    <row r="22" spans="2:19">
      <c r="B22" s="111" t="s">
        <v>1724</v>
      </c>
      <c r="C22" s="86" t="s">
        <v>1725</v>
      </c>
      <c r="D22" s="99" t="s">
        <v>1711</v>
      </c>
      <c r="E22" s="86" t="s">
        <v>1717</v>
      </c>
      <c r="F22" s="99" t="s">
        <v>411</v>
      </c>
      <c r="G22" s="86" t="s">
        <v>360</v>
      </c>
      <c r="H22" s="86" t="s">
        <v>172</v>
      </c>
      <c r="I22" s="108">
        <v>42796</v>
      </c>
      <c r="J22" s="98">
        <v>7.2499999999999991</v>
      </c>
      <c r="K22" s="99" t="s">
        <v>176</v>
      </c>
      <c r="L22" s="100">
        <v>3.7400000000000003E-2</v>
      </c>
      <c r="M22" s="97">
        <v>2.7699999999999999E-2</v>
      </c>
      <c r="N22" s="96">
        <v>318000</v>
      </c>
      <c r="O22" s="98">
        <v>107.35</v>
      </c>
      <c r="P22" s="96">
        <v>341.37301000000002</v>
      </c>
      <c r="Q22" s="97">
        <v>6.1740619503046262E-4</v>
      </c>
      <c r="R22" s="97">
        <f t="shared" si="1"/>
        <v>7.1005587079758695E-2</v>
      </c>
      <c r="S22" s="97">
        <f>P22/'סכום נכסי הקרן'!$C$42</f>
        <v>4.5868255733610844E-4</v>
      </c>
    </row>
    <row r="23" spans="2:19">
      <c r="B23" s="111" t="s">
        <v>1726</v>
      </c>
      <c r="C23" s="86" t="s">
        <v>1727</v>
      </c>
      <c r="D23" s="99" t="s">
        <v>1711</v>
      </c>
      <c r="E23" s="86" t="s">
        <v>1717</v>
      </c>
      <c r="F23" s="99" t="s">
        <v>411</v>
      </c>
      <c r="G23" s="86" t="s">
        <v>360</v>
      </c>
      <c r="H23" s="86" t="s">
        <v>172</v>
      </c>
      <c r="I23" s="108">
        <v>42796</v>
      </c>
      <c r="J23" s="98">
        <v>3.7800000000000002</v>
      </c>
      <c r="K23" s="99" t="s">
        <v>176</v>
      </c>
      <c r="L23" s="100">
        <v>2.5000000000000001E-2</v>
      </c>
      <c r="M23" s="97">
        <v>1.7000000000000005E-2</v>
      </c>
      <c r="N23" s="96">
        <v>538740</v>
      </c>
      <c r="O23" s="98">
        <v>103.15</v>
      </c>
      <c r="P23" s="96">
        <v>555.71031999999991</v>
      </c>
      <c r="Q23" s="97">
        <v>7.4278639341730822E-4</v>
      </c>
      <c r="R23" s="97">
        <f t="shared" si="1"/>
        <v>0.11558774818747551</v>
      </c>
      <c r="S23" s="97">
        <f>P23/'סכום נכסי הקרן'!$C$42</f>
        <v>7.4667481976875419E-4</v>
      </c>
    </row>
    <row r="24" spans="2:19">
      <c r="B24" s="111" t="s">
        <v>1728</v>
      </c>
      <c r="C24" s="86" t="s">
        <v>1729</v>
      </c>
      <c r="D24" s="99" t="s">
        <v>1711</v>
      </c>
      <c r="E24" s="86" t="s">
        <v>1730</v>
      </c>
      <c r="F24" s="99" t="s">
        <v>415</v>
      </c>
      <c r="G24" s="86" t="s">
        <v>433</v>
      </c>
      <c r="H24" s="86" t="s">
        <v>172</v>
      </c>
      <c r="I24" s="108">
        <v>42598</v>
      </c>
      <c r="J24" s="98">
        <v>5.2499999999999991</v>
      </c>
      <c r="K24" s="99" t="s">
        <v>176</v>
      </c>
      <c r="L24" s="100">
        <v>3.1E-2</v>
      </c>
      <c r="M24" s="97">
        <v>2.6199999999999998E-2</v>
      </c>
      <c r="N24" s="96">
        <v>343000.42</v>
      </c>
      <c r="O24" s="98">
        <v>102.67</v>
      </c>
      <c r="P24" s="96">
        <v>352.15853000000004</v>
      </c>
      <c r="Q24" s="97">
        <v>4.8309918309859154E-4</v>
      </c>
      <c r="R24" s="97">
        <f t="shared" si="1"/>
        <v>7.3248975271345607E-2</v>
      </c>
      <c r="S24" s="97">
        <f>P24/'סכום נכסי הקרן'!$C$42</f>
        <v>4.7317441741549711E-4</v>
      </c>
    </row>
    <row r="25" spans="2:19">
      <c r="B25" s="111" t="s">
        <v>1731</v>
      </c>
      <c r="C25" s="86" t="s">
        <v>1732</v>
      </c>
      <c r="D25" s="99" t="s">
        <v>1711</v>
      </c>
      <c r="E25" s="86" t="s">
        <v>1733</v>
      </c>
      <c r="F25" s="99" t="s">
        <v>415</v>
      </c>
      <c r="G25" s="86" t="s">
        <v>621</v>
      </c>
      <c r="H25" s="86" t="s">
        <v>361</v>
      </c>
      <c r="I25" s="108">
        <v>43312</v>
      </c>
      <c r="J25" s="98">
        <v>4.71</v>
      </c>
      <c r="K25" s="99" t="s">
        <v>176</v>
      </c>
      <c r="L25" s="100">
        <v>3.5499999999999997E-2</v>
      </c>
      <c r="M25" s="97">
        <v>3.1099999999999999E-2</v>
      </c>
      <c r="N25" s="96">
        <v>325000</v>
      </c>
      <c r="O25" s="98">
        <v>103.05</v>
      </c>
      <c r="P25" s="96">
        <v>334.91251</v>
      </c>
      <c r="Q25" s="97">
        <v>1.015625E-3</v>
      </c>
      <c r="R25" s="97">
        <f t="shared" si="1"/>
        <v>6.9661803060838204E-2</v>
      </c>
      <c r="S25" s="97">
        <f>P25/'סכום נכסי הקרן'!$C$42</f>
        <v>4.5000196872815157E-4</v>
      </c>
    </row>
    <row r="26" spans="2:19">
      <c r="B26" s="112"/>
      <c r="C26" s="86"/>
      <c r="D26" s="86"/>
      <c r="E26" s="86"/>
      <c r="F26" s="86"/>
      <c r="G26" s="86"/>
      <c r="H26" s="86"/>
      <c r="I26" s="86"/>
      <c r="J26" s="98"/>
      <c r="K26" s="86"/>
      <c r="L26" s="86"/>
      <c r="M26" s="97"/>
      <c r="N26" s="96"/>
      <c r="O26" s="98"/>
      <c r="P26" s="86"/>
      <c r="Q26" s="86"/>
      <c r="R26" s="97"/>
      <c r="S26" s="86"/>
    </row>
    <row r="27" spans="2:19">
      <c r="B27" s="110" t="s">
        <v>51</v>
      </c>
      <c r="C27" s="84"/>
      <c r="D27" s="84"/>
      <c r="E27" s="84"/>
      <c r="F27" s="84"/>
      <c r="G27" s="84"/>
      <c r="H27" s="84"/>
      <c r="I27" s="84"/>
      <c r="J27" s="95">
        <v>2.8953373301754435</v>
      </c>
      <c r="K27" s="84"/>
      <c r="L27" s="84"/>
      <c r="M27" s="94">
        <v>4.2461799094269025E-2</v>
      </c>
      <c r="N27" s="93"/>
      <c r="O27" s="95"/>
      <c r="P27" s="93">
        <v>350.85032000000001</v>
      </c>
      <c r="Q27" s="84"/>
      <c r="R27" s="94">
        <f t="shared" ref="R27:R29" si="2">P27/$P$11</f>
        <v>7.2976867587514316E-2</v>
      </c>
      <c r="S27" s="94">
        <f>P27/'סכום נכסי הקרן'!$C$42</f>
        <v>4.7141665364755107E-4</v>
      </c>
    </row>
    <row r="28" spans="2:19">
      <c r="B28" s="111" t="s">
        <v>1734</v>
      </c>
      <c r="C28" s="86" t="s">
        <v>1735</v>
      </c>
      <c r="D28" s="99" t="s">
        <v>1711</v>
      </c>
      <c r="E28" s="86" t="s">
        <v>934</v>
      </c>
      <c r="F28" s="99" t="s">
        <v>202</v>
      </c>
      <c r="G28" s="86" t="s">
        <v>534</v>
      </c>
      <c r="H28" s="86" t="s">
        <v>361</v>
      </c>
      <c r="I28" s="108">
        <v>42954</v>
      </c>
      <c r="J28" s="98">
        <v>1.4400000000000002</v>
      </c>
      <c r="K28" s="99" t="s">
        <v>175</v>
      </c>
      <c r="L28" s="100">
        <v>3.7000000000000005E-2</v>
      </c>
      <c r="M28" s="97">
        <v>3.4700000000000002E-2</v>
      </c>
      <c r="N28" s="96">
        <v>18403</v>
      </c>
      <c r="O28" s="98">
        <v>100.51</v>
      </c>
      <c r="P28" s="96">
        <v>67.18056</v>
      </c>
      <c r="Q28" s="97">
        <v>2.7383786679364324E-4</v>
      </c>
      <c r="R28" s="97">
        <f t="shared" si="2"/>
        <v>1.3973556676747682E-2</v>
      </c>
      <c r="S28" s="97">
        <f>P28/'סכום נכסי הקרן'!$C$42</f>
        <v>9.0266512469957345E-5</v>
      </c>
    </row>
    <row r="29" spans="2:19">
      <c r="B29" s="111" t="s">
        <v>1736</v>
      </c>
      <c r="C29" s="86" t="s">
        <v>1737</v>
      </c>
      <c r="D29" s="99" t="s">
        <v>1711</v>
      </c>
      <c r="E29" s="86" t="s">
        <v>934</v>
      </c>
      <c r="F29" s="99" t="s">
        <v>202</v>
      </c>
      <c r="G29" s="86" t="s">
        <v>534</v>
      </c>
      <c r="H29" s="86" t="s">
        <v>361</v>
      </c>
      <c r="I29" s="108">
        <v>42625</v>
      </c>
      <c r="J29" s="98">
        <v>3.2399999999999993</v>
      </c>
      <c r="K29" s="99" t="s">
        <v>175</v>
      </c>
      <c r="L29" s="100">
        <v>4.4500000000000005E-2</v>
      </c>
      <c r="M29" s="97">
        <v>4.4299999999999999E-2</v>
      </c>
      <c r="N29" s="96">
        <v>77815</v>
      </c>
      <c r="O29" s="98">
        <v>100.37</v>
      </c>
      <c r="P29" s="96">
        <v>283.66976</v>
      </c>
      <c r="Q29" s="97">
        <v>5.6746172637834919E-4</v>
      </c>
      <c r="R29" s="97">
        <f t="shared" si="2"/>
        <v>5.9003310910766632E-2</v>
      </c>
      <c r="S29" s="97">
        <f>P29/'סכום נכסי הקרן'!$C$42</f>
        <v>3.8115014117759373E-4</v>
      </c>
    </row>
    <row r="30" spans="2:19">
      <c r="B30" s="113"/>
      <c r="C30" s="114"/>
      <c r="D30" s="114"/>
      <c r="E30" s="114"/>
      <c r="F30" s="114"/>
      <c r="G30" s="114"/>
      <c r="H30" s="114"/>
      <c r="I30" s="114"/>
      <c r="J30" s="115"/>
      <c r="K30" s="114"/>
      <c r="L30" s="114"/>
      <c r="M30" s="116"/>
      <c r="N30" s="117"/>
      <c r="O30" s="115"/>
      <c r="P30" s="114"/>
      <c r="Q30" s="114"/>
      <c r="R30" s="116"/>
      <c r="S30" s="114"/>
    </row>
    <row r="31" spans="2:19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</row>
    <row r="32" spans="2:19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</row>
    <row r="33" spans="2:19">
      <c r="B33" s="101" t="s">
        <v>266</v>
      </c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</row>
    <row r="34" spans="2:19">
      <c r="B34" s="101" t="s">
        <v>123</v>
      </c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</row>
    <row r="35" spans="2:19">
      <c r="B35" s="101" t="s">
        <v>249</v>
      </c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</row>
    <row r="36" spans="2:19">
      <c r="B36" s="101" t="s">
        <v>257</v>
      </c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</row>
    <row r="37" spans="2:19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</row>
    <row r="38" spans="2:19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</row>
    <row r="39" spans="2:19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</row>
    <row r="40" spans="2:19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</row>
    <row r="41" spans="2:19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</row>
    <row r="42" spans="2:19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</row>
    <row r="43" spans="2:19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</row>
    <row r="44" spans="2:19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</row>
    <row r="45" spans="2:19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</row>
    <row r="46" spans="2:19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</row>
    <row r="47" spans="2:19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</row>
    <row r="48" spans="2:19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</row>
    <row r="49" spans="2:19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</row>
    <row r="50" spans="2:19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</row>
    <row r="51" spans="2:19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</row>
    <row r="52" spans="2:19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</row>
    <row r="53" spans="2:19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</row>
    <row r="54" spans="2:19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</row>
    <row r="55" spans="2:19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</row>
    <row r="56" spans="2:19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</row>
    <row r="57" spans="2:19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</row>
    <row r="58" spans="2:19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</row>
    <row r="59" spans="2:19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</row>
    <row r="60" spans="2:19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</row>
    <row r="61" spans="2:19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</row>
    <row r="62" spans="2:19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</row>
    <row r="63" spans="2:19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</row>
    <row r="64" spans="2:19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</row>
    <row r="65" spans="2:19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</row>
    <row r="66" spans="2:19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</row>
    <row r="67" spans="2:19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</row>
    <row r="68" spans="2:19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</row>
    <row r="69" spans="2:19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</row>
    <row r="70" spans="2:19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</row>
    <row r="71" spans="2:19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</row>
    <row r="72" spans="2:19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</row>
    <row r="73" spans="2:19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</row>
    <row r="74" spans="2:19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</row>
    <row r="75" spans="2:19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</row>
    <row r="76" spans="2:19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</row>
    <row r="77" spans="2:19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</row>
    <row r="78" spans="2:19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</row>
    <row r="79" spans="2:19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</row>
    <row r="80" spans="2:19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</row>
    <row r="81" spans="2:19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</row>
    <row r="82" spans="2:19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</row>
    <row r="83" spans="2:19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</row>
    <row r="84" spans="2:19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</row>
    <row r="85" spans="2:19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</row>
    <row r="86" spans="2:19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</row>
    <row r="87" spans="2:19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</row>
    <row r="88" spans="2:19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</row>
    <row r="89" spans="2:19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</row>
    <row r="90" spans="2:19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</row>
    <row r="91" spans="2:19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</row>
    <row r="92" spans="2:19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</row>
    <row r="93" spans="2:19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</row>
    <row r="94" spans="2:19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</row>
    <row r="95" spans="2:19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</row>
    <row r="96" spans="2:19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</row>
    <row r="97" spans="2:19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</row>
    <row r="98" spans="2:19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</row>
    <row r="99" spans="2:19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</row>
    <row r="100" spans="2:19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</row>
    <row r="101" spans="2:19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</row>
    <row r="102" spans="2:19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</row>
    <row r="103" spans="2:19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</row>
    <row r="104" spans="2:19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</row>
    <row r="105" spans="2:19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</row>
    <row r="106" spans="2:19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</row>
    <row r="107" spans="2:19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</row>
    <row r="108" spans="2:19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</row>
    <row r="109" spans="2:19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</row>
    <row r="110" spans="2:19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</row>
    <row r="111" spans="2:19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  <c r="P111" s="103"/>
      <c r="Q111" s="103"/>
      <c r="R111" s="103"/>
      <c r="S111" s="103"/>
    </row>
    <row r="112" spans="2:19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</row>
    <row r="113" spans="2:19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</row>
    <row r="114" spans="2:19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</row>
    <row r="115" spans="2:19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103"/>
      <c r="S115" s="103"/>
    </row>
    <row r="116" spans="2:19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</row>
    <row r="117" spans="2:19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</row>
    <row r="118" spans="2:19"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</row>
    <row r="119" spans="2:19"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</row>
    <row r="120" spans="2:19"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  <c r="M120" s="103"/>
      <c r="N120" s="103"/>
      <c r="O120" s="103"/>
      <c r="P120" s="103"/>
      <c r="Q120" s="103"/>
      <c r="R120" s="103"/>
      <c r="S120" s="103"/>
    </row>
    <row r="121" spans="2:19">
      <c r="B121" s="103"/>
      <c r="C121" s="103"/>
      <c r="D121" s="103"/>
      <c r="E121" s="103"/>
      <c r="F121" s="103"/>
      <c r="G121" s="103"/>
      <c r="H121" s="103"/>
      <c r="I121" s="103"/>
      <c r="J121" s="103"/>
      <c r="K121" s="103"/>
      <c r="L121" s="103"/>
      <c r="M121" s="103"/>
      <c r="N121" s="103"/>
      <c r="O121" s="103"/>
      <c r="P121" s="103"/>
      <c r="Q121" s="103"/>
      <c r="R121" s="103"/>
      <c r="S121" s="103"/>
    </row>
    <row r="122" spans="2:19">
      <c r="B122" s="103"/>
      <c r="C122" s="103"/>
      <c r="D122" s="103"/>
      <c r="E122" s="103"/>
      <c r="F122" s="103"/>
      <c r="G122" s="103"/>
      <c r="H122" s="103"/>
      <c r="I122" s="103"/>
      <c r="J122" s="103"/>
      <c r="K122" s="103"/>
      <c r="L122" s="103"/>
      <c r="M122" s="103"/>
      <c r="N122" s="103"/>
      <c r="O122" s="103"/>
      <c r="P122" s="103"/>
      <c r="Q122" s="103"/>
      <c r="R122" s="103"/>
      <c r="S122" s="103"/>
    </row>
    <row r="123" spans="2:19">
      <c r="B123" s="103"/>
      <c r="C123" s="103"/>
      <c r="D123" s="103"/>
      <c r="E123" s="103"/>
      <c r="F123" s="103"/>
      <c r="G123" s="103"/>
      <c r="H123" s="103"/>
      <c r="I123" s="103"/>
      <c r="J123" s="103"/>
      <c r="K123" s="103"/>
      <c r="L123" s="103"/>
      <c r="M123" s="103"/>
      <c r="N123" s="103"/>
      <c r="O123" s="103"/>
      <c r="P123" s="103"/>
      <c r="Q123" s="103"/>
      <c r="R123" s="103"/>
      <c r="S123" s="103"/>
    </row>
    <row r="124" spans="2:19">
      <c r="B124" s="103"/>
      <c r="C124" s="103"/>
      <c r="D124" s="103"/>
      <c r="E124" s="103"/>
      <c r="F124" s="103"/>
      <c r="G124" s="103"/>
      <c r="H124" s="103"/>
      <c r="I124" s="103"/>
      <c r="J124" s="103"/>
      <c r="K124" s="103"/>
      <c r="L124" s="103"/>
      <c r="M124" s="103"/>
      <c r="N124" s="103"/>
      <c r="O124" s="103"/>
      <c r="P124" s="103"/>
      <c r="Q124" s="103"/>
      <c r="R124" s="103"/>
      <c r="S124" s="103"/>
    </row>
    <row r="125" spans="2:19">
      <c r="B125" s="103"/>
      <c r="C125" s="103"/>
      <c r="D125" s="103"/>
      <c r="E125" s="103"/>
      <c r="F125" s="103"/>
      <c r="G125" s="103"/>
      <c r="H125" s="103"/>
      <c r="I125" s="103"/>
      <c r="J125" s="103"/>
      <c r="K125" s="103"/>
      <c r="L125" s="103"/>
      <c r="M125" s="103"/>
      <c r="N125" s="103"/>
      <c r="O125" s="103"/>
      <c r="P125" s="103"/>
      <c r="Q125" s="103"/>
      <c r="R125" s="103"/>
      <c r="S125" s="103"/>
    </row>
    <row r="126" spans="2:19">
      <c r="B126" s="103"/>
      <c r="C126" s="103"/>
      <c r="D126" s="103"/>
      <c r="E126" s="103"/>
      <c r="F126" s="103"/>
      <c r="G126" s="103"/>
      <c r="H126" s="103"/>
      <c r="I126" s="103"/>
      <c r="J126" s="103"/>
      <c r="K126" s="103"/>
      <c r="L126" s="103"/>
      <c r="M126" s="103"/>
      <c r="N126" s="103"/>
      <c r="O126" s="103"/>
      <c r="P126" s="103"/>
      <c r="Q126" s="103"/>
      <c r="R126" s="103"/>
      <c r="S126" s="103"/>
    </row>
    <row r="127" spans="2:19">
      <c r="B127" s="103"/>
      <c r="C127" s="103"/>
      <c r="D127" s="103"/>
      <c r="E127" s="103"/>
      <c r="F127" s="103"/>
      <c r="G127" s="103"/>
      <c r="H127" s="103"/>
      <c r="I127" s="103"/>
      <c r="J127" s="103"/>
      <c r="K127" s="103"/>
      <c r="L127" s="103"/>
      <c r="M127" s="103"/>
      <c r="N127" s="103"/>
      <c r="O127" s="103"/>
      <c r="P127" s="103"/>
      <c r="Q127" s="103"/>
      <c r="R127" s="103"/>
      <c r="S127" s="103"/>
    </row>
    <row r="128" spans="2:19">
      <c r="B128" s="103"/>
      <c r="C128" s="103"/>
      <c r="D128" s="103"/>
      <c r="E128" s="103"/>
      <c r="F128" s="103"/>
      <c r="G128" s="103"/>
      <c r="H128" s="103"/>
      <c r="I128" s="103"/>
      <c r="J128" s="103"/>
      <c r="K128" s="103"/>
      <c r="L128" s="103"/>
      <c r="M128" s="103"/>
      <c r="N128" s="103"/>
      <c r="O128" s="103"/>
      <c r="P128" s="103"/>
      <c r="Q128" s="103"/>
      <c r="R128" s="103"/>
      <c r="S128" s="103"/>
    </row>
    <row r="129" spans="2:19"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  <c r="N129" s="103"/>
      <c r="O129" s="103"/>
      <c r="P129" s="103"/>
      <c r="Q129" s="103"/>
      <c r="R129" s="103"/>
      <c r="S129" s="103"/>
    </row>
    <row r="130" spans="2:19">
      <c r="C130" s="1"/>
      <c r="D130" s="1"/>
      <c r="E130" s="1"/>
    </row>
    <row r="131" spans="2:19">
      <c r="C131" s="1"/>
      <c r="D131" s="1"/>
      <c r="E131" s="1"/>
    </row>
    <row r="132" spans="2:19">
      <c r="C132" s="1"/>
      <c r="D132" s="1"/>
      <c r="E132" s="1"/>
    </row>
    <row r="133" spans="2:19">
      <c r="C133" s="1"/>
      <c r="D133" s="1"/>
      <c r="E133" s="1"/>
    </row>
    <row r="134" spans="2:19">
      <c r="C134" s="1"/>
      <c r="D134" s="1"/>
      <c r="E134" s="1"/>
    </row>
    <row r="135" spans="2:19">
      <c r="C135" s="1"/>
      <c r="D135" s="1"/>
      <c r="E135" s="1"/>
    </row>
    <row r="136" spans="2:19">
      <c r="C136" s="1"/>
      <c r="D136" s="1"/>
      <c r="E136" s="1"/>
    </row>
    <row r="137" spans="2:19">
      <c r="C137" s="1"/>
      <c r="D137" s="1"/>
      <c r="E137" s="1"/>
    </row>
    <row r="138" spans="2:19">
      <c r="C138" s="1"/>
      <c r="D138" s="1"/>
      <c r="E138" s="1"/>
    </row>
    <row r="139" spans="2:19">
      <c r="C139" s="1"/>
      <c r="D139" s="1"/>
      <c r="E139" s="1"/>
    </row>
    <row r="140" spans="2:19">
      <c r="C140" s="1"/>
      <c r="D140" s="1"/>
      <c r="E140" s="1"/>
    </row>
    <row r="141" spans="2:19">
      <c r="C141" s="1"/>
      <c r="D141" s="1"/>
      <c r="E141" s="1"/>
    </row>
    <row r="142" spans="2:19">
      <c r="C142" s="1"/>
      <c r="D142" s="1"/>
      <c r="E142" s="1"/>
    </row>
    <row r="143" spans="2:19">
      <c r="C143" s="1"/>
      <c r="D143" s="1"/>
      <c r="E143" s="1"/>
    </row>
    <row r="144" spans="2:19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5"/>
    </row>
    <row r="539" spans="2:5">
      <c r="B539" s="45"/>
    </row>
    <row r="540" spans="2:5">
      <c r="B540" s="3"/>
    </row>
  </sheetData>
  <sheetProtection sheet="1" objects="1" scenarios="1"/>
  <mergeCells count="2">
    <mergeCell ref="B6:S6"/>
    <mergeCell ref="B7:S7"/>
  </mergeCells>
  <phoneticPr fontId="5" type="noConversion"/>
  <conditionalFormatting sqref="B12:B32 B37:B129">
    <cfRule type="cellIs" dxfId="19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2"/>
  <sheetViews>
    <sheetView rightToLeft="1" workbookViewId="0">
      <selection activeCell="G22" sqref="G22"/>
    </sheetView>
  </sheetViews>
  <sheetFormatPr defaultColWidth="9.140625" defaultRowHeight="18"/>
  <cols>
    <col min="1" max="1" width="6.28515625" style="1" customWidth="1"/>
    <col min="2" max="2" width="51.5703125" style="2" bestFit="1" customWidth="1"/>
    <col min="3" max="3" width="41.7109375" style="2" bestFit="1" customWidth="1"/>
    <col min="4" max="4" width="5.7109375" style="2" bestFit="1" customWidth="1"/>
    <col min="5" max="5" width="9" style="2" bestFit="1" customWidth="1"/>
    <col min="6" max="6" width="11.85546875" style="1" bestFit="1" customWidth="1"/>
    <col min="7" max="7" width="12.28515625" style="1" bestFit="1" customWidth="1"/>
    <col min="8" max="8" width="11.28515625" style="1" bestFit="1" customWidth="1"/>
    <col min="9" max="9" width="10.140625" style="1" bestFit="1" customWidth="1"/>
    <col min="10" max="10" width="9" style="1" bestFit="1" customWidth="1"/>
    <col min="11" max="11" width="6.85546875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11.7109375" style="1" bestFit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8" t="s">
        <v>191</v>
      </c>
      <c r="C1" s="80" t="s" vm="1">
        <v>267</v>
      </c>
    </row>
    <row r="2" spans="2:98">
      <c r="B2" s="58" t="s">
        <v>190</v>
      </c>
      <c r="C2" s="80" t="s">
        <v>268</v>
      </c>
    </row>
    <row r="3" spans="2:98">
      <c r="B3" s="58" t="s">
        <v>192</v>
      </c>
      <c r="C3" s="80" t="s">
        <v>269</v>
      </c>
    </row>
    <row r="4" spans="2:98">
      <c r="B4" s="58" t="s">
        <v>193</v>
      </c>
      <c r="C4" s="80">
        <v>8803</v>
      </c>
    </row>
    <row r="6" spans="2:98" ht="26.25" customHeight="1">
      <c r="B6" s="172" t="s">
        <v>222</v>
      </c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4"/>
    </row>
    <row r="7" spans="2:98" ht="26.25" customHeight="1">
      <c r="B7" s="172" t="s">
        <v>99</v>
      </c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4"/>
    </row>
    <row r="8" spans="2:98" s="3" customFormat="1" ht="63">
      <c r="B8" s="23" t="s">
        <v>127</v>
      </c>
      <c r="C8" s="31" t="s">
        <v>49</v>
      </c>
      <c r="D8" s="31" t="s">
        <v>129</v>
      </c>
      <c r="E8" s="31" t="s">
        <v>128</v>
      </c>
      <c r="F8" s="31" t="s">
        <v>69</v>
      </c>
      <c r="G8" s="31" t="s">
        <v>111</v>
      </c>
      <c r="H8" s="31" t="s">
        <v>251</v>
      </c>
      <c r="I8" s="31" t="s">
        <v>250</v>
      </c>
      <c r="J8" s="31" t="s">
        <v>120</v>
      </c>
      <c r="K8" s="31" t="s">
        <v>63</v>
      </c>
      <c r="L8" s="31" t="s">
        <v>194</v>
      </c>
      <c r="M8" s="32" t="s">
        <v>196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258</v>
      </c>
      <c r="I9" s="33"/>
      <c r="J9" s="33" t="s">
        <v>254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31" t="s">
        <v>32</v>
      </c>
      <c r="C11" s="126"/>
      <c r="D11" s="126"/>
      <c r="E11" s="126"/>
      <c r="F11" s="126"/>
      <c r="G11" s="126"/>
      <c r="H11" s="127"/>
      <c r="I11" s="127"/>
      <c r="J11" s="127">
        <v>6308.1801999999989</v>
      </c>
      <c r="K11" s="126"/>
      <c r="L11" s="128">
        <f>J11/$J$11</f>
        <v>1</v>
      </c>
      <c r="M11" s="128">
        <f>J11/'סכום נכסי הקרן'!$C$42</f>
        <v>8.4759255755837391E-3</v>
      </c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2"/>
      <c r="AJ11" s="102"/>
      <c r="AK11" s="102"/>
      <c r="AL11" s="102"/>
      <c r="AM11" s="102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  <c r="BA11" s="102"/>
      <c r="BB11" s="102"/>
      <c r="BC11" s="102"/>
      <c r="BD11" s="102"/>
      <c r="BE11" s="102"/>
      <c r="BF11" s="102"/>
      <c r="BG11" s="102"/>
      <c r="BH11" s="102"/>
      <c r="BI11" s="102"/>
      <c r="BJ11" s="102"/>
      <c r="BK11" s="102"/>
      <c r="BL11" s="102"/>
      <c r="BM11" s="102"/>
      <c r="BN11" s="102"/>
      <c r="BO11" s="102"/>
      <c r="BP11" s="102"/>
      <c r="BQ11" s="102"/>
      <c r="BR11" s="102"/>
      <c r="BS11" s="102"/>
      <c r="BT11" s="102"/>
      <c r="BU11" s="102"/>
      <c r="BV11" s="102"/>
      <c r="BW11" s="102"/>
      <c r="BX11" s="102"/>
      <c r="BY11" s="102"/>
      <c r="CT11" s="102"/>
    </row>
    <row r="12" spans="2:98" s="102" customFormat="1">
      <c r="B12" s="132" t="s">
        <v>244</v>
      </c>
      <c r="C12" s="126"/>
      <c r="D12" s="126"/>
      <c r="E12" s="126"/>
      <c r="F12" s="126"/>
      <c r="G12" s="126"/>
      <c r="H12" s="127"/>
      <c r="I12" s="127"/>
      <c r="J12" s="127">
        <v>6308.1801999999998</v>
      </c>
      <c r="K12" s="126"/>
      <c r="L12" s="128">
        <f t="shared" ref="L12:L22" si="0">J12/$J$11</f>
        <v>1.0000000000000002</v>
      </c>
      <c r="M12" s="128">
        <f>J12/'סכום נכסי הקרן'!$C$42</f>
        <v>8.4759255755837391E-3</v>
      </c>
    </row>
    <row r="13" spans="2:98">
      <c r="B13" s="104" t="s">
        <v>67</v>
      </c>
      <c r="C13" s="84"/>
      <c r="D13" s="84"/>
      <c r="E13" s="84"/>
      <c r="F13" s="84"/>
      <c r="G13" s="84"/>
      <c r="H13" s="93"/>
      <c r="I13" s="93"/>
      <c r="J13" s="93">
        <v>6308.1801999999998</v>
      </c>
      <c r="K13" s="84"/>
      <c r="L13" s="94">
        <f t="shared" si="0"/>
        <v>1.0000000000000002</v>
      </c>
      <c r="M13" s="94">
        <f>J13/'סכום נכסי הקרן'!$C$42</f>
        <v>8.4759255755837391E-3</v>
      </c>
    </row>
    <row r="14" spans="2:98">
      <c r="B14" s="89" t="s">
        <v>1738</v>
      </c>
      <c r="C14" s="86">
        <v>6824</v>
      </c>
      <c r="D14" s="99" t="s">
        <v>30</v>
      </c>
      <c r="E14" s="86"/>
      <c r="F14" s="99" t="s">
        <v>1292</v>
      </c>
      <c r="G14" s="99" t="s">
        <v>175</v>
      </c>
      <c r="H14" s="96">
        <v>4668.16</v>
      </c>
      <c r="I14" s="96">
        <v>9242.4130000000005</v>
      </c>
      <c r="J14" s="96">
        <v>1567.0286899999999</v>
      </c>
      <c r="K14" s="147">
        <v>2.7732764242613659E-3</v>
      </c>
      <c r="L14" s="97">
        <f t="shared" si="0"/>
        <v>0.24841216330503688</v>
      </c>
      <c r="M14" s="97">
        <f>J14/'סכום נכסי הקרן'!$C$42</f>
        <v>2.1055230082432461E-3</v>
      </c>
    </row>
    <row r="15" spans="2:98">
      <c r="B15" s="89" t="s">
        <v>1739</v>
      </c>
      <c r="C15" s="86" t="s">
        <v>1740</v>
      </c>
      <c r="D15" s="99" t="s">
        <v>30</v>
      </c>
      <c r="E15" s="86"/>
      <c r="F15" s="99" t="s">
        <v>1292</v>
      </c>
      <c r="G15" s="99" t="s">
        <v>175</v>
      </c>
      <c r="H15" s="96">
        <v>47629.440000000002</v>
      </c>
      <c r="I15" s="96">
        <v>115.71510000000001</v>
      </c>
      <c r="J15" s="96">
        <v>200.17569</v>
      </c>
      <c r="K15" s="97">
        <v>1.1028223687803451E-3</v>
      </c>
      <c r="L15" s="97">
        <f t="shared" si="0"/>
        <v>3.1732715878978857E-2</v>
      </c>
      <c r="M15" s="97">
        <f>J15/'סכום נכסי הקרן'!$C$42</f>
        <v>2.6896413810136911E-4</v>
      </c>
    </row>
    <row r="16" spans="2:98">
      <c r="B16" s="89" t="s">
        <v>1741</v>
      </c>
      <c r="C16" s="86">
        <v>5771</v>
      </c>
      <c r="D16" s="99" t="s">
        <v>30</v>
      </c>
      <c r="E16" s="86"/>
      <c r="F16" s="99" t="s">
        <v>1292</v>
      </c>
      <c r="G16" s="99" t="s">
        <v>177</v>
      </c>
      <c r="H16" s="96">
        <v>125725.02</v>
      </c>
      <c r="I16" s="96">
        <v>105.7985</v>
      </c>
      <c r="J16" s="96">
        <v>542.46255000000008</v>
      </c>
      <c r="K16" s="97">
        <v>1.209712935553821E-3</v>
      </c>
      <c r="L16" s="97">
        <f t="shared" si="0"/>
        <v>8.5993508872812513E-2</v>
      </c>
      <c r="M16" s="97">
        <f>J16/'סכום נכסי הקרן'!$C$42</f>
        <v>7.2887458118925863E-4</v>
      </c>
    </row>
    <row r="17" spans="2:13">
      <c r="B17" s="89" t="s">
        <v>1742</v>
      </c>
      <c r="C17" s="86" t="s">
        <v>1743</v>
      </c>
      <c r="D17" s="99" t="s">
        <v>30</v>
      </c>
      <c r="E17" s="86"/>
      <c r="F17" s="99" t="s">
        <v>1292</v>
      </c>
      <c r="G17" s="99" t="s">
        <v>175</v>
      </c>
      <c r="H17" s="96">
        <v>1434.41</v>
      </c>
      <c r="I17" s="96">
        <v>10623.663500000001</v>
      </c>
      <c r="J17" s="96">
        <v>553.46870999999999</v>
      </c>
      <c r="K17" s="97">
        <v>1.7219808750050841E-3</v>
      </c>
      <c r="L17" s="97">
        <f t="shared" si="0"/>
        <v>8.7738252943376616E-2</v>
      </c>
      <c r="M17" s="97">
        <f>J17/'סכום נכסי הקרן'!$C$42</f>
        <v>7.4366290207980113E-4</v>
      </c>
    </row>
    <row r="18" spans="2:13">
      <c r="B18" s="89" t="s">
        <v>1744</v>
      </c>
      <c r="C18" s="86" t="s">
        <v>1745</v>
      </c>
      <c r="D18" s="99" t="s">
        <v>30</v>
      </c>
      <c r="E18" s="86"/>
      <c r="F18" s="99" t="s">
        <v>1292</v>
      </c>
      <c r="G18" s="99" t="s">
        <v>177</v>
      </c>
      <c r="H18" s="96">
        <v>213837.04</v>
      </c>
      <c r="I18" s="96">
        <v>104.9843</v>
      </c>
      <c r="J18" s="96">
        <v>915.53681999999992</v>
      </c>
      <c r="K18" s="97">
        <v>3.8332518941266128E-3</v>
      </c>
      <c r="L18" s="97">
        <f t="shared" si="0"/>
        <v>0.14513485521545502</v>
      </c>
      <c r="M18" s="97">
        <f>J18/'סכום נכסי הקרן'!$C$42</f>
        <v>1.2301522312293182E-3</v>
      </c>
    </row>
    <row r="19" spans="2:13">
      <c r="B19" s="89" t="s">
        <v>1746</v>
      </c>
      <c r="C19" s="86">
        <v>5691</v>
      </c>
      <c r="D19" s="99" t="s">
        <v>30</v>
      </c>
      <c r="E19" s="86"/>
      <c r="F19" s="99" t="s">
        <v>1292</v>
      </c>
      <c r="G19" s="99" t="s">
        <v>175</v>
      </c>
      <c r="H19" s="96">
        <v>91207.21</v>
      </c>
      <c r="I19" s="96">
        <v>102.3364</v>
      </c>
      <c r="J19" s="96">
        <v>339.00427000000002</v>
      </c>
      <c r="K19" s="97">
        <v>1.0382638145908383E-3</v>
      </c>
      <c r="L19" s="97">
        <f t="shared" si="0"/>
        <v>5.3740422634090269E-2</v>
      </c>
      <c r="M19" s="97">
        <f>J19/'סכום נכסי הקרן'!$C$42</f>
        <v>4.5549982264696492E-4</v>
      </c>
    </row>
    <row r="20" spans="2:13">
      <c r="B20" s="89" t="s">
        <v>1747</v>
      </c>
      <c r="C20" s="86">
        <v>6629</v>
      </c>
      <c r="D20" s="99" t="s">
        <v>30</v>
      </c>
      <c r="E20" s="86"/>
      <c r="F20" s="99" t="s">
        <v>1292</v>
      </c>
      <c r="G20" s="99" t="s">
        <v>178</v>
      </c>
      <c r="H20" s="96">
        <v>3185.4</v>
      </c>
      <c r="I20" s="96">
        <v>9696.1769000000004</v>
      </c>
      <c r="J20" s="96">
        <v>1461.7210600000001</v>
      </c>
      <c r="K20" s="97">
        <v>4.6982300884955757E-3</v>
      </c>
      <c r="L20" s="97">
        <f t="shared" si="0"/>
        <v>0.23171834247854878</v>
      </c>
      <c r="M20" s="97">
        <f>J20/'סכום נכסי הקרן'!$C$42</f>
        <v>1.9640274253458034E-3</v>
      </c>
    </row>
    <row r="21" spans="2:13">
      <c r="B21" s="89" t="s">
        <v>1748</v>
      </c>
      <c r="C21" s="86">
        <v>5356</v>
      </c>
      <c r="D21" s="99" t="s">
        <v>30</v>
      </c>
      <c r="E21" s="86"/>
      <c r="F21" s="99" t="s">
        <v>1292</v>
      </c>
      <c r="G21" s="99" t="s">
        <v>175</v>
      </c>
      <c r="H21" s="96">
        <v>26121</v>
      </c>
      <c r="I21" s="96">
        <v>311.1943</v>
      </c>
      <c r="J21" s="96">
        <v>295.2346</v>
      </c>
      <c r="K21" s="97">
        <v>1.1022470984673306E-3</v>
      </c>
      <c r="L21" s="97">
        <f t="shared" si="0"/>
        <v>4.6801865298648264E-2</v>
      </c>
      <c r="M21" s="97">
        <f>J21/'סכום נכסי הקרן'!$C$42</f>
        <v>3.9668912706983787E-4</v>
      </c>
    </row>
    <row r="22" spans="2:13">
      <c r="B22" s="89" t="s">
        <v>1749</v>
      </c>
      <c r="C22" s="86" t="s">
        <v>1750</v>
      </c>
      <c r="D22" s="99" t="s">
        <v>30</v>
      </c>
      <c r="E22" s="86"/>
      <c r="F22" s="99" t="s">
        <v>1292</v>
      </c>
      <c r="G22" s="99" t="s">
        <v>175</v>
      </c>
      <c r="H22" s="96">
        <v>116081.58</v>
      </c>
      <c r="I22" s="96">
        <v>102.8319</v>
      </c>
      <c r="J22" s="96">
        <v>433.54780999999997</v>
      </c>
      <c r="K22" s="97">
        <v>3.1369122777718554E-3</v>
      </c>
      <c r="L22" s="97">
        <f t="shared" si="0"/>
        <v>6.8727873373052986E-2</v>
      </c>
      <c r="M22" s="97">
        <f>J22/'סכום נכסי הקרן'!$C$42</f>
        <v>5.825323396781404E-4</v>
      </c>
    </row>
    <row r="23" spans="2:13">
      <c r="B23" s="85"/>
      <c r="C23" s="86"/>
      <c r="D23" s="86"/>
      <c r="E23" s="86"/>
      <c r="F23" s="86"/>
      <c r="G23" s="86"/>
      <c r="H23" s="96"/>
      <c r="I23" s="96"/>
      <c r="J23" s="86"/>
      <c r="K23" s="86"/>
      <c r="L23" s="97"/>
      <c r="M23" s="86"/>
    </row>
    <row r="24" spans="2:13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</row>
    <row r="25" spans="2:13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</row>
    <row r="26" spans="2:13">
      <c r="B26" s="101" t="s">
        <v>266</v>
      </c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</row>
    <row r="27" spans="2:13">
      <c r="B27" s="101" t="s">
        <v>123</v>
      </c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</row>
    <row r="28" spans="2:13">
      <c r="B28" s="101" t="s">
        <v>249</v>
      </c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</row>
    <row r="29" spans="2:13">
      <c r="B29" s="101" t="s">
        <v>257</v>
      </c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</row>
    <row r="30" spans="2:13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</row>
    <row r="31" spans="2:13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</row>
    <row r="32" spans="2:13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</row>
    <row r="33" spans="2:13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</row>
    <row r="34" spans="2:13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</row>
    <row r="35" spans="2:13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</row>
    <row r="36" spans="2:13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</row>
    <row r="37" spans="2:13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</row>
    <row r="38" spans="2:13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</row>
    <row r="39" spans="2:13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</row>
    <row r="40" spans="2:13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</row>
    <row r="41" spans="2:13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</row>
    <row r="42" spans="2:13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</row>
    <row r="43" spans="2:13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</row>
    <row r="44" spans="2:13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</row>
    <row r="45" spans="2:13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</row>
    <row r="46" spans="2:13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</row>
    <row r="47" spans="2:13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</row>
    <row r="48" spans="2:13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</row>
    <row r="49" spans="2:13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</row>
    <row r="50" spans="2:13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</row>
    <row r="51" spans="2:13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</row>
    <row r="52" spans="2:13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</row>
    <row r="53" spans="2:13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</row>
    <row r="54" spans="2:13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</row>
    <row r="55" spans="2:13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</row>
    <row r="56" spans="2:13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</row>
    <row r="57" spans="2:13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</row>
    <row r="58" spans="2:13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</row>
    <row r="59" spans="2:13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</row>
    <row r="60" spans="2:13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</row>
    <row r="61" spans="2:13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</row>
    <row r="62" spans="2:13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</row>
    <row r="63" spans="2:13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</row>
    <row r="64" spans="2:13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</row>
    <row r="65" spans="2:13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</row>
    <row r="66" spans="2:13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</row>
    <row r="67" spans="2:13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</row>
    <row r="68" spans="2:13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</row>
    <row r="69" spans="2:13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</row>
    <row r="70" spans="2:13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</row>
    <row r="71" spans="2:13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</row>
    <row r="72" spans="2:13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</row>
    <row r="73" spans="2:13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</row>
    <row r="74" spans="2:13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</row>
    <row r="75" spans="2:13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</row>
    <row r="76" spans="2:13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</row>
    <row r="77" spans="2:13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</row>
    <row r="78" spans="2:13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</row>
    <row r="79" spans="2:13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</row>
    <row r="80" spans="2:13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</row>
    <row r="81" spans="2:13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</row>
    <row r="82" spans="2:13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</row>
    <row r="83" spans="2:13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</row>
    <row r="84" spans="2:13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</row>
    <row r="85" spans="2:13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</row>
    <row r="86" spans="2:13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</row>
    <row r="87" spans="2:13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</row>
    <row r="88" spans="2:13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</row>
    <row r="89" spans="2:13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</row>
    <row r="90" spans="2:13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</row>
    <row r="91" spans="2:13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</row>
    <row r="92" spans="2:13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</row>
    <row r="93" spans="2:13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</row>
    <row r="94" spans="2:13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</row>
    <row r="95" spans="2:13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</row>
    <row r="96" spans="2:13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</row>
    <row r="97" spans="2:13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</row>
    <row r="98" spans="2:13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</row>
    <row r="99" spans="2:13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</row>
    <row r="100" spans="2:13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</row>
    <row r="101" spans="2:13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</row>
    <row r="102" spans="2:13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</row>
    <row r="103" spans="2:13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</row>
    <row r="104" spans="2:13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</row>
    <row r="105" spans="2:13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</row>
    <row r="106" spans="2:13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</row>
    <row r="107" spans="2:13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</row>
    <row r="108" spans="2:13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</row>
    <row r="109" spans="2:13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</row>
    <row r="110" spans="2:13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</row>
    <row r="111" spans="2:13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</row>
    <row r="112" spans="2:13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</row>
    <row r="113" spans="2:13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</row>
    <row r="114" spans="2:13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</row>
    <row r="115" spans="2:13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</row>
    <row r="116" spans="2:13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</row>
    <row r="117" spans="2:13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</row>
    <row r="118" spans="2:13"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</row>
    <row r="119" spans="2:13"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</row>
    <row r="120" spans="2:13"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  <c r="M120" s="103"/>
    </row>
    <row r="121" spans="2:13">
      <c r="B121" s="103"/>
      <c r="C121" s="103"/>
      <c r="D121" s="103"/>
      <c r="E121" s="103"/>
      <c r="F121" s="103"/>
      <c r="G121" s="103"/>
      <c r="H121" s="103"/>
      <c r="I121" s="103"/>
      <c r="J121" s="103"/>
      <c r="K121" s="103"/>
      <c r="L121" s="103"/>
      <c r="M121" s="103"/>
    </row>
    <row r="122" spans="2:13">
      <c r="B122" s="103"/>
      <c r="C122" s="103"/>
      <c r="D122" s="103"/>
      <c r="E122" s="103"/>
      <c r="F122" s="103"/>
      <c r="G122" s="103"/>
      <c r="H122" s="103"/>
      <c r="I122" s="103"/>
      <c r="J122" s="103"/>
      <c r="K122" s="103"/>
      <c r="L122" s="103"/>
      <c r="M122" s="103"/>
    </row>
    <row r="123" spans="2:13">
      <c r="C123" s="1"/>
      <c r="D123" s="1"/>
      <c r="E123" s="1"/>
    </row>
    <row r="124" spans="2:13">
      <c r="C124" s="1"/>
      <c r="D124" s="1"/>
      <c r="E124" s="1"/>
    </row>
    <row r="125" spans="2:13">
      <c r="C125" s="1"/>
      <c r="D125" s="1"/>
      <c r="E125" s="1"/>
    </row>
    <row r="126" spans="2:13">
      <c r="C126" s="1"/>
      <c r="D126" s="1"/>
      <c r="E126" s="1"/>
    </row>
    <row r="127" spans="2:13">
      <c r="C127" s="1"/>
      <c r="D127" s="1"/>
      <c r="E127" s="1"/>
    </row>
    <row r="128" spans="2:13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2:5">
      <c r="C385" s="1"/>
      <c r="D385" s="1"/>
      <c r="E385" s="1"/>
    </row>
    <row r="386" spans="2:5">
      <c r="C386" s="1"/>
      <c r="D386" s="1"/>
      <c r="E386" s="1"/>
    </row>
    <row r="387" spans="2:5">
      <c r="C387" s="1"/>
      <c r="D387" s="1"/>
      <c r="E387" s="1"/>
    </row>
    <row r="388" spans="2:5">
      <c r="C388" s="1"/>
      <c r="D388" s="1"/>
      <c r="E388" s="1"/>
    </row>
    <row r="389" spans="2:5">
      <c r="C389" s="1"/>
      <c r="D389" s="1"/>
      <c r="E389" s="1"/>
    </row>
    <row r="390" spans="2:5">
      <c r="C390" s="1"/>
      <c r="D390" s="1"/>
      <c r="E390" s="1"/>
    </row>
    <row r="391" spans="2:5">
      <c r="C391" s="1"/>
      <c r="D391" s="1"/>
      <c r="E391" s="1"/>
    </row>
    <row r="392" spans="2:5">
      <c r="C392" s="1"/>
      <c r="D392" s="1"/>
      <c r="E392" s="1"/>
    </row>
    <row r="393" spans="2:5">
      <c r="C393" s="1"/>
      <c r="D393" s="1"/>
      <c r="E393" s="1"/>
    </row>
    <row r="394" spans="2:5">
      <c r="C394" s="1"/>
      <c r="D394" s="1"/>
      <c r="E394" s="1"/>
    </row>
    <row r="395" spans="2:5">
      <c r="C395" s="1"/>
      <c r="D395" s="1"/>
      <c r="E395" s="1"/>
    </row>
    <row r="396" spans="2:5">
      <c r="C396" s="1"/>
      <c r="D396" s="1"/>
      <c r="E396" s="1"/>
    </row>
    <row r="397" spans="2:5">
      <c r="C397" s="1"/>
      <c r="D397" s="1"/>
      <c r="E397" s="1"/>
    </row>
    <row r="398" spans="2:5">
      <c r="C398" s="1"/>
      <c r="D398" s="1"/>
      <c r="E398" s="1"/>
    </row>
    <row r="399" spans="2:5">
      <c r="C399" s="1"/>
      <c r="D399" s="1"/>
      <c r="E399" s="1"/>
    </row>
    <row r="400" spans="2:5">
      <c r="B400" s="45"/>
      <c r="C400" s="1"/>
      <c r="D400" s="1"/>
      <c r="E400" s="1"/>
    </row>
    <row r="401" spans="2:5">
      <c r="B401" s="45"/>
      <c r="C401" s="1"/>
      <c r="D401" s="1"/>
      <c r="E401" s="1"/>
    </row>
    <row r="402" spans="2:5">
      <c r="B402" s="3"/>
      <c r="C402" s="1"/>
      <c r="D402" s="1"/>
      <c r="E402" s="1"/>
    </row>
  </sheetData>
  <sheetProtection sheet="1" objects="1" scenarios="1"/>
  <mergeCells count="2">
    <mergeCell ref="B6:M6"/>
    <mergeCell ref="B7:M7"/>
  </mergeCells>
  <phoneticPr fontId="5" type="noConversion"/>
  <dataValidations count="1">
    <dataValidation allowBlank="1" showInputMessage="1" showErrorMessage="1" sqref="D22:XFD1048576 D18:AF21 AH18:XFD21 C5:C1048576 A1:B1048576 D1:XFD17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AT637"/>
  <sheetViews>
    <sheetView rightToLeft="1" workbookViewId="0">
      <selection activeCell="G22" sqref="G22"/>
    </sheetView>
  </sheetViews>
  <sheetFormatPr defaultColWidth="9.140625" defaultRowHeight="18"/>
  <cols>
    <col min="1" max="1" width="6.28515625" style="1" customWidth="1"/>
    <col min="2" max="2" width="53.42578125" style="2" bestFit="1" customWidth="1"/>
    <col min="3" max="3" width="41.7109375" style="2" bestFit="1" customWidth="1"/>
    <col min="4" max="4" width="12.28515625" style="1" bestFit="1" customWidth="1"/>
    <col min="5" max="6" width="11.28515625" style="1" bestFit="1" customWidth="1"/>
    <col min="7" max="7" width="7.28515625" style="1" bestFit="1" customWidth="1"/>
    <col min="8" max="8" width="10.140625" style="1" bestFit="1" customWidth="1"/>
    <col min="9" max="9" width="9" style="1" bestFit="1" customWidth="1"/>
    <col min="10" max="10" width="9.140625" style="1" bestFit="1" customWidth="1"/>
    <col min="11" max="11" width="9" style="1" bestFit="1" customWidth="1"/>
    <col min="12" max="12" width="7.5703125" style="3" customWidth="1"/>
    <col min="13" max="13" width="10" style="3" customWidth="1"/>
    <col min="14" max="14" width="9.5703125" style="1" customWidth="1"/>
    <col min="15" max="15" width="6.140625" style="1" customWidth="1"/>
    <col min="16" max="17" width="5.7109375" style="1" customWidth="1"/>
    <col min="18" max="18" width="6.85546875" style="1" customWidth="1"/>
    <col min="19" max="19" width="6.42578125" style="1" customWidth="1"/>
    <col min="20" max="20" width="6.7109375" style="1" customWidth="1"/>
    <col min="21" max="21" width="7.28515625" style="1" customWidth="1"/>
    <col min="22" max="33" width="5.7109375" style="1" customWidth="1"/>
    <col min="34" max="16384" width="9.140625" style="1"/>
  </cols>
  <sheetData>
    <row r="1" spans="2:46">
      <c r="B1" s="58" t="s">
        <v>191</v>
      </c>
      <c r="C1" s="80" t="s" vm="1">
        <v>267</v>
      </c>
    </row>
    <row r="2" spans="2:46">
      <c r="B2" s="58" t="s">
        <v>190</v>
      </c>
      <c r="C2" s="80" t="s">
        <v>268</v>
      </c>
    </row>
    <row r="3" spans="2:46">
      <c r="B3" s="58" t="s">
        <v>192</v>
      </c>
      <c r="C3" s="80" t="s">
        <v>269</v>
      </c>
    </row>
    <row r="4" spans="2:46">
      <c r="B4" s="58" t="s">
        <v>193</v>
      </c>
      <c r="C4" s="80">
        <v>8803</v>
      </c>
    </row>
    <row r="6" spans="2:46" ht="26.25" customHeight="1">
      <c r="B6" s="172" t="s">
        <v>222</v>
      </c>
      <c r="C6" s="173"/>
      <c r="D6" s="173"/>
      <c r="E6" s="173"/>
      <c r="F6" s="173"/>
      <c r="G6" s="173"/>
      <c r="H6" s="173"/>
      <c r="I6" s="173"/>
      <c r="J6" s="173"/>
      <c r="K6" s="174"/>
    </row>
    <row r="7" spans="2:46" ht="26.25" customHeight="1">
      <c r="B7" s="172" t="s">
        <v>106</v>
      </c>
      <c r="C7" s="173"/>
      <c r="D7" s="173"/>
      <c r="E7" s="173"/>
      <c r="F7" s="173"/>
      <c r="G7" s="173"/>
      <c r="H7" s="173"/>
      <c r="I7" s="173"/>
      <c r="J7" s="173"/>
      <c r="K7" s="174"/>
    </row>
    <row r="8" spans="2:46" s="3" customFormat="1" ht="78.75">
      <c r="B8" s="23" t="s">
        <v>127</v>
      </c>
      <c r="C8" s="31" t="s">
        <v>49</v>
      </c>
      <c r="D8" s="31" t="s">
        <v>111</v>
      </c>
      <c r="E8" s="31" t="s">
        <v>112</v>
      </c>
      <c r="F8" s="31" t="s">
        <v>251</v>
      </c>
      <c r="G8" s="31" t="s">
        <v>250</v>
      </c>
      <c r="H8" s="31" t="s">
        <v>120</v>
      </c>
      <c r="I8" s="31" t="s">
        <v>63</v>
      </c>
      <c r="J8" s="31" t="s">
        <v>194</v>
      </c>
      <c r="K8" s="32" t="s">
        <v>196</v>
      </c>
      <c r="AT8" s="1"/>
    </row>
    <row r="9" spans="2:46" s="3" customFormat="1" ht="21" customHeight="1">
      <c r="B9" s="16"/>
      <c r="C9" s="17"/>
      <c r="D9" s="17"/>
      <c r="E9" s="33" t="s">
        <v>22</v>
      </c>
      <c r="F9" s="33" t="s">
        <v>258</v>
      </c>
      <c r="G9" s="33"/>
      <c r="H9" s="33" t="s">
        <v>254</v>
      </c>
      <c r="I9" s="33" t="s">
        <v>20</v>
      </c>
      <c r="J9" s="33" t="s">
        <v>20</v>
      </c>
      <c r="K9" s="34" t="s">
        <v>20</v>
      </c>
      <c r="AT9" s="1"/>
    </row>
    <row r="10" spans="2:46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AT10" s="1"/>
    </row>
    <row r="11" spans="2:46" s="142" customFormat="1" ht="18" customHeight="1">
      <c r="B11" s="81" t="s">
        <v>1751</v>
      </c>
      <c r="C11" s="82"/>
      <c r="D11" s="82"/>
      <c r="E11" s="82"/>
      <c r="F11" s="90"/>
      <c r="G11" s="92"/>
      <c r="H11" s="90">
        <v>11971.290369999999</v>
      </c>
      <c r="I11" s="82"/>
      <c r="J11" s="91">
        <f>H11/$H$11</f>
        <v>1</v>
      </c>
      <c r="K11" s="91">
        <f>H11/'סכום נכסי הקרן'!$C$42</f>
        <v>1.6085109017624818E-2</v>
      </c>
      <c r="L11" s="141"/>
      <c r="AT11" s="130"/>
    </row>
    <row r="12" spans="2:46" s="130" customFormat="1" ht="21" customHeight="1">
      <c r="B12" s="83" t="s">
        <v>1752</v>
      </c>
      <c r="C12" s="84"/>
      <c r="D12" s="84"/>
      <c r="E12" s="84"/>
      <c r="F12" s="93"/>
      <c r="G12" s="95"/>
      <c r="H12" s="93">
        <v>58.033000000000001</v>
      </c>
      <c r="I12" s="84"/>
      <c r="J12" s="94">
        <f t="shared" ref="J12:J14" si="0">H12/$H$11</f>
        <v>4.847681261280776E-3</v>
      </c>
      <c r="K12" s="94">
        <f>H12/'סכום נכסי הקרן'!$C$42</f>
        <v>7.7975481570398262E-5</v>
      </c>
      <c r="L12" s="141"/>
    </row>
    <row r="13" spans="2:46" s="130" customFormat="1">
      <c r="B13" s="104" t="s">
        <v>243</v>
      </c>
      <c r="C13" s="84"/>
      <c r="D13" s="84"/>
      <c r="E13" s="84"/>
      <c r="F13" s="93"/>
      <c r="G13" s="95"/>
      <c r="H13" s="93">
        <v>58.033000000000001</v>
      </c>
      <c r="I13" s="84"/>
      <c r="J13" s="94">
        <f t="shared" si="0"/>
        <v>4.847681261280776E-3</v>
      </c>
      <c r="K13" s="94">
        <f>H13/'סכום נכסי הקרן'!$C$42</f>
        <v>7.7975481570398262E-5</v>
      </c>
      <c r="L13" s="141"/>
    </row>
    <row r="14" spans="2:46" s="130" customFormat="1">
      <c r="B14" s="89" t="s">
        <v>1753</v>
      </c>
      <c r="C14" s="86">
        <v>5310</v>
      </c>
      <c r="D14" s="99" t="s">
        <v>175</v>
      </c>
      <c r="E14" s="108">
        <v>43116</v>
      </c>
      <c r="F14" s="96">
        <v>16238.67</v>
      </c>
      <c r="G14" s="98">
        <v>98.396299999999997</v>
      </c>
      <c r="H14" s="96">
        <v>58.033000000000001</v>
      </c>
      <c r="I14" s="97">
        <v>2.3430738152824371E-4</v>
      </c>
      <c r="J14" s="97">
        <f t="shared" si="0"/>
        <v>4.847681261280776E-3</v>
      </c>
      <c r="K14" s="97">
        <f>H14/'סכום נכסי הקרן'!$C$42</f>
        <v>7.7975481570398262E-5</v>
      </c>
      <c r="L14" s="141"/>
    </row>
    <row r="15" spans="2:46" s="130" customFormat="1">
      <c r="B15" s="85"/>
      <c r="C15" s="86"/>
      <c r="D15" s="86"/>
      <c r="E15" s="86"/>
      <c r="F15" s="96"/>
      <c r="G15" s="98"/>
      <c r="H15" s="86"/>
      <c r="I15" s="86"/>
      <c r="J15" s="97"/>
      <c r="K15" s="86"/>
      <c r="L15" s="141"/>
    </row>
    <row r="16" spans="2:46" s="130" customFormat="1">
      <c r="B16" s="83" t="s">
        <v>1754</v>
      </c>
      <c r="C16" s="84"/>
      <c r="D16" s="84"/>
      <c r="E16" s="84"/>
      <c r="F16" s="93"/>
      <c r="G16" s="95"/>
      <c r="H16" s="93">
        <v>11913.257369999999</v>
      </c>
      <c r="I16" s="84"/>
      <c r="J16" s="94">
        <f t="shared" ref="J16:J21" si="1">H16/$H$11</f>
        <v>0.99515231873871923</v>
      </c>
      <c r="K16" s="94">
        <f>H16/'סכום נכסי הקרן'!$C$42</f>
        <v>1.6007133536054419E-2</v>
      </c>
      <c r="L16" s="141"/>
    </row>
    <row r="17" spans="2:12" s="130" customFormat="1">
      <c r="B17" s="104" t="s">
        <v>240</v>
      </c>
      <c r="C17" s="84"/>
      <c r="D17" s="84"/>
      <c r="E17" s="84"/>
      <c r="F17" s="93"/>
      <c r="G17" s="95"/>
      <c r="H17" s="93">
        <v>230.41161</v>
      </c>
      <c r="I17" s="84"/>
      <c r="J17" s="94">
        <f t="shared" si="1"/>
        <v>1.9247015390873024E-2</v>
      </c>
      <c r="K17" s="94">
        <f>H17/'סכום נכסי הקרן'!$C$42</f>
        <v>3.0959034082609531E-4</v>
      </c>
      <c r="L17" s="141"/>
    </row>
    <row r="18" spans="2:12" s="130" customFormat="1">
      <c r="B18" s="89" t="s">
        <v>1755</v>
      </c>
      <c r="C18" s="86">
        <v>5295</v>
      </c>
      <c r="D18" s="99" t="s">
        <v>175</v>
      </c>
      <c r="E18" s="108">
        <v>43003</v>
      </c>
      <c r="F18" s="96">
        <v>24555.15</v>
      </c>
      <c r="G18" s="98">
        <v>98.464699999999993</v>
      </c>
      <c r="H18" s="96">
        <v>87.815070000000006</v>
      </c>
      <c r="I18" s="97">
        <v>7.1637827287120907E-5</v>
      </c>
      <c r="J18" s="97">
        <f t="shared" si="1"/>
        <v>7.3354723915196466E-3</v>
      </c>
      <c r="K18" s="97">
        <f>H18/'סכום נכסי הקרן'!$C$42</f>
        <v>1.1799187311337056E-4</v>
      </c>
      <c r="L18" s="141"/>
    </row>
    <row r="19" spans="2:12" s="130" customFormat="1">
      <c r="B19" s="89" t="s">
        <v>1756</v>
      </c>
      <c r="C19" s="86">
        <v>5327</v>
      </c>
      <c r="D19" s="99" t="s">
        <v>175</v>
      </c>
      <c r="E19" s="108">
        <v>43348</v>
      </c>
      <c r="F19" s="96">
        <v>14488.91</v>
      </c>
      <c r="G19" s="98">
        <v>98.825400000000002</v>
      </c>
      <c r="H19" s="96">
        <v>52.005589999999998</v>
      </c>
      <c r="I19" s="97">
        <v>2.6707649983871316E-4</v>
      </c>
      <c r="J19" s="97">
        <f t="shared" si="1"/>
        <v>4.3441925133088227E-3</v>
      </c>
      <c r="K19" s="97">
        <f>H19/'סכום נכסי הקרן'!$C$42</f>
        <v>6.9876810170121955E-5</v>
      </c>
      <c r="L19" s="141"/>
    </row>
    <row r="20" spans="2:12" s="130" customFormat="1">
      <c r="B20" s="89" t="s">
        <v>1757</v>
      </c>
      <c r="C20" s="86">
        <v>5288</v>
      </c>
      <c r="D20" s="99" t="s">
        <v>175</v>
      </c>
      <c r="E20" s="108">
        <v>42768</v>
      </c>
      <c r="F20" s="96">
        <v>8204.07</v>
      </c>
      <c r="G20" s="98">
        <v>115.0979</v>
      </c>
      <c r="H20" s="96">
        <v>34.295929999999998</v>
      </c>
      <c r="I20" s="97">
        <v>3.4343479914655243E-5</v>
      </c>
      <c r="J20" s="97">
        <f t="shared" si="1"/>
        <v>2.8648482277186635E-3</v>
      </c>
      <c r="K20" s="97">
        <f>H20/'סכום נכסי הקרן'!$C$42</f>
        <v>4.6081396061803947E-5</v>
      </c>
      <c r="L20" s="141"/>
    </row>
    <row r="21" spans="2:12" s="130" customFormat="1">
      <c r="B21" s="89" t="s">
        <v>1758</v>
      </c>
      <c r="C21" s="86">
        <v>5333</v>
      </c>
      <c r="D21" s="99" t="s">
        <v>175</v>
      </c>
      <c r="E21" s="108">
        <v>43340</v>
      </c>
      <c r="F21" s="96">
        <v>15835.13</v>
      </c>
      <c r="G21" s="98">
        <v>97.881900000000002</v>
      </c>
      <c r="H21" s="96">
        <v>56.295019999999994</v>
      </c>
      <c r="I21" s="97">
        <v>1.2920866037817421E-3</v>
      </c>
      <c r="J21" s="97">
        <f t="shared" si="1"/>
        <v>4.7025022583258918E-3</v>
      </c>
      <c r="K21" s="97">
        <f>H21/'סכום נכסי הקרן'!$C$42</f>
        <v>7.5640261480798874E-5</v>
      </c>
      <c r="L21" s="141"/>
    </row>
    <row r="22" spans="2:12" s="130" customFormat="1" ht="16.5" customHeight="1">
      <c r="B22" s="85"/>
      <c r="C22" s="86"/>
      <c r="D22" s="86"/>
      <c r="E22" s="86"/>
      <c r="F22" s="96"/>
      <c r="G22" s="98"/>
      <c r="H22" s="86"/>
      <c r="I22" s="86"/>
      <c r="J22" s="97"/>
      <c r="K22" s="86"/>
      <c r="L22" s="141"/>
    </row>
    <row r="23" spans="2:12" s="130" customFormat="1" ht="16.5" customHeight="1">
      <c r="B23" s="104" t="s">
        <v>242</v>
      </c>
      <c r="C23" s="84"/>
      <c r="D23" s="84"/>
      <c r="E23" s="84"/>
      <c r="F23" s="93"/>
      <c r="G23" s="95"/>
      <c r="H23" s="93">
        <v>1275.2521400000001</v>
      </c>
      <c r="I23" s="84"/>
      <c r="J23" s="94">
        <f t="shared" ref="J23:J26" si="2">H23/$H$11</f>
        <v>0.10652587152975392</v>
      </c>
      <c r="K23" s="94">
        <f>H23/'סכום נכסי הקרן'!$C$42</f>
        <v>1.7134802567535874E-3</v>
      </c>
      <c r="L23" s="141"/>
    </row>
    <row r="24" spans="2:12" s="130" customFormat="1" ht="16.5" customHeight="1">
      <c r="B24" s="89" t="s">
        <v>1759</v>
      </c>
      <c r="C24" s="86">
        <v>5344</v>
      </c>
      <c r="D24" s="99" t="s">
        <v>175</v>
      </c>
      <c r="E24" s="108">
        <v>43437</v>
      </c>
      <c r="F24" s="96">
        <v>274387.39</v>
      </c>
      <c r="G24" s="98">
        <v>100</v>
      </c>
      <c r="H24" s="96">
        <v>996.57500000000005</v>
      </c>
      <c r="I24" s="97">
        <v>7.839639714285716E-5</v>
      </c>
      <c r="J24" s="97">
        <f t="shared" si="2"/>
        <v>8.3247082745349879E-2</v>
      </c>
      <c r="K24" s="97">
        <f>H24/'סכום נכסי הקרן'!$C$42</f>
        <v>1.3390384013581866E-3</v>
      </c>
      <c r="L24" s="141"/>
    </row>
    <row r="25" spans="2:12" s="130" customFormat="1">
      <c r="B25" s="89" t="s">
        <v>1760</v>
      </c>
      <c r="C25" s="86">
        <v>5343</v>
      </c>
      <c r="D25" s="99" t="s">
        <v>175</v>
      </c>
      <c r="E25" s="108">
        <v>43437</v>
      </c>
      <c r="F25" s="96">
        <v>37486.050000000003</v>
      </c>
      <c r="G25" s="98">
        <v>100</v>
      </c>
      <c r="H25" s="96">
        <v>136.14932999999999</v>
      </c>
      <c r="I25" s="97">
        <v>3.4731770451421427E-7</v>
      </c>
      <c r="J25" s="97">
        <f t="shared" si="2"/>
        <v>1.1372987020780117E-2</v>
      </c>
      <c r="K25" s="97">
        <f>H25/'סכום נכסי הקרן'!$C$42</f>
        <v>1.8293573608528028E-4</v>
      </c>
      <c r="L25" s="141"/>
    </row>
    <row r="26" spans="2:12" s="130" customFormat="1">
      <c r="B26" s="89" t="s">
        <v>1761</v>
      </c>
      <c r="C26" s="86">
        <v>5299</v>
      </c>
      <c r="D26" s="99" t="s">
        <v>175</v>
      </c>
      <c r="E26" s="108">
        <v>43002</v>
      </c>
      <c r="F26" s="96">
        <v>40016.32</v>
      </c>
      <c r="G26" s="98">
        <v>98.065600000000003</v>
      </c>
      <c r="H26" s="96">
        <v>142.52780999999999</v>
      </c>
      <c r="I26" s="97">
        <v>1.5131999999999998E-4</v>
      </c>
      <c r="J26" s="97">
        <f t="shared" si="2"/>
        <v>1.1905801763623916E-2</v>
      </c>
      <c r="K26" s="97">
        <f>H26/'סכום נכסי הקרן'!$C$42</f>
        <v>1.9150611931012052E-4</v>
      </c>
      <c r="L26" s="141"/>
    </row>
    <row r="27" spans="2:12" s="130" customFormat="1">
      <c r="B27" s="85"/>
      <c r="C27" s="86"/>
      <c r="D27" s="86"/>
      <c r="E27" s="86"/>
      <c r="F27" s="96"/>
      <c r="G27" s="98"/>
      <c r="H27" s="86"/>
      <c r="I27" s="86"/>
      <c r="J27" s="97"/>
      <c r="K27" s="86"/>
      <c r="L27" s="141"/>
    </row>
    <row r="28" spans="2:12" s="130" customFormat="1">
      <c r="B28" s="104" t="s">
        <v>243</v>
      </c>
      <c r="C28" s="84"/>
      <c r="D28" s="84"/>
      <c r="E28" s="84"/>
      <c r="F28" s="93"/>
      <c r="G28" s="95"/>
      <c r="H28" s="93">
        <v>10407.593619999998</v>
      </c>
      <c r="I28" s="84"/>
      <c r="J28" s="94">
        <f t="shared" ref="J28:J60" si="3">H28/$H$11</f>
        <v>0.86937943181809219</v>
      </c>
      <c r="K28" s="94">
        <f>H28/'סכום נכסי הקרן'!$C$42</f>
        <v>1.3984062938474736E-2</v>
      </c>
      <c r="L28" s="141"/>
    </row>
    <row r="29" spans="2:12" s="130" customFormat="1">
      <c r="B29" s="89" t="s">
        <v>1762</v>
      </c>
      <c r="C29" s="86">
        <v>5335</v>
      </c>
      <c r="D29" s="99" t="s">
        <v>175</v>
      </c>
      <c r="E29" s="108">
        <v>43355</v>
      </c>
      <c r="F29" s="96">
        <v>35645.81</v>
      </c>
      <c r="G29" s="98">
        <v>100</v>
      </c>
      <c r="H29" s="96">
        <v>129.46557999999999</v>
      </c>
      <c r="I29" s="97">
        <v>1.3499444689159167E-4</v>
      </c>
      <c r="J29" s="97">
        <f t="shared" si="3"/>
        <v>1.0814672102887101E-2</v>
      </c>
      <c r="K29" s="97">
        <f>H29/'סכום נכסי הקרן'!$C$42</f>
        <v>1.7395517976480485E-4</v>
      </c>
      <c r="L29" s="141"/>
    </row>
    <row r="30" spans="2:12" s="130" customFormat="1">
      <c r="B30" s="89" t="s">
        <v>1763</v>
      </c>
      <c r="C30" s="86">
        <v>5238</v>
      </c>
      <c r="D30" s="99" t="s">
        <v>177</v>
      </c>
      <c r="E30" s="108">
        <v>43325</v>
      </c>
      <c r="F30" s="96">
        <v>102434.08</v>
      </c>
      <c r="G30" s="98">
        <v>101.70489999999999</v>
      </c>
      <c r="H30" s="96">
        <v>424.86883</v>
      </c>
      <c r="I30" s="97">
        <v>6.8266095838730601E-5</v>
      </c>
      <c r="J30" s="97">
        <f t="shared" si="3"/>
        <v>3.549064610985625E-2</v>
      </c>
      <c r="K30" s="97">
        <f>H30/'סכום נכסי הקרן'!$C$42</f>
        <v>5.7087091178297986E-4</v>
      </c>
      <c r="L30" s="141"/>
    </row>
    <row r="31" spans="2:12" s="130" customFormat="1">
      <c r="B31" s="89" t="s">
        <v>1764</v>
      </c>
      <c r="C31" s="86">
        <v>5339</v>
      </c>
      <c r="D31" s="99" t="s">
        <v>175</v>
      </c>
      <c r="E31" s="108">
        <v>43399</v>
      </c>
      <c r="F31" s="96">
        <v>65373.919999999998</v>
      </c>
      <c r="G31" s="98">
        <v>99.936999999999998</v>
      </c>
      <c r="H31" s="96">
        <v>237.28851</v>
      </c>
      <c r="I31" s="97">
        <v>3.7358210519721098E-4</v>
      </c>
      <c r="J31" s="97">
        <f t="shared" si="3"/>
        <v>1.9821464743236365E-2</v>
      </c>
      <c r="K31" s="97">
        <f>H31/'סכום נכסי הקרן'!$C$42</f>
        <v>3.1883042128396364E-4</v>
      </c>
      <c r="L31" s="141"/>
    </row>
    <row r="32" spans="2:12" s="130" customFormat="1">
      <c r="B32" s="89" t="s">
        <v>1765</v>
      </c>
      <c r="C32" s="86">
        <v>5291</v>
      </c>
      <c r="D32" s="99" t="s">
        <v>175</v>
      </c>
      <c r="E32" s="108">
        <v>42908</v>
      </c>
      <c r="F32" s="96">
        <v>68497.570000000007</v>
      </c>
      <c r="G32" s="98">
        <v>100.401</v>
      </c>
      <c r="H32" s="96">
        <v>249.78077999999999</v>
      </c>
      <c r="I32" s="97">
        <v>8.4516909605755519E-5</v>
      </c>
      <c r="J32" s="97">
        <f t="shared" si="3"/>
        <v>2.0864983830477416E-2</v>
      </c>
      <c r="K32" s="97">
        <f>H32/'סכום נכסי הקרן'!$C$42</f>
        <v>3.356155395642083E-4</v>
      </c>
      <c r="L32" s="141"/>
    </row>
    <row r="33" spans="2:13" s="130" customFormat="1">
      <c r="B33" s="89" t="s">
        <v>1766</v>
      </c>
      <c r="C33" s="86">
        <v>5302</v>
      </c>
      <c r="D33" s="99" t="s">
        <v>175</v>
      </c>
      <c r="E33" s="108">
        <v>43003</v>
      </c>
      <c r="F33" s="96">
        <v>16117.93</v>
      </c>
      <c r="G33" s="98">
        <v>86.258600000000001</v>
      </c>
      <c r="H33" s="96">
        <v>50.49606</v>
      </c>
      <c r="I33" s="97">
        <v>7.1657662850299914E-6</v>
      </c>
      <c r="J33" s="97">
        <f t="shared" si="3"/>
        <v>4.2180966662159411E-3</v>
      </c>
      <c r="K33" s="97">
        <f>H33/'סכום נכסי הקרן'!$C$42</f>
        <v>6.784854472296322E-5</v>
      </c>
      <c r="L33" s="141"/>
    </row>
    <row r="34" spans="2:13" s="130" customFormat="1">
      <c r="B34" s="89" t="s">
        <v>1767</v>
      </c>
      <c r="C34" s="86">
        <v>5237</v>
      </c>
      <c r="D34" s="99" t="s">
        <v>175</v>
      </c>
      <c r="E34" s="108">
        <v>43273</v>
      </c>
      <c r="F34" s="96">
        <v>150378.6</v>
      </c>
      <c r="G34" s="98">
        <v>101.0309</v>
      </c>
      <c r="H34" s="96">
        <v>551.80561999999998</v>
      </c>
      <c r="I34" s="97">
        <v>3.3017562499999999E-4</v>
      </c>
      <c r="J34" s="97">
        <f t="shared" si="3"/>
        <v>4.6094080332628337E-2</v>
      </c>
      <c r="K34" s="97">
        <f>H34/'סכום נכסי הקרן'!$C$42</f>
        <v>7.4142830721748282E-4</v>
      </c>
      <c r="L34" s="141"/>
    </row>
    <row r="35" spans="2:13" s="130" customFormat="1">
      <c r="B35" s="89" t="s">
        <v>1768</v>
      </c>
      <c r="C35" s="86">
        <v>5290</v>
      </c>
      <c r="D35" s="99" t="s">
        <v>175</v>
      </c>
      <c r="E35" s="108">
        <v>42779</v>
      </c>
      <c r="F35" s="96">
        <v>53453.18</v>
      </c>
      <c r="G35" s="98">
        <v>80.919799999999995</v>
      </c>
      <c r="H35" s="96">
        <v>157.09929</v>
      </c>
      <c r="I35" s="97">
        <v>3.4064060363142928E-5</v>
      </c>
      <c r="J35" s="97">
        <f t="shared" si="3"/>
        <v>1.3123003882162121E-2</v>
      </c>
      <c r="K35" s="97">
        <f>H35/'סכום נכסי הקרן'!$C$42</f>
        <v>2.1108494808329143E-4</v>
      </c>
      <c r="L35" s="141"/>
    </row>
    <row r="36" spans="2:13" s="130" customFormat="1">
      <c r="B36" s="89" t="s">
        <v>1769</v>
      </c>
      <c r="C36" s="86">
        <v>5315</v>
      </c>
      <c r="D36" s="99" t="s">
        <v>183</v>
      </c>
      <c r="E36" s="108">
        <v>43129</v>
      </c>
      <c r="F36" s="96">
        <v>459738.05</v>
      </c>
      <c r="G36" s="98">
        <v>89.077699999999993</v>
      </c>
      <c r="H36" s="96">
        <v>223.68204999999998</v>
      </c>
      <c r="I36" s="97">
        <v>1.9878774254620347E-4</v>
      </c>
      <c r="J36" s="97">
        <f t="shared" si="3"/>
        <v>1.8684873817825538E-2</v>
      </c>
      <c r="K36" s="97">
        <f>H36/'סכום נכסי הקרן'!$C$42</f>
        <v>3.005482323402874E-4</v>
      </c>
      <c r="L36" s="141"/>
    </row>
    <row r="37" spans="2:13" s="130" customFormat="1">
      <c r="B37" s="89" t="s">
        <v>1770</v>
      </c>
      <c r="C37" s="86">
        <v>5294</v>
      </c>
      <c r="D37" s="99" t="s">
        <v>178</v>
      </c>
      <c r="E37" s="108">
        <v>43002</v>
      </c>
      <c r="F37" s="96">
        <v>143554.60999999999</v>
      </c>
      <c r="G37" s="98">
        <v>102.5213</v>
      </c>
      <c r="H37" s="96">
        <v>696.51591000000008</v>
      </c>
      <c r="I37" s="97">
        <v>4.4170650346420353E-4</v>
      </c>
      <c r="J37" s="97">
        <f t="shared" si="3"/>
        <v>5.8182191599450789E-2</v>
      </c>
      <c r="K37" s="97">
        <f>H37/'סכום נכסי הקרן'!$C$42</f>
        <v>9.3586689476150083E-4</v>
      </c>
      <c r="L37" s="141"/>
    </row>
    <row r="38" spans="2:13" s="130" customFormat="1">
      <c r="B38" s="89" t="s">
        <v>1771</v>
      </c>
      <c r="C38" s="86">
        <v>5239</v>
      </c>
      <c r="D38" s="99" t="s">
        <v>175</v>
      </c>
      <c r="E38" s="108">
        <v>43223</v>
      </c>
      <c r="F38" s="96">
        <v>2329.02</v>
      </c>
      <c r="G38" s="98">
        <v>75.766499999999994</v>
      </c>
      <c r="H38" s="96">
        <v>6.4091000000000005</v>
      </c>
      <c r="I38" s="97">
        <v>2.0144814814814819E-6</v>
      </c>
      <c r="J38" s="97">
        <f t="shared" si="3"/>
        <v>5.3537252893482367E-4</v>
      </c>
      <c r="K38" s="97">
        <f>H38/'סכום נכסי הקרן'!$C$42</f>
        <v>8.6115254929581359E-6</v>
      </c>
      <c r="L38" s="141"/>
      <c r="M38" s="141"/>
    </row>
    <row r="39" spans="2:13" s="130" customFormat="1">
      <c r="B39" s="89" t="s">
        <v>1772</v>
      </c>
      <c r="C39" s="86">
        <v>5297</v>
      </c>
      <c r="D39" s="99" t="s">
        <v>175</v>
      </c>
      <c r="E39" s="108">
        <v>42916</v>
      </c>
      <c r="F39" s="96">
        <v>73459.63</v>
      </c>
      <c r="G39" s="98">
        <v>108.8347</v>
      </c>
      <c r="H39" s="96">
        <v>290.3768</v>
      </c>
      <c r="I39" s="97">
        <v>5.5945014933804051E-5</v>
      </c>
      <c r="J39" s="97">
        <f t="shared" si="3"/>
        <v>2.4256098634753944E-2</v>
      </c>
      <c r="K39" s="97">
        <f>H39/'סכום נכסי הקרן'!$C$42</f>
        <v>3.9016199088227769E-4</v>
      </c>
      <c r="L39" s="141"/>
      <c r="M39" s="141"/>
    </row>
    <row r="40" spans="2:13" s="130" customFormat="1">
      <c r="B40" s="89" t="s">
        <v>1773</v>
      </c>
      <c r="C40" s="86">
        <v>5313</v>
      </c>
      <c r="D40" s="99" t="s">
        <v>175</v>
      </c>
      <c r="E40" s="108">
        <v>43098</v>
      </c>
      <c r="F40" s="96">
        <v>2912.12</v>
      </c>
      <c r="G40" s="98">
        <v>80.093800000000002</v>
      </c>
      <c r="H40" s="96">
        <v>8.4713899999999995</v>
      </c>
      <c r="I40" s="97">
        <v>1.4504263130986239E-5</v>
      </c>
      <c r="J40" s="97">
        <f t="shared" si="3"/>
        <v>7.0764217876038375E-4</v>
      </c>
      <c r="K40" s="97">
        <f>H40/'סכום נכסי הקרן'!$C$42</f>
        <v>1.1382501590830322E-5</v>
      </c>
      <c r="L40" s="141"/>
      <c r="M40" s="141"/>
    </row>
    <row r="41" spans="2:13" s="130" customFormat="1">
      <c r="B41" s="89" t="s">
        <v>1774</v>
      </c>
      <c r="C41" s="86">
        <v>5326</v>
      </c>
      <c r="D41" s="99" t="s">
        <v>178</v>
      </c>
      <c r="E41" s="108">
        <v>43234</v>
      </c>
      <c r="F41" s="96">
        <v>95873.69</v>
      </c>
      <c r="G41" s="98">
        <v>100</v>
      </c>
      <c r="H41" s="96">
        <v>453.73183</v>
      </c>
      <c r="I41" s="97">
        <v>2.9499573946682321E-4</v>
      </c>
      <c r="J41" s="97">
        <f t="shared" si="3"/>
        <v>3.7901664396767953E-2</v>
      </c>
      <c r="K41" s="97">
        <f>H41/'סכום נכסי הקרן'!$C$42</f>
        <v>6.0965240377144165E-4</v>
      </c>
      <c r="L41" s="141"/>
      <c r="M41" s="141"/>
    </row>
    <row r="42" spans="2:13" s="130" customFormat="1">
      <c r="B42" s="89" t="s">
        <v>1775</v>
      </c>
      <c r="C42" s="86">
        <v>5336</v>
      </c>
      <c r="D42" s="99" t="s">
        <v>177</v>
      </c>
      <c r="E42" s="108">
        <v>43363</v>
      </c>
      <c r="F42" s="96">
        <v>4027.07</v>
      </c>
      <c r="G42" s="98">
        <v>91.442400000000006</v>
      </c>
      <c r="H42" s="96">
        <v>15.017760000000001</v>
      </c>
      <c r="I42" s="97">
        <v>3.362351849092361E-5</v>
      </c>
      <c r="J42" s="97">
        <f t="shared" si="3"/>
        <v>1.2544813078491891E-3</v>
      </c>
      <c r="K42" s="97">
        <f>H42/'סכום נכסי הקרן'!$C$42</f>
        <v>2.0178468597326766E-5</v>
      </c>
      <c r="L42" s="141"/>
      <c r="M42" s="141"/>
    </row>
    <row r="43" spans="2:13" s="130" customFormat="1">
      <c r="B43" s="89" t="s">
        <v>1776</v>
      </c>
      <c r="C43" s="86">
        <v>5309</v>
      </c>
      <c r="D43" s="99" t="s">
        <v>175</v>
      </c>
      <c r="E43" s="108">
        <v>43125</v>
      </c>
      <c r="F43" s="96">
        <v>86597.54</v>
      </c>
      <c r="G43" s="98">
        <v>99.730400000000003</v>
      </c>
      <c r="H43" s="96">
        <v>313.67430999999999</v>
      </c>
      <c r="I43" s="97">
        <v>3.4646904165643554E-4</v>
      </c>
      <c r="J43" s="97">
        <f t="shared" si="3"/>
        <v>2.6202213822000879E-2</v>
      </c>
      <c r="K43" s="97">
        <f>H43/'סכום נכסי הקרן'!$C$42</f>
        <v>4.2146546583E-4</v>
      </c>
      <c r="L43" s="141"/>
      <c r="M43" s="141"/>
    </row>
    <row r="44" spans="2:13" s="130" customFormat="1">
      <c r="B44" s="89" t="s">
        <v>1777</v>
      </c>
      <c r="C44" s="86">
        <v>5321</v>
      </c>
      <c r="D44" s="99" t="s">
        <v>175</v>
      </c>
      <c r="E44" s="108">
        <v>43201</v>
      </c>
      <c r="F44" s="96">
        <v>16317.3</v>
      </c>
      <c r="G44" s="98">
        <v>100.2972</v>
      </c>
      <c r="H44" s="96">
        <v>59.440580000000004</v>
      </c>
      <c r="I44" s="97">
        <v>6.2758846153846149E-6</v>
      </c>
      <c r="J44" s="97">
        <f t="shared" si="3"/>
        <v>4.9652609002750307E-3</v>
      </c>
      <c r="K44" s="97">
        <f>H44/'סכום נכסי הקרן'!$C$42</f>
        <v>7.9866762881873827E-5</v>
      </c>
      <c r="L44" s="141"/>
      <c r="M44" s="141"/>
    </row>
    <row r="45" spans="2:13" s="130" customFormat="1">
      <c r="B45" s="89" t="s">
        <v>1778</v>
      </c>
      <c r="C45" s="86">
        <v>6653</v>
      </c>
      <c r="D45" s="99" t="s">
        <v>175</v>
      </c>
      <c r="E45" s="108">
        <v>43516</v>
      </c>
      <c r="F45" s="96">
        <v>818502.49</v>
      </c>
      <c r="G45" s="98">
        <v>100.0218</v>
      </c>
      <c r="H45" s="96">
        <v>2973.4491000000003</v>
      </c>
      <c r="I45" s="97">
        <v>9.4947877876274276E-5</v>
      </c>
      <c r="J45" s="97">
        <f t="shared" si="3"/>
        <v>0.24838167048820825</v>
      </c>
      <c r="K45" s="97">
        <f>H45/'סכום נכסי הקרן'!$C$42</f>
        <v>3.9952462477825948E-3</v>
      </c>
      <c r="L45" s="141"/>
      <c r="M45" s="141"/>
    </row>
    <row r="46" spans="2:13" s="130" customFormat="1">
      <c r="B46" s="89" t="s">
        <v>1779</v>
      </c>
      <c r="C46" s="86">
        <v>5303</v>
      </c>
      <c r="D46" s="99" t="s">
        <v>177</v>
      </c>
      <c r="E46" s="108">
        <v>43034</v>
      </c>
      <c r="F46" s="96">
        <v>138242.38</v>
      </c>
      <c r="G46" s="98">
        <v>102.6785</v>
      </c>
      <c r="H46" s="96">
        <v>578.88092000000006</v>
      </c>
      <c r="I46" s="97">
        <v>3.3642890173410405E-4</v>
      </c>
      <c r="J46" s="97">
        <f t="shared" si="3"/>
        <v>4.835576634668165E-2</v>
      </c>
      <c r="K46" s="97">
        <f>H46/'סכום נכסי הקרן'!$C$42</f>
        <v>7.7780777331716772E-4</v>
      </c>
      <c r="L46" s="141"/>
      <c r="M46" s="141"/>
    </row>
    <row r="47" spans="2:13" s="130" customFormat="1">
      <c r="B47" s="89" t="s">
        <v>1780</v>
      </c>
      <c r="C47" s="86">
        <v>6644</v>
      </c>
      <c r="D47" s="99" t="s">
        <v>175</v>
      </c>
      <c r="E47" s="108">
        <v>43444</v>
      </c>
      <c r="F47" s="96">
        <v>3170.86</v>
      </c>
      <c r="G47" s="98">
        <v>98.960899999999995</v>
      </c>
      <c r="H47" s="96">
        <v>11.396889999999999</v>
      </c>
      <c r="I47" s="97">
        <v>1.9196823529411765E-5</v>
      </c>
      <c r="J47" s="97">
        <f t="shared" si="3"/>
        <v>9.5201850826044242E-4</v>
      </c>
      <c r="K47" s="97">
        <f>H47/'סכום נכסי הקרן'!$C$42</f>
        <v>1.5313321492165769E-5</v>
      </c>
      <c r="L47" s="141"/>
      <c r="M47" s="141"/>
    </row>
    <row r="48" spans="2:13" s="130" customFormat="1">
      <c r="B48" s="89" t="s">
        <v>1781</v>
      </c>
      <c r="C48" s="86">
        <v>5317</v>
      </c>
      <c r="D48" s="99" t="s">
        <v>175</v>
      </c>
      <c r="E48" s="108">
        <v>43264</v>
      </c>
      <c r="F48" s="96">
        <v>3241.77</v>
      </c>
      <c r="G48" s="98">
        <v>100</v>
      </c>
      <c r="H48" s="96">
        <v>11.77411</v>
      </c>
      <c r="I48" s="97">
        <v>1.8292492469978904E-4</v>
      </c>
      <c r="J48" s="97">
        <f t="shared" si="3"/>
        <v>9.8352889589127914E-4</v>
      </c>
      <c r="K48" s="97">
        <f>H48/'סכום נכסי הקרן'!$C$42</f>
        <v>1.5820169512395393E-5</v>
      </c>
      <c r="L48" s="141"/>
      <c r="M48" s="141"/>
    </row>
    <row r="49" spans="2:13" s="130" customFormat="1">
      <c r="B49" s="89" t="s">
        <v>1782</v>
      </c>
      <c r="C49" s="86">
        <v>5298</v>
      </c>
      <c r="D49" s="99" t="s">
        <v>175</v>
      </c>
      <c r="E49" s="108">
        <v>43188</v>
      </c>
      <c r="F49" s="96">
        <v>28.11</v>
      </c>
      <c r="G49" s="98">
        <v>100</v>
      </c>
      <c r="H49" s="96">
        <v>0.1021</v>
      </c>
      <c r="I49" s="97">
        <v>2.6549523134100357E-4</v>
      </c>
      <c r="J49" s="97">
        <f t="shared" si="3"/>
        <v>8.5287380762112447E-6</v>
      </c>
      <c r="K49" s="97">
        <f>H49/'סכום נכסי הקרן'!$C$42</f>
        <v>1.3718568173862565E-7</v>
      </c>
      <c r="L49" s="141"/>
      <c r="M49" s="141"/>
    </row>
    <row r="50" spans="2:13" s="130" customFormat="1">
      <c r="B50" s="89" t="s">
        <v>1783</v>
      </c>
      <c r="C50" s="86">
        <v>6651</v>
      </c>
      <c r="D50" s="99" t="s">
        <v>177</v>
      </c>
      <c r="E50" s="108">
        <v>43503</v>
      </c>
      <c r="F50" s="96">
        <v>22415.54</v>
      </c>
      <c r="G50" s="98">
        <v>100</v>
      </c>
      <c r="H50" s="96">
        <v>91.415050000000008</v>
      </c>
      <c r="I50" s="97">
        <v>2.1868816832720981E-3</v>
      </c>
      <c r="J50" s="97">
        <f t="shared" si="3"/>
        <v>7.6361901828967179E-3</v>
      </c>
      <c r="K50" s="97">
        <f>H50/'סכום נכסי הקרן'!$C$42</f>
        <v>1.228289515712101E-4</v>
      </c>
      <c r="L50" s="141"/>
      <c r="M50" s="141"/>
    </row>
    <row r="51" spans="2:13" s="130" customFormat="1">
      <c r="B51" s="89" t="s">
        <v>1784</v>
      </c>
      <c r="C51" s="86">
        <v>5316</v>
      </c>
      <c r="D51" s="99" t="s">
        <v>175</v>
      </c>
      <c r="E51" s="108">
        <v>43175</v>
      </c>
      <c r="F51" s="96">
        <v>273958.25</v>
      </c>
      <c r="G51" s="98">
        <v>101.0558</v>
      </c>
      <c r="H51" s="96">
        <v>1005.52174</v>
      </c>
      <c r="I51" s="97">
        <v>6.7750000000000007E-5</v>
      </c>
      <c r="J51" s="97">
        <f t="shared" si="3"/>
        <v>8.399443242307722E-2</v>
      </c>
      <c r="K51" s="97">
        <f>H51/'סכום נכסי הקרן'!$C$42</f>
        <v>1.3510596023987179E-3</v>
      </c>
      <c r="L51" s="141"/>
      <c r="M51" s="141"/>
    </row>
    <row r="52" spans="2:13" s="130" customFormat="1">
      <c r="B52" s="89" t="s">
        <v>1785</v>
      </c>
      <c r="C52" s="86">
        <v>5331</v>
      </c>
      <c r="D52" s="99" t="s">
        <v>175</v>
      </c>
      <c r="E52" s="108">
        <v>43455</v>
      </c>
      <c r="F52" s="96">
        <v>35901.769999999997</v>
      </c>
      <c r="G52" s="98">
        <v>96.401499999999999</v>
      </c>
      <c r="H52" s="96">
        <v>125.70294</v>
      </c>
      <c r="I52" s="97">
        <v>2.6034642857142857E-4</v>
      </c>
      <c r="J52" s="97">
        <f t="shared" si="3"/>
        <v>1.0500366803816823E-2</v>
      </c>
      <c r="K52" s="97">
        <f>H52/'סכום נכסי הקרן'!$C$42</f>
        <v>1.6889954476444227E-4</v>
      </c>
      <c r="L52" s="141"/>
      <c r="M52" s="141"/>
    </row>
    <row r="53" spans="2:13" s="130" customFormat="1">
      <c r="B53" s="89" t="s">
        <v>1786</v>
      </c>
      <c r="C53" s="86">
        <v>5320</v>
      </c>
      <c r="D53" s="99" t="s">
        <v>175</v>
      </c>
      <c r="E53" s="108">
        <v>43448</v>
      </c>
      <c r="F53" s="96">
        <v>536.47</v>
      </c>
      <c r="G53" s="98">
        <v>29.737200000000001</v>
      </c>
      <c r="H53" s="96">
        <v>0.57940999999999998</v>
      </c>
      <c r="I53" s="97">
        <v>1.0975495481987341E-4</v>
      </c>
      <c r="J53" s="97">
        <f t="shared" si="3"/>
        <v>4.8399962083619567E-5</v>
      </c>
      <c r="K53" s="97">
        <f>H53/'סכום נכסי הקרן'!$C$42</f>
        <v>7.7851866656392837E-7</v>
      </c>
      <c r="L53" s="141"/>
      <c r="M53" s="141"/>
    </row>
    <row r="54" spans="2:13" s="130" customFormat="1">
      <c r="B54" s="89" t="s">
        <v>1787</v>
      </c>
      <c r="C54" s="86">
        <v>5287</v>
      </c>
      <c r="D54" s="99" t="s">
        <v>177</v>
      </c>
      <c r="E54" s="108">
        <v>42809</v>
      </c>
      <c r="F54" s="96">
        <v>22925.59</v>
      </c>
      <c r="G54" s="98">
        <v>98.511200000000002</v>
      </c>
      <c r="H54" s="96">
        <v>92.103210000000004</v>
      </c>
      <c r="I54" s="97">
        <v>1.5015142671893857E-5</v>
      </c>
      <c r="J54" s="97">
        <f t="shared" si="3"/>
        <v>7.6936743787294846E-3</v>
      </c>
      <c r="K54" s="97">
        <f>H54/'סכום נכסי הקרן'!$C$42</f>
        <v>1.2375359112797065E-4</v>
      </c>
      <c r="L54" s="141"/>
      <c r="M54" s="141"/>
    </row>
    <row r="55" spans="2:13" s="130" customFormat="1">
      <c r="B55" s="89" t="s">
        <v>1788</v>
      </c>
      <c r="C55" s="86">
        <v>5304</v>
      </c>
      <c r="D55" s="99" t="s">
        <v>177</v>
      </c>
      <c r="E55" s="108">
        <v>43080</v>
      </c>
      <c r="F55" s="96">
        <v>90228.94</v>
      </c>
      <c r="G55" s="98">
        <v>105.2641</v>
      </c>
      <c r="H55" s="96">
        <v>387.34204999999997</v>
      </c>
      <c r="I55" s="97">
        <v>5.8202200000000003E-5</v>
      </c>
      <c r="J55" s="97">
        <f t="shared" si="3"/>
        <v>3.2355914694933596E-2</v>
      </c>
      <c r="K55" s="97">
        <f>H55/'סכום נכסי הקרן'!$C$42</f>
        <v>5.2044841523297568E-4</v>
      </c>
      <c r="L55" s="141"/>
      <c r="M55" s="141"/>
    </row>
    <row r="56" spans="2:13" s="130" customFormat="1">
      <c r="B56" s="89" t="s">
        <v>1789</v>
      </c>
      <c r="C56" s="86">
        <v>6646</v>
      </c>
      <c r="D56" s="99" t="s">
        <v>177</v>
      </c>
      <c r="E56" s="108">
        <v>43460</v>
      </c>
      <c r="F56" s="96">
        <v>161155.85999999999</v>
      </c>
      <c r="G56" s="98">
        <v>97.618300000000005</v>
      </c>
      <c r="H56" s="96">
        <v>641.5726800000001</v>
      </c>
      <c r="I56" s="97">
        <v>2.9887383004718676E-4</v>
      </c>
      <c r="J56" s="97">
        <f t="shared" si="3"/>
        <v>5.3592608663789364E-2</v>
      </c>
      <c r="K56" s="97">
        <f>H56/'סכום נכסי הקרן'!$C$42</f>
        <v>8.6204295289595619E-4</v>
      </c>
      <c r="L56" s="141"/>
      <c r="M56" s="141"/>
    </row>
    <row r="57" spans="2:13" s="130" customFormat="1">
      <c r="B57" s="89" t="s">
        <v>1790</v>
      </c>
      <c r="C57" s="86">
        <v>6647</v>
      </c>
      <c r="D57" s="99" t="s">
        <v>175</v>
      </c>
      <c r="E57" s="108">
        <v>43510</v>
      </c>
      <c r="F57" s="96">
        <v>73774.47</v>
      </c>
      <c r="G57" s="98">
        <v>100.7444</v>
      </c>
      <c r="H57" s="96">
        <v>269.94349999999997</v>
      </c>
      <c r="I57" s="97">
        <v>4.6485961124149228E-5</v>
      </c>
      <c r="J57" s="97">
        <f t="shared" si="3"/>
        <v>2.2549240028165819E-2</v>
      </c>
      <c r="K57" s="97">
        <f>H57/'סכום נכסי הקרן'!$C$42</f>
        <v>3.6270698411763652E-4</v>
      </c>
      <c r="L57" s="141"/>
      <c r="M57" s="141"/>
    </row>
    <row r="58" spans="2:13" s="130" customFormat="1">
      <c r="B58" s="89" t="s">
        <v>1791</v>
      </c>
      <c r="C58" s="86">
        <v>6642</v>
      </c>
      <c r="D58" s="99" t="s">
        <v>175</v>
      </c>
      <c r="E58" s="108">
        <v>43465</v>
      </c>
      <c r="F58" s="96">
        <v>4442.83</v>
      </c>
      <c r="G58" s="98">
        <v>94.475300000000004</v>
      </c>
      <c r="H58" s="96">
        <v>15.24489</v>
      </c>
      <c r="I58" s="97">
        <v>1.1240808333333334E-5</v>
      </c>
      <c r="J58" s="97">
        <f t="shared" si="3"/>
        <v>1.2734541999084431E-3</v>
      </c>
      <c r="K58" s="97">
        <f>H58/'סכום נכסי הקרן'!$C$42</f>
        <v>2.0483649634479498E-5</v>
      </c>
      <c r="L58" s="141"/>
      <c r="M58" s="141"/>
    </row>
    <row r="59" spans="2:13" s="130" customFormat="1">
      <c r="B59" s="89" t="s">
        <v>1792</v>
      </c>
      <c r="C59" s="86">
        <v>5337</v>
      </c>
      <c r="D59" s="99" t="s">
        <v>175</v>
      </c>
      <c r="E59" s="108">
        <v>43490</v>
      </c>
      <c r="F59" s="96">
        <v>82040.67</v>
      </c>
      <c r="G59" s="98">
        <v>94.669700000000006</v>
      </c>
      <c r="H59" s="96">
        <v>282.08891</v>
      </c>
      <c r="I59" s="97">
        <v>7.1831324444444452E-5</v>
      </c>
      <c r="J59" s="97">
        <f t="shared" si="3"/>
        <v>2.3563784795239247E-2</v>
      </c>
      <c r="K59" s="97">
        <f>H59/'סכום נכסי הקרן'!$C$42</f>
        <v>3.7902604729927341E-4</v>
      </c>
      <c r="L59" s="141"/>
      <c r="M59" s="141"/>
    </row>
    <row r="60" spans="2:13" s="130" customFormat="1">
      <c r="B60" s="89" t="s">
        <v>1793</v>
      </c>
      <c r="C60" s="86">
        <v>5286</v>
      </c>
      <c r="D60" s="99" t="s">
        <v>175</v>
      </c>
      <c r="E60" s="108">
        <v>42727</v>
      </c>
      <c r="F60" s="96">
        <v>12554.61</v>
      </c>
      <c r="G60" s="98">
        <v>114.81059999999999</v>
      </c>
      <c r="H60" s="96">
        <v>52.35172</v>
      </c>
      <c r="I60" s="97">
        <v>8.4919715453529626E-6</v>
      </c>
      <c r="J60" s="97">
        <f t="shared" si="3"/>
        <v>4.3731058542522015E-3</v>
      </c>
      <c r="K60" s="97">
        <f>H60/'סכום נכסי הקרן'!$C$42</f>
        <v>7.0341884411259976E-5</v>
      </c>
      <c r="L60" s="141"/>
      <c r="M60" s="141"/>
    </row>
    <row r="61" spans="2:13" s="130" customFormat="1">
      <c r="B61" s="143"/>
      <c r="L61" s="141"/>
      <c r="M61" s="141"/>
    </row>
    <row r="62" spans="2:13" s="130" customFormat="1">
      <c r="B62" s="143"/>
      <c r="L62" s="141"/>
      <c r="M62" s="141"/>
    </row>
    <row r="63" spans="2:13" s="130" customFormat="1">
      <c r="B63" s="143"/>
      <c r="L63" s="141"/>
      <c r="M63" s="141"/>
    </row>
    <row r="64" spans="2:13" s="130" customFormat="1">
      <c r="B64" s="144" t="s">
        <v>123</v>
      </c>
      <c r="L64" s="141"/>
      <c r="M64" s="141"/>
    </row>
    <row r="65" spans="2:13" s="130" customFormat="1">
      <c r="B65" s="144" t="s">
        <v>249</v>
      </c>
      <c r="L65" s="141"/>
      <c r="M65" s="141"/>
    </row>
    <row r="66" spans="2:13" s="130" customFormat="1">
      <c r="B66" s="144" t="s">
        <v>257</v>
      </c>
      <c r="L66" s="141"/>
      <c r="M66" s="141"/>
    </row>
    <row r="67" spans="2:13" s="130" customFormat="1">
      <c r="B67" s="143"/>
      <c r="L67" s="141"/>
      <c r="M67" s="141"/>
    </row>
    <row r="68" spans="2:13" s="130" customFormat="1">
      <c r="B68" s="143"/>
      <c r="L68" s="141"/>
      <c r="M68" s="141"/>
    </row>
    <row r="69" spans="2:13" s="130" customFormat="1">
      <c r="B69" s="143"/>
      <c r="L69" s="141"/>
      <c r="M69" s="141"/>
    </row>
    <row r="70" spans="2:13" s="130" customFormat="1">
      <c r="B70" s="143"/>
      <c r="L70" s="141"/>
      <c r="M70" s="141"/>
    </row>
    <row r="71" spans="2:13" s="130" customFormat="1">
      <c r="B71" s="143"/>
      <c r="L71" s="141"/>
      <c r="M71" s="141"/>
    </row>
    <row r="72" spans="2:13" s="130" customFormat="1">
      <c r="B72" s="143"/>
      <c r="L72" s="141"/>
      <c r="M72" s="141"/>
    </row>
    <row r="73" spans="2:13" s="130" customFormat="1">
      <c r="B73" s="143"/>
      <c r="L73" s="141"/>
      <c r="M73" s="141"/>
    </row>
    <row r="74" spans="2:13" s="130" customFormat="1">
      <c r="B74" s="143"/>
      <c r="L74" s="141"/>
      <c r="M74" s="141"/>
    </row>
    <row r="75" spans="2:13" s="130" customFormat="1">
      <c r="B75" s="143"/>
      <c r="L75" s="141"/>
      <c r="M75" s="141"/>
    </row>
    <row r="76" spans="2:13" s="130" customFormat="1">
      <c r="B76" s="143"/>
      <c r="L76" s="141"/>
      <c r="M76" s="141"/>
    </row>
    <row r="77" spans="2:13" s="130" customFormat="1">
      <c r="B77" s="143"/>
      <c r="L77" s="141"/>
      <c r="M77" s="141"/>
    </row>
    <row r="78" spans="2:13" s="130" customFormat="1">
      <c r="B78" s="143"/>
      <c r="L78" s="141"/>
      <c r="M78" s="141"/>
    </row>
    <row r="79" spans="2:13" s="130" customFormat="1">
      <c r="B79" s="143"/>
      <c r="L79" s="141"/>
      <c r="M79" s="141"/>
    </row>
    <row r="80" spans="2:13" s="130" customFormat="1">
      <c r="B80" s="143"/>
      <c r="L80" s="141"/>
      <c r="M80" s="141"/>
    </row>
    <row r="81" spans="2:13" s="130" customFormat="1">
      <c r="B81" s="143"/>
      <c r="L81" s="141"/>
      <c r="M81" s="141"/>
    </row>
    <row r="82" spans="2:13" s="130" customFormat="1">
      <c r="B82" s="143"/>
      <c r="L82" s="141"/>
      <c r="M82" s="141"/>
    </row>
    <row r="83" spans="2:13" s="130" customFormat="1">
      <c r="B83" s="143"/>
      <c r="L83" s="141"/>
      <c r="M83" s="141"/>
    </row>
    <row r="84" spans="2:13" s="130" customFormat="1">
      <c r="B84" s="143"/>
      <c r="L84" s="141"/>
      <c r="M84" s="141"/>
    </row>
    <row r="85" spans="2:13" s="130" customFormat="1">
      <c r="B85" s="143"/>
      <c r="L85" s="141"/>
      <c r="M85" s="141"/>
    </row>
    <row r="86" spans="2:13" s="130" customFormat="1">
      <c r="B86" s="143"/>
      <c r="L86" s="141"/>
      <c r="M86" s="141"/>
    </row>
    <row r="87" spans="2:13" s="130" customFormat="1">
      <c r="B87" s="143"/>
      <c r="L87" s="141"/>
      <c r="M87" s="141"/>
    </row>
    <row r="88" spans="2:13" s="130" customFormat="1">
      <c r="B88" s="143"/>
      <c r="L88" s="141"/>
      <c r="M88" s="141"/>
    </row>
    <row r="89" spans="2:13" s="130" customFormat="1">
      <c r="B89" s="143"/>
      <c r="L89" s="141"/>
      <c r="M89" s="141"/>
    </row>
    <row r="90" spans="2:13" s="130" customFormat="1">
      <c r="B90" s="143"/>
      <c r="L90" s="141"/>
      <c r="M90" s="141"/>
    </row>
    <row r="91" spans="2:13" s="130" customFormat="1">
      <c r="B91" s="143"/>
      <c r="L91" s="141"/>
      <c r="M91" s="141"/>
    </row>
    <row r="92" spans="2:13" s="130" customFormat="1">
      <c r="B92" s="143"/>
      <c r="L92" s="141"/>
      <c r="M92" s="141"/>
    </row>
    <row r="93" spans="2:13" s="130" customFormat="1">
      <c r="B93" s="143"/>
      <c r="L93" s="141"/>
      <c r="M93" s="141"/>
    </row>
    <row r="94" spans="2:13" s="130" customFormat="1">
      <c r="B94" s="143"/>
      <c r="L94" s="141"/>
      <c r="M94" s="141"/>
    </row>
    <row r="95" spans="2:13" s="130" customFormat="1">
      <c r="B95" s="143"/>
      <c r="L95" s="141"/>
      <c r="M95" s="141"/>
    </row>
    <row r="96" spans="2:13" s="130" customFormat="1">
      <c r="B96" s="143"/>
      <c r="L96" s="141"/>
      <c r="M96" s="141"/>
    </row>
    <row r="97" spans="2:13" s="130" customFormat="1">
      <c r="B97" s="143"/>
      <c r="L97" s="141"/>
      <c r="M97" s="141"/>
    </row>
    <row r="98" spans="2:13" s="130" customFormat="1">
      <c r="B98" s="143"/>
      <c r="L98" s="141"/>
      <c r="M98" s="141"/>
    </row>
    <row r="99" spans="2:13" s="130" customFormat="1">
      <c r="B99" s="143"/>
      <c r="L99" s="141"/>
      <c r="M99" s="141"/>
    </row>
    <row r="100" spans="2:13" s="130" customFormat="1">
      <c r="B100" s="143"/>
      <c r="L100" s="141"/>
      <c r="M100" s="141"/>
    </row>
    <row r="101" spans="2:13" s="130" customFormat="1">
      <c r="B101" s="143"/>
      <c r="L101" s="141"/>
      <c r="M101" s="141"/>
    </row>
    <row r="102" spans="2:13" s="130" customFormat="1">
      <c r="B102" s="143"/>
      <c r="L102" s="141"/>
      <c r="M102" s="141"/>
    </row>
    <row r="103" spans="2:13" s="130" customFormat="1">
      <c r="B103" s="143"/>
      <c r="L103" s="141"/>
      <c r="M103" s="141"/>
    </row>
    <row r="104" spans="2:13" s="130" customFormat="1">
      <c r="B104" s="143"/>
      <c r="L104" s="141"/>
      <c r="M104" s="141"/>
    </row>
    <row r="105" spans="2:13" s="130" customFormat="1">
      <c r="B105" s="143"/>
      <c r="L105" s="141"/>
      <c r="M105" s="141"/>
    </row>
    <row r="106" spans="2:13" s="130" customFormat="1">
      <c r="B106" s="143"/>
      <c r="L106" s="141"/>
      <c r="M106" s="141"/>
    </row>
    <row r="107" spans="2:13" s="130" customFormat="1">
      <c r="B107" s="143"/>
      <c r="L107" s="141"/>
      <c r="M107" s="141"/>
    </row>
    <row r="108" spans="2:13" s="130" customFormat="1">
      <c r="B108" s="143"/>
      <c r="L108" s="141"/>
      <c r="M108" s="141"/>
    </row>
    <row r="109" spans="2:13" s="130" customFormat="1">
      <c r="B109" s="143"/>
      <c r="L109" s="141"/>
      <c r="M109" s="141"/>
    </row>
    <row r="110" spans="2:13" s="130" customFormat="1">
      <c r="B110" s="143"/>
      <c r="L110" s="141"/>
      <c r="M110" s="141"/>
    </row>
    <row r="111" spans="2:13" s="130" customFormat="1">
      <c r="B111" s="143"/>
      <c r="L111" s="141"/>
      <c r="M111" s="141"/>
    </row>
    <row r="112" spans="2:13" s="130" customFormat="1">
      <c r="B112" s="143"/>
      <c r="L112" s="141"/>
      <c r="M112" s="141"/>
    </row>
    <row r="113" spans="2:13" s="130" customFormat="1">
      <c r="B113" s="143"/>
      <c r="L113" s="141"/>
      <c r="M113" s="141"/>
    </row>
    <row r="114" spans="2:13" s="130" customFormat="1">
      <c r="B114" s="143"/>
      <c r="L114" s="141"/>
      <c r="M114" s="141"/>
    </row>
    <row r="115" spans="2:13" s="130" customFormat="1">
      <c r="B115" s="143"/>
      <c r="L115" s="141"/>
      <c r="M115" s="141"/>
    </row>
    <row r="116" spans="2:13" s="130" customFormat="1">
      <c r="B116" s="143"/>
      <c r="L116" s="141"/>
      <c r="M116" s="141"/>
    </row>
    <row r="117" spans="2:13" s="130" customFormat="1">
      <c r="B117" s="143"/>
      <c r="L117" s="141"/>
      <c r="M117" s="141"/>
    </row>
    <row r="118" spans="2:13" s="130" customFormat="1">
      <c r="B118" s="143"/>
      <c r="L118" s="141"/>
      <c r="M118" s="141"/>
    </row>
    <row r="119" spans="2:13" s="130" customFormat="1">
      <c r="B119" s="143"/>
      <c r="L119" s="141"/>
      <c r="M119" s="141"/>
    </row>
    <row r="120" spans="2:13" s="130" customFormat="1">
      <c r="B120" s="143"/>
      <c r="L120" s="141"/>
      <c r="M120" s="141"/>
    </row>
    <row r="121" spans="2:13" s="130" customFormat="1">
      <c r="B121" s="143"/>
      <c r="L121" s="141"/>
      <c r="M121" s="141"/>
    </row>
    <row r="122" spans="2:13" s="130" customFormat="1">
      <c r="B122" s="143"/>
      <c r="L122" s="141"/>
      <c r="M122" s="141"/>
    </row>
    <row r="123" spans="2:13" s="130" customFormat="1">
      <c r="B123" s="143"/>
      <c r="L123" s="141"/>
      <c r="M123" s="141"/>
    </row>
    <row r="124" spans="2:13" s="130" customFormat="1">
      <c r="B124" s="143"/>
      <c r="L124" s="141"/>
      <c r="M124" s="141"/>
    </row>
    <row r="125" spans="2:13" s="130" customFormat="1">
      <c r="B125" s="143"/>
      <c r="L125" s="141"/>
      <c r="M125" s="141"/>
    </row>
    <row r="126" spans="2:13" s="130" customFormat="1">
      <c r="B126" s="143"/>
      <c r="L126" s="141"/>
      <c r="M126" s="141"/>
    </row>
    <row r="127" spans="2:13" s="130" customFormat="1">
      <c r="B127" s="143"/>
      <c r="L127" s="141"/>
      <c r="M127" s="141"/>
    </row>
    <row r="128" spans="2:13" s="130" customFormat="1">
      <c r="B128" s="143"/>
      <c r="L128" s="141"/>
      <c r="M128" s="141"/>
    </row>
    <row r="129" spans="2:13" s="130" customFormat="1">
      <c r="B129" s="143"/>
      <c r="L129" s="141"/>
      <c r="M129" s="141"/>
    </row>
    <row r="130" spans="2:13" s="130" customFormat="1">
      <c r="B130" s="143"/>
      <c r="L130" s="141"/>
      <c r="M130" s="141"/>
    </row>
    <row r="131" spans="2:13" s="130" customFormat="1">
      <c r="B131" s="143"/>
      <c r="L131" s="141"/>
      <c r="M131" s="141"/>
    </row>
    <row r="132" spans="2:13" s="130" customFormat="1">
      <c r="B132" s="143"/>
      <c r="L132" s="141"/>
      <c r="M132" s="141"/>
    </row>
    <row r="133" spans="2:13" s="130" customFormat="1">
      <c r="B133" s="143"/>
      <c r="L133" s="141"/>
      <c r="M133" s="141"/>
    </row>
    <row r="134" spans="2:13" s="130" customFormat="1">
      <c r="B134" s="143"/>
      <c r="L134" s="141"/>
      <c r="M134" s="141"/>
    </row>
    <row r="135" spans="2:13" s="130" customFormat="1">
      <c r="B135" s="143"/>
      <c r="L135" s="141"/>
      <c r="M135" s="141"/>
    </row>
    <row r="136" spans="2:13" s="130" customFormat="1">
      <c r="B136" s="143"/>
      <c r="L136" s="141"/>
      <c r="M136" s="141"/>
    </row>
    <row r="137" spans="2:13" s="130" customFormat="1">
      <c r="B137" s="143"/>
      <c r="L137" s="141"/>
      <c r="M137" s="141"/>
    </row>
    <row r="138" spans="2:13" s="130" customFormat="1">
      <c r="B138" s="143"/>
      <c r="L138" s="141"/>
      <c r="M138" s="141"/>
    </row>
    <row r="139" spans="2:13" s="130" customFormat="1">
      <c r="B139" s="143"/>
      <c r="L139" s="141"/>
      <c r="M139" s="141"/>
    </row>
    <row r="140" spans="2:13" s="130" customFormat="1">
      <c r="B140" s="143"/>
      <c r="L140" s="141"/>
      <c r="M140" s="141"/>
    </row>
    <row r="141" spans="2:13" s="130" customFormat="1">
      <c r="B141" s="143"/>
      <c r="L141" s="141"/>
      <c r="M141" s="141"/>
    </row>
    <row r="142" spans="2:13" s="130" customFormat="1">
      <c r="B142" s="143"/>
      <c r="L142" s="141"/>
      <c r="M142" s="141"/>
    </row>
    <row r="143" spans="2:13" s="130" customFormat="1">
      <c r="B143" s="143"/>
      <c r="L143" s="141"/>
      <c r="M143" s="141"/>
    </row>
    <row r="144" spans="2:13" s="130" customFormat="1">
      <c r="B144" s="143"/>
      <c r="L144" s="141"/>
      <c r="M144" s="141"/>
    </row>
    <row r="145" spans="2:13" s="130" customFormat="1">
      <c r="B145" s="143"/>
      <c r="L145" s="141"/>
      <c r="M145" s="141"/>
    </row>
    <row r="146" spans="2:13">
      <c r="C146" s="1"/>
    </row>
    <row r="147" spans="2:13">
      <c r="C147" s="1"/>
    </row>
    <row r="148" spans="2:13">
      <c r="C148" s="1"/>
    </row>
    <row r="149" spans="2:13">
      <c r="C149" s="1"/>
    </row>
    <row r="150" spans="2:13">
      <c r="C150" s="1"/>
    </row>
    <row r="151" spans="2:13">
      <c r="C151" s="1"/>
    </row>
    <row r="152" spans="2:13">
      <c r="C152" s="1"/>
    </row>
    <row r="153" spans="2:13">
      <c r="C153" s="1"/>
    </row>
    <row r="154" spans="2:13">
      <c r="C154" s="1"/>
    </row>
    <row r="155" spans="2:13">
      <c r="C155" s="1"/>
    </row>
    <row r="156" spans="2:13">
      <c r="C156" s="1"/>
    </row>
    <row r="157" spans="2:13">
      <c r="C157" s="1"/>
    </row>
    <row r="158" spans="2:13">
      <c r="C158" s="1"/>
    </row>
    <row r="159" spans="2:13">
      <c r="C159" s="1"/>
    </row>
    <row r="160" spans="2:1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5" type="noConversion"/>
  <dataValidations count="1">
    <dataValidation allowBlank="1" showInputMessage="1" showErrorMessage="1" sqref="C5:C1048576 A1:B1048576 Y39:XFD41 D39:W41 D42:XFD1048576 D1:XFD38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>
      <selection activeCell="F13" sqref="F13"/>
    </sheetView>
  </sheetViews>
  <sheetFormatPr defaultColWidth="9.140625" defaultRowHeight="18"/>
  <cols>
    <col min="1" max="1" width="6.28515625" style="1" customWidth="1"/>
    <col min="2" max="2" width="24.7109375" style="2" bestFit="1" customWidth="1"/>
    <col min="3" max="3" width="41.7109375" style="2" bestFit="1" customWidth="1"/>
    <col min="4" max="4" width="10.42578125" style="2" bestFit="1" customWidth="1"/>
    <col min="5" max="5" width="12" style="1" bestFit="1" customWidth="1"/>
    <col min="6" max="6" width="11.28515625" style="1" bestFit="1" customWidth="1"/>
    <col min="7" max="7" width="7.28515625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8" t="s">
        <v>191</v>
      </c>
      <c r="C1" s="80" t="s" vm="1">
        <v>267</v>
      </c>
    </row>
    <row r="2" spans="2:59">
      <c r="B2" s="58" t="s">
        <v>190</v>
      </c>
      <c r="C2" s="80" t="s">
        <v>268</v>
      </c>
    </row>
    <row r="3" spans="2:59">
      <c r="B3" s="58" t="s">
        <v>192</v>
      </c>
      <c r="C3" s="80" t="s">
        <v>269</v>
      </c>
    </row>
    <row r="4" spans="2:59">
      <c r="B4" s="58" t="s">
        <v>193</v>
      </c>
      <c r="C4" s="80">
        <v>8803</v>
      </c>
    </row>
    <row r="6" spans="2:59" ht="26.25" customHeight="1">
      <c r="B6" s="172" t="s">
        <v>222</v>
      </c>
      <c r="C6" s="173"/>
      <c r="D6" s="173"/>
      <c r="E6" s="173"/>
      <c r="F6" s="173"/>
      <c r="G6" s="173"/>
      <c r="H6" s="173"/>
      <c r="I6" s="173"/>
      <c r="J6" s="173"/>
      <c r="K6" s="173"/>
      <c r="L6" s="174"/>
    </row>
    <row r="7" spans="2:59" ht="26.25" customHeight="1">
      <c r="B7" s="172" t="s">
        <v>107</v>
      </c>
      <c r="C7" s="173"/>
      <c r="D7" s="173"/>
      <c r="E7" s="173"/>
      <c r="F7" s="173"/>
      <c r="G7" s="173"/>
      <c r="H7" s="173"/>
      <c r="I7" s="173"/>
      <c r="J7" s="173"/>
      <c r="K7" s="173"/>
      <c r="L7" s="174"/>
    </row>
    <row r="8" spans="2:59" s="3" customFormat="1" ht="78.75">
      <c r="B8" s="23" t="s">
        <v>127</v>
      </c>
      <c r="C8" s="31" t="s">
        <v>49</v>
      </c>
      <c r="D8" s="31" t="s">
        <v>69</v>
      </c>
      <c r="E8" s="31" t="s">
        <v>111</v>
      </c>
      <c r="F8" s="31" t="s">
        <v>112</v>
      </c>
      <c r="G8" s="31" t="s">
        <v>251</v>
      </c>
      <c r="H8" s="31" t="s">
        <v>250</v>
      </c>
      <c r="I8" s="31" t="s">
        <v>120</v>
      </c>
      <c r="J8" s="31" t="s">
        <v>63</v>
      </c>
      <c r="K8" s="31" t="s">
        <v>194</v>
      </c>
      <c r="L8" s="32" t="s">
        <v>196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258</v>
      </c>
      <c r="H9" s="17"/>
      <c r="I9" s="17" t="s">
        <v>254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31" t="s">
        <v>52</v>
      </c>
      <c r="C11" s="126"/>
      <c r="D11" s="126"/>
      <c r="E11" s="126"/>
      <c r="F11" s="126"/>
      <c r="G11" s="127"/>
      <c r="H11" s="129"/>
      <c r="I11" s="127">
        <v>0.1103</v>
      </c>
      <c r="J11" s="126"/>
      <c r="K11" s="128">
        <f>I11/$I$11</f>
        <v>1</v>
      </c>
      <c r="L11" s="128">
        <f>I11/'סכום נכסי הקרן'!$C$42</f>
        <v>1.4820353276954366E-7</v>
      </c>
      <c r="M11" s="102"/>
      <c r="N11" s="102"/>
      <c r="O11" s="102"/>
      <c r="P11" s="102"/>
      <c r="BG11" s="102"/>
    </row>
    <row r="12" spans="2:59" s="102" customFormat="1" ht="21" customHeight="1">
      <c r="B12" s="132" t="s">
        <v>246</v>
      </c>
      <c r="C12" s="126"/>
      <c r="D12" s="126"/>
      <c r="E12" s="126"/>
      <c r="F12" s="126"/>
      <c r="G12" s="127"/>
      <c r="H12" s="129"/>
      <c r="I12" s="127">
        <v>0.1103</v>
      </c>
      <c r="J12" s="126"/>
      <c r="K12" s="128">
        <f t="shared" ref="K12:K13" si="0">I12/$I$11</f>
        <v>1</v>
      </c>
      <c r="L12" s="128">
        <f>I12/'סכום נכסי הקרן'!$C$42</f>
        <v>1.4820353276954366E-7</v>
      </c>
    </row>
    <row r="13" spans="2:59">
      <c r="B13" s="85" t="s">
        <v>1794</v>
      </c>
      <c r="C13" s="86" t="s">
        <v>1795</v>
      </c>
      <c r="D13" s="99" t="s">
        <v>1084</v>
      </c>
      <c r="E13" s="99" t="s">
        <v>175</v>
      </c>
      <c r="F13" s="108">
        <v>43375</v>
      </c>
      <c r="G13" s="96">
        <v>282</v>
      </c>
      <c r="H13" s="98">
        <v>10.769399999999999</v>
      </c>
      <c r="I13" s="96">
        <v>0.1103</v>
      </c>
      <c r="J13" s="97">
        <v>1.3922776971924375E-5</v>
      </c>
      <c r="K13" s="97">
        <f t="shared" si="0"/>
        <v>1</v>
      </c>
      <c r="L13" s="97">
        <f>I13/'סכום נכסי הקרן'!$C$42</f>
        <v>1.4820353276954366E-7</v>
      </c>
    </row>
    <row r="14" spans="2:59">
      <c r="B14" s="103"/>
      <c r="C14" s="86"/>
      <c r="D14" s="86"/>
      <c r="E14" s="86"/>
      <c r="F14" s="86"/>
      <c r="G14" s="96"/>
      <c r="H14" s="98"/>
      <c r="I14" s="86"/>
      <c r="J14" s="86"/>
      <c r="K14" s="97"/>
      <c r="L14" s="86"/>
    </row>
    <row r="15" spans="2:59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59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</row>
    <row r="17" spans="2:12">
      <c r="B17" s="118"/>
      <c r="C17" s="103"/>
      <c r="D17" s="103"/>
      <c r="E17" s="103"/>
      <c r="F17" s="103"/>
      <c r="G17" s="103"/>
      <c r="H17" s="103"/>
      <c r="I17" s="103"/>
      <c r="J17" s="103"/>
      <c r="K17" s="103"/>
      <c r="L17" s="103"/>
    </row>
    <row r="18" spans="2:12">
      <c r="B18" s="118"/>
      <c r="C18" s="103"/>
      <c r="D18" s="103"/>
      <c r="E18" s="103"/>
      <c r="F18" s="103"/>
      <c r="G18" s="103"/>
      <c r="H18" s="103"/>
      <c r="I18" s="103"/>
      <c r="J18" s="103"/>
      <c r="K18" s="103"/>
      <c r="L18" s="103"/>
    </row>
    <row r="19" spans="2:12">
      <c r="B19" s="118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12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12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12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12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12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12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12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12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12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12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12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12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12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</row>
    <row r="112" spans="2:12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</row>
    <row r="113" spans="2:12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</row>
    <row r="114" spans="2:12">
      <c r="C114" s="1"/>
      <c r="D114" s="1"/>
    </row>
    <row r="115" spans="2:12">
      <c r="C115" s="1"/>
      <c r="D115" s="1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1:B1048576 AH39:XFD41 D42:XFD1048576 D39:AF41 D1:XFD38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5" customFormat="1">
      <c r="C5" s="55">
        <v>1</v>
      </c>
      <c r="D5" s="55">
        <f>C5+1</f>
        <v>2</v>
      </c>
      <c r="E5" s="55">
        <f t="shared" ref="E5:Y5" si="0">D5+1</f>
        <v>3</v>
      </c>
      <c r="F5" s="55">
        <f t="shared" si="0"/>
        <v>4</v>
      </c>
      <c r="G5" s="55">
        <f t="shared" si="0"/>
        <v>5</v>
      </c>
      <c r="H5" s="55">
        <f t="shared" si="0"/>
        <v>6</v>
      </c>
      <c r="I5" s="55">
        <f t="shared" si="0"/>
        <v>7</v>
      </c>
      <c r="J5" s="55">
        <f t="shared" si="0"/>
        <v>8</v>
      </c>
      <c r="K5" s="55">
        <f t="shared" si="0"/>
        <v>9</v>
      </c>
      <c r="L5" s="55">
        <f t="shared" si="0"/>
        <v>10</v>
      </c>
      <c r="M5" s="55">
        <f t="shared" si="0"/>
        <v>11</v>
      </c>
      <c r="N5" s="55">
        <f t="shared" si="0"/>
        <v>12</v>
      </c>
      <c r="O5" s="55">
        <f t="shared" si="0"/>
        <v>13</v>
      </c>
      <c r="P5" s="55">
        <f t="shared" si="0"/>
        <v>14</v>
      </c>
      <c r="Q5" s="55">
        <f t="shared" si="0"/>
        <v>15</v>
      </c>
      <c r="R5" s="55">
        <f t="shared" si="0"/>
        <v>16</v>
      </c>
      <c r="S5" s="55">
        <f t="shared" si="0"/>
        <v>17</v>
      </c>
      <c r="T5" s="55">
        <f t="shared" si="0"/>
        <v>18</v>
      </c>
      <c r="U5" s="55">
        <f t="shared" si="0"/>
        <v>19</v>
      </c>
      <c r="V5" s="55">
        <f t="shared" si="0"/>
        <v>20</v>
      </c>
      <c r="W5" s="55">
        <f t="shared" si="0"/>
        <v>21</v>
      </c>
      <c r="X5" s="55">
        <f t="shared" si="0"/>
        <v>22</v>
      </c>
      <c r="Y5" s="55">
        <f t="shared" si="0"/>
        <v>23</v>
      </c>
    </row>
    <row r="6" spans="2:25" ht="31.5">
      <c r="B6" s="54" t="s">
        <v>93</v>
      </c>
      <c r="C6" s="14" t="s">
        <v>49</v>
      </c>
      <c r="E6" s="14" t="s">
        <v>128</v>
      </c>
      <c r="I6" s="14" t="s">
        <v>15</v>
      </c>
      <c r="J6" s="14" t="s">
        <v>70</v>
      </c>
      <c r="M6" s="14" t="s">
        <v>111</v>
      </c>
      <c r="Q6" s="14" t="s">
        <v>17</v>
      </c>
      <c r="R6" s="14" t="s">
        <v>19</v>
      </c>
      <c r="U6" s="14" t="s">
        <v>66</v>
      </c>
      <c r="W6" s="15" t="s">
        <v>62</v>
      </c>
    </row>
    <row r="7" spans="2:25" ht="18">
      <c r="B7" s="54" t="str">
        <f>'תעודות התחייבות ממשלתיות'!B6:R6</f>
        <v>1.ב. ניירות ערך סחירים</v>
      </c>
      <c r="C7" s="14"/>
      <c r="E7" s="48"/>
      <c r="I7" s="14"/>
      <c r="J7" s="14"/>
      <c r="K7" s="14"/>
      <c r="L7" s="14"/>
      <c r="M7" s="14"/>
      <c r="Q7" s="14"/>
      <c r="R7" s="53"/>
    </row>
    <row r="8" spans="2:25" ht="37.5">
      <c r="B8" s="49" t="s">
        <v>96</v>
      </c>
      <c r="C8" s="31" t="s">
        <v>49</v>
      </c>
      <c r="D8" s="31" t="s">
        <v>131</v>
      </c>
      <c r="I8" s="31" t="s">
        <v>15</v>
      </c>
      <c r="J8" s="31" t="s">
        <v>70</v>
      </c>
      <c r="K8" s="31" t="s">
        <v>112</v>
      </c>
      <c r="L8" s="31" t="s">
        <v>18</v>
      </c>
      <c r="M8" s="31" t="s">
        <v>111</v>
      </c>
      <c r="Q8" s="31" t="s">
        <v>17</v>
      </c>
      <c r="R8" s="31" t="s">
        <v>19</v>
      </c>
      <c r="S8" s="31" t="s">
        <v>0</v>
      </c>
      <c r="T8" s="31" t="s">
        <v>115</v>
      </c>
      <c r="U8" s="31" t="s">
        <v>66</v>
      </c>
      <c r="V8" s="31" t="s">
        <v>63</v>
      </c>
      <c r="W8" s="32" t="s">
        <v>122</v>
      </c>
    </row>
    <row r="9" spans="2:25" ht="31.5">
      <c r="B9" s="50" t="str">
        <f>'תעודות חוב מסחריות '!B7:T7</f>
        <v>2. תעודות חוב מסחריות</v>
      </c>
      <c r="C9" s="14" t="s">
        <v>49</v>
      </c>
      <c r="D9" s="14" t="s">
        <v>131</v>
      </c>
      <c r="E9" s="43" t="s">
        <v>128</v>
      </c>
      <c r="G9" s="14" t="s">
        <v>69</v>
      </c>
      <c r="I9" s="14" t="s">
        <v>15</v>
      </c>
      <c r="J9" s="14" t="s">
        <v>70</v>
      </c>
      <c r="K9" s="14" t="s">
        <v>112</v>
      </c>
      <c r="L9" s="14" t="s">
        <v>18</v>
      </c>
      <c r="M9" s="14" t="s">
        <v>111</v>
      </c>
      <c r="Q9" s="14" t="s">
        <v>17</v>
      </c>
      <c r="R9" s="14" t="s">
        <v>19</v>
      </c>
      <c r="S9" s="14" t="s">
        <v>0</v>
      </c>
      <c r="T9" s="14" t="s">
        <v>115</v>
      </c>
      <c r="U9" s="14" t="s">
        <v>66</v>
      </c>
      <c r="V9" s="14" t="s">
        <v>63</v>
      </c>
      <c r="W9" s="40" t="s">
        <v>122</v>
      </c>
    </row>
    <row r="10" spans="2:25" ht="31.5">
      <c r="B10" s="50" t="str">
        <f>'אג"ח קונצרני'!B7:U7</f>
        <v>3. אג"ח קונצרני</v>
      </c>
      <c r="C10" s="31" t="s">
        <v>49</v>
      </c>
      <c r="D10" s="14" t="s">
        <v>131</v>
      </c>
      <c r="E10" s="43" t="s">
        <v>128</v>
      </c>
      <c r="G10" s="31" t="s">
        <v>69</v>
      </c>
      <c r="I10" s="31" t="s">
        <v>15</v>
      </c>
      <c r="J10" s="31" t="s">
        <v>70</v>
      </c>
      <c r="K10" s="31" t="s">
        <v>112</v>
      </c>
      <c r="L10" s="31" t="s">
        <v>18</v>
      </c>
      <c r="M10" s="31" t="s">
        <v>111</v>
      </c>
      <c r="Q10" s="31" t="s">
        <v>17</v>
      </c>
      <c r="R10" s="31" t="s">
        <v>19</v>
      </c>
      <c r="S10" s="31" t="s">
        <v>0</v>
      </c>
      <c r="T10" s="31" t="s">
        <v>115</v>
      </c>
      <c r="U10" s="31" t="s">
        <v>66</v>
      </c>
      <c r="V10" s="14" t="s">
        <v>63</v>
      </c>
      <c r="W10" s="32" t="s">
        <v>122</v>
      </c>
    </row>
    <row r="11" spans="2:25" ht="31.5">
      <c r="B11" s="50" t="str">
        <f>מניות!B7</f>
        <v>4. מניות</v>
      </c>
      <c r="C11" s="31" t="s">
        <v>49</v>
      </c>
      <c r="D11" s="14" t="s">
        <v>131</v>
      </c>
      <c r="E11" s="43" t="s">
        <v>128</v>
      </c>
      <c r="H11" s="31" t="s">
        <v>111</v>
      </c>
      <c r="S11" s="31" t="s">
        <v>0</v>
      </c>
      <c r="T11" s="14" t="s">
        <v>115</v>
      </c>
      <c r="U11" s="14" t="s">
        <v>66</v>
      </c>
      <c r="V11" s="14" t="s">
        <v>63</v>
      </c>
      <c r="W11" s="15" t="s">
        <v>122</v>
      </c>
    </row>
    <row r="12" spans="2:25" ht="31.5">
      <c r="B12" s="50" t="str">
        <f>'תעודות סל'!B7:N7</f>
        <v>5. תעודות סל</v>
      </c>
      <c r="C12" s="31" t="s">
        <v>49</v>
      </c>
      <c r="D12" s="14" t="s">
        <v>131</v>
      </c>
      <c r="E12" s="43" t="s">
        <v>128</v>
      </c>
      <c r="H12" s="31" t="s">
        <v>111</v>
      </c>
      <c r="S12" s="31" t="s">
        <v>0</v>
      </c>
      <c r="T12" s="31" t="s">
        <v>115</v>
      </c>
      <c r="U12" s="31" t="s">
        <v>66</v>
      </c>
      <c r="V12" s="31" t="s">
        <v>63</v>
      </c>
      <c r="W12" s="32" t="s">
        <v>122</v>
      </c>
    </row>
    <row r="13" spans="2:25" ht="31.5">
      <c r="B13" s="50" t="str">
        <f>'קרנות נאמנות'!B7:O7</f>
        <v>6. קרנות נאמנות</v>
      </c>
      <c r="C13" s="31" t="s">
        <v>49</v>
      </c>
      <c r="D13" s="31" t="s">
        <v>131</v>
      </c>
      <c r="G13" s="31" t="s">
        <v>69</v>
      </c>
      <c r="H13" s="31" t="s">
        <v>111</v>
      </c>
      <c r="S13" s="31" t="s">
        <v>0</v>
      </c>
      <c r="T13" s="31" t="s">
        <v>115</v>
      </c>
      <c r="U13" s="31" t="s">
        <v>66</v>
      </c>
      <c r="V13" s="31" t="s">
        <v>63</v>
      </c>
      <c r="W13" s="32" t="s">
        <v>122</v>
      </c>
    </row>
    <row r="14" spans="2:25" ht="31.5">
      <c r="B14" s="50" t="str">
        <f>'כתבי אופציה'!B7:L7</f>
        <v>7. כתבי אופציה</v>
      </c>
      <c r="C14" s="31" t="s">
        <v>49</v>
      </c>
      <c r="D14" s="31" t="s">
        <v>131</v>
      </c>
      <c r="G14" s="31" t="s">
        <v>69</v>
      </c>
      <c r="H14" s="31" t="s">
        <v>111</v>
      </c>
      <c r="S14" s="31" t="s">
        <v>0</v>
      </c>
      <c r="T14" s="31" t="s">
        <v>115</v>
      </c>
      <c r="U14" s="31" t="s">
        <v>66</v>
      </c>
      <c r="V14" s="31" t="s">
        <v>63</v>
      </c>
      <c r="W14" s="32" t="s">
        <v>122</v>
      </c>
    </row>
    <row r="15" spans="2:25" ht="31.5">
      <c r="B15" s="50" t="str">
        <f>אופציות!B7</f>
        <v>8. אופציות</v>
      </c>
      <c r="C15" s="31" t="s">
        <v>49</v>
      </c>
      <c r="D15" s="31" t="s">
        <v>131</v>
      </c>
      <c r="G15" s="31" t="s">
        <v>69</v>
      </c>
      <c r="H15" s="31" t="s">
        <v>111</v>
      </c>
      <c r="S15" s="31" t="s">
        <v>0</v>
      </c>
      <c r="T15" s="31" t="s">
        <v>115</v>
      </c>
      <c r="U15" s="31" t="s">
        <v>66</v>
      </c>
      <c r="V15" s="31" t="s">
        <v>63</v>
      </c>
      <c r="W15" s="32" t="s">
        <v>122</v>
      </c>
    </row>
    <row r="16" spans="2:25" ht="31.5">
      <c r="B16" s="50" t="str">
        <f>'חוזים עתידיים'!B7:I7</f>
        <v>9. חוזים עתידיים</v>
      </c>
      <c r="C16" s="31" t="s">
        <v>49</v>
      </c>
      <c r="D16" s="31" t="s">
        <v>131</v>
      </c>
      <c r="G16" s="31" t="s">
        <v>69</v>
      </c>
      <c r="H16" s="31" t="s">
        <v>111</v>
      </c>
      <c r="S16" s="31" t="s">
        <v>0</v>
      </c>
      <c r="T16" s="32" t="s">
        <v>115</v>
      </c>
    </row>
    <row r="17" spans="2:25" ht="31.5">
      <c r="B17" s="50" t="str">
        <f>'מוצרים מובנים'!B7:Q7</f>
        <v>10. מוצרים מובנים</v>
      </c>
      <c r="C17" s="31" t="s">
        <v>49</v>
      </c>
      <c r="F17" s="14" t="s">
        <v>54</v>
      </c>
      <c r="I17" s="31" t="s">
        <v>15</v>
      </c>
      <c r="J17" s="31" t="s">
        <v>70</v>
      </c>
      <c r="K17" s="31" t="s">
        <v>112</v>
      </c>
      <c r="L17" s="31" t="s">
        <v>18</v>
      </c>
      <c r="M17" s="31" t="s">
        <v>111</v>
      </c>
      <c r="Q17" s="31" t="s">
        <v>17</v>
      </c>
      <c r="R17" s="31" t="s">
        <v>19</v>
      </c>
      <c r="S17" s="31" t="s">
        <v>0</v>
      </c>
      <c r="T17" s="31" t="s">
        <v>115</v>
      </c>
      <c r="U17" s="31" t="s">
        <v>66</v>
      </c>
      <c r="V17" s="31" t="s">
        <v>63</v>
      </c>
      <c r="W17" s="32" t="s">
        <v>122</v>
      </c>
    </row>
    <row r="18" spans="2:25" ht="18">
      <c r="B18" s="54" t="str">
        <f>'לא סחיר- תעודות התחייבות ממשלתי'!B6:P6</f>
        <v>1.ג. ניירות ערך לא סחירים</v>
      </c>
    </row>
    <row r="19" spans="2:25" ht="31.5">
      <c r="B19" s="50" t="str">
        <f>'לא סחיר- תעודות התחייבות ממשלתי'!B7:P7</f>
        <v>1. תעודות התחייבות ממשלתיות</v>
      </c>
      <c r="C19" s="31" t="s">
        <v>49</v>
      </c>
      <c r="I19" s="31" t="s">
        <v>15</v>
      </c>
      <c r="J19" s="31" t="s">
        <v>70</v>
      </c>
      <c r="K19" s="31" t="s">
        <v>112</v>
      </c>
      <c r="L19" s="31" t="s">
        <v>18</v>
      </c>
      <c r="M19" s="31" t="s">
        <v>111</v>
      </c>
      <c r="Q19" s="31" t="s">
        <v>17</v>
      </c>
      <c r="R19" s="31" t="s">
        <v>19</v>
      </c>
      <c r="S19" s="31" t="s">
        <v>0</v>
      </c>
      <c r="T19" s="31" t="s">
        <v>115</v>
      </c>
      <c r="U19" s="31" t="s">
        <v>120</v>
      </c>
      <c r="V19" s="31" t="s">
        <v>63</v>
      </c>
      <c r="W19" s="32" t="s">
        <v>122</v>
      </c>
    </row>
    <row r="20" spans="2:25" ht="31.5">
      <c r="B20" s="50" t="str">
        <f>'לא סחיר - תעודות חוב מסחריות'!B7:S7</f>
        <v>2. תעודות חוב מסחריות</v>
      </c>
      <c r="C20" s="31" t="s">
        <v>49</v>
      </c>
      <c r="D20" s="43" t="s">
        <v>129</v>
      </c>
      <c r="E20" s="43" t="s">
        <v>128</v>
      </c>
      <c r="G20" s="31" t="s">
        <v>69</v>
      </c>
      <c r="I20" s="31" t="s">
        <v>15</v>
      </c>
      <c r="J20" s="31" t="s">
        <v>70</v>
      </c>
      <c r="K20" s="31" t="s">
        <v>112</v>
      </c>
      <c r="L20" s="31" t="s">
        <v>18</v>
      </c>
      <c r="M20" s="31" t="s">
        <v>111</v>
      </c>
      <c r="Q20" s="31" t="s">
        <v>17</v>
      </c>
      <c r="R20" s="31" t="s">
        <v>19</v>
      </c>
      <c r="S20" s="31" t="s">
        <v>0</v>
      </c>
      <c r="T20" s="31" t="s">
        <v>115</v>
      </c>
      <c r="U20" s="31" t="s">
        <v>120</v>
      </c>
      <c r="V20" s="31" t="s">
        <v>63</v>
      </c>
      <c r="W20" s="32" t="s">
        <v>122</v>
      </c>
    </row>
    <row r="21" spans="2:25" ht="31.5">
      <c r="B21" s="50" t="str">
        <f>'לא סחיר - אג"ח קונצרני'!B7:S7</f>
        <v>3. אג"ח קונצרני</v>
      </c>
      <c r="C21" s="31" t="s">
        <v>49</v>
      </c>
      <c r="D21" s="43" t="s">
        <v>129</v>
      </c>
      <c r="E21" s="43" t="s">
        <v>128</v>
      </c>
      <c r="G21" s="31" t="s">
        <v>69</v>
      </c>
      <c r="I21" s="31" t="s">
        <v>15</v>
      </c>
      <c r="J21" s="31" t="s">
        <v>70</v>
      </c>
      <c r="K21" s="31" t="s">
        <v>112</v>
      </c>
      <c r="L21" s="31" t="s">
        <v>18</v>
      </c>
      <c r="M21" s="31" t="s">
        <v>111</v>
      </c>
      <c r="Q21" s="31" t="s">
        <v>17</v>
      </c>
      <c r="R21" s="31" t="s">
        <v>19</v>
      </c>
      <c r="S21" s="31" t="s">
        <v>0</v>
      </c>
      <c r="T21" s="31" t="s">
        <v>115</v>
      </c>
      <c r="U21" s="31" t="s">
        <v>120</v>
      </c>
      <c r="V21" s="31" t="s">
        <v>63</v>
      </c>
      <c r="W21" s="32" t="s">
        <v>122</v>
      </c>
    </row>
    <row r="22" spans="2:25" ht="31.5">
      <c r="B22" s="50" t="str">
        <f>'לא סחיר - מניות'!B7:M7</f>
        <v>4. מניות</v>
      </c>
      <c r="C22" s="31" t="s">
        <v>49</v>
      </c>
      <c r="D22" s="43" t="s">
        <v>129</v>
      </c>
      <c r="E22" s="43" t="s">
        <v>128</v>
      </c>
      <c r="G22" s="31" t="s">
        <v>69</v>
      </c>
      <c r="H22" s="31" t="s">
        <v>111</v>
      </c>
      <c r="S22" s="31" t="s">
        <v>0</v>
      </c>
      <c r="T22" s="31" t="s">
        <v>115</v>
      </c>
      <c r="U22" s="31" t="s">
        <v>120</v>
      </c>
      <c r="V22" s="31" t="s">
        <v>63</v>
      </c>
      <c r="W22" s="32" t="s">
        <v>122</v>
      </c>
    </row>
    <row r="23" spans="2:25" ht="31.5">
      <c r="B23" s="50" t="str">
        <f>'לא סחיר - קרנות השקעה'!B7:K7</f>
        <v>5. קרנות השקעה</v>
      </c>
      <c r="C23" s="31" t="s">
        <v>49</v>
      </c>
      <c r="G23" s="31" t="s">
        <v>69</v>
      </c>
      <c r="H23" s="31" t="s">
        <v>111</v>
      </c>
      <c r="K23" s="31" t="s">
        <v>112</v>
      </c>
      <c r="S23" s="31" t="s">
        <v>0</v>
      </c>
      <c r="T23" s="31" t="s">
        <v>115</v>
      </c>
      <c r="U23" s="31" t="s">
        <v>120</v>
      </c>
      <c r="V23" s="31" t="s">
        <v>63</v>
      </c>
      <c r="W23" s="32" t="s">
        <v>122</v>
      </c>
    </row>
    <row r="24" spans="2:25" ht="31.5">
      <c r="B24" s="50" t="str">
        <f>'לא סחיר - כתבי אופציה'!B7:L7</f>
        <v>6. כתבי אופציה</v>
      </c>
      <c r="C24" s="31" t="s">
        <v>49</v>
      </c>
      <c r="G24" s="31" t="s">
        <v>69</v>
      </c>
      <c r="H24" s="31" t="s">
        <v>111</v>
      </c>
      <c r="K24" s="31" t="s">
        <v>112</v>
      </c>
      <c r="S24" s="31" t="s">
        <v>0</v>
      </c>
      <c r="T24" s="31" t="s">
        <v>115</v>
      </c>
      <c r="U24" s="31" t="s">
        <v>120</v>
      </c>
      <c r="V24" s="31" t="s">
        <v>63</v>
      </c>
      <c r="W24" s="32" t="s">
        <v>122</v>
      </c>
    </row>
    <row r="25" spans="2:25" ht="31.5">
      <c r="B25" s="50" t="str">
        <f>'לא סחיר - אופציות'!B7:L7</f>
        <v>7. אופציות</v>
      </c>
      <c r="C25" s="31" t="s">
        <v>49</v>
      </c>
      <c r="G25" s="31" t="s">
        <v>69</v>
      </c>
      <c r="H25" s="31" t="s">
        <v>111</v>
      </c>
      <c r="K25" s="31" t="s">
        <v>112</v>
      </c>
      <c r="S25" s="31" t="s">
        <v>0</v>
      </c>
      <c r="T25" s="31" t="s">
        <v>115</v>
      </c>
      <c r="U25" s="31" t="s">
        <v>120</v>
      </c>
      <c r="V25" s="31" t="s">
        <v>63</v>
      </c>
      <c r="W25" s="32" t="s">
        <v>122</v>
      </c>
    </row>
    <row r="26" spans="2:25" ht="31.5">
      <c r="B26" s="50" t="str">
        <f>'לא סחיר - חוזים עתידיים'!B7:K7</f>
        <v>8. חוזים עתידיים</v>
      </c>
      <c r="C26" s="31" t="s">
        <v>49</v>
      </c>
      <c r="G26" s="31" t="s">
        <v>69</v>
      </c>
      <c r="H26" s="31" t="s">
        <v>111</v>
      </c>
      <c r="K26" s="31" t="s">
        <v>112</v>
      </c>
      <c r="S26" s="31" t="s">
        <v>0</v>
      </c>
      <c r="T26" s="31" t="s">
        <v>115</v>
      </c>
      <c r="U26" s="31" t="s">
        <v>120</v>
      </c>
      <c r="V26" s="32" t="s">
        <v>122</v>
      </c>
    </row>
    <row r="27" spans="2:25" ht="31.5">
      <c r="B27" s="50" t="str">
        <f>'לא סחיר - מוצרים מובנים'!B7:Q7</f>
        <v>9. מוצרים מובנים</v>
      </c>
      <c r="C27" s="31" t="s">
        <v>49</v>
      </c>
      <c r="F27" s="31" t="s">
        <v>54</v>
      </c>
      <c r="I27" s="31" t="s">
        <v>15</v>
      </c>
      <c r="J27" s="31" t="s">
        <v>70</v>
      </c>
      <c r="K27" s="31" t="s">
        <v>112</v>
      </c>
      <c r="L27" s="31" t="s">
        <v>18</v>
      </c>
      <c r="M27" s="31" t="s">
        <v>111</v>
      </c>
      <c r="Q27" s="31" t="s">
        <v>17</v>
      </c>
      <c r="R27" s="31" t="s">
        <v>19</v>
      </c>
      <c r="S27" s="31" t="s">
        <v>0</v>
      </c>
      <c r="T27" s="31" t="s">
        <v>115</v>
      </c>
      <c r="U27" s="31" t="s">
        <v>120</v>
      </c>
      <c r="V27" s="31" t="s">
        <v>63</v>
      </c>
      <c r="W27" s="32" t="s">
        <v>122</v>
      </c>
    </row>
    <row r="28" spans="2:25" ht="31.5">
      <c r="B28" s="54" t="str">
        <f>הלוואות!B6</f>
        <v>1.ד. הלוואות:</v>
      </c>
      <c r="C28" s="31" t="s">
        <v>49</v>
      </c>
      <c r="I28" s="31" t="s">
        <v>15</v>
      </c>
      <c r="J28" s="31" t="s">
        <v>70</v>
      </c>
      <c r="L28" s="31" t="s">
        <v>18</v>
      </c>
      <c r="M28" s="31" t="s">
        <v>111</v>
      </c>
      <c r="Q28" s="14" t="s">
        <v>38</v>
      </c>
      <c r="R28" s="31" t="s">
        <v>19</v>
      </c>
      <c r="S28" s="31" t="s">
        <v>0</v>
      </c>
      <c r="T28" s="31" t="s">
        <v>115</v>
      </c>
      <c r="U28" s="31" t="s">
        <v>120</v>
      </c>
      <c r="V28" s="32" t="s">
        <v>122</v>
      </c>
    </row>
    <row r="29" spans="2:25" ht="47.25">
      <c r="B29" s="54" t="str">
        <f>'פקדונות מעל 3 חודשים'!B6:O6</f>
        <v>1.ה. פקדונות מעל 3 חודשים:</v>
      </c>
      <c r="C29" s="31" t="s">
        <v>49</v>
      </c>
      <c r="E29" s="31" t="s">
        <v>128</v>
      </c>
      <c r="I29" s="31" t="s">
        <v>15</v>
      </c>
      <c r="J29" s="31" t="s">
        <v>70</v>
      </c>
      <c r="L29" s="31" t="s">
        <v>18</v>
      </c>
      <c r="M29" s="31" t="s">
        <v>111</v>
      </c>
      <c r="O29" s="51" t="s">
        <v>56</v>
      </c>
      <c r="P29" s="52"/>
      <c r="R29" s="31" t="s">
        <v>19</v>
      </c>
      <c r="S29" s="31" t="s">
        <v>0</v>
      </c>
      <c r="T29" s="31" t="s">
        <v>115</v>
      </c>
      <c r="U29" s="31" t="s">
        <v>120</v>
      </c>
      <c r="V29" s="32" t="s">
        <v>122</v>
      </c>
    </row>
    <row r="30" spans="2:25" ht="63">
      <c r="B30" s="54" t="str">
        <f>'זכויות מקרקעין'!B6</f>
        <v>1. ו. זכויות במקרקעין:</v>
      </c>
      <c r="C30" s="14" t="s">
        <v>58</v>
      </c>
      <c r="N30" s="51" t="s">
        <v>94</v>
      </c>
      <c r="P30" s="52" t="s">
        <v>59</v>
      </c>
      <c r="U30" s="31" t="s">
        <v>120</v>
      </c>
      <c r="V30" s="15" t="s">
        <v>62</v>
      </c>
    </row>
    <row r="31" spans="2:25" ht="31.5">
      <c r="B31" s="54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61</v>
      </c>
      <c r="R31" s="14" t="s">
        <v>57</v>
      </c>
      <c r="U31" s="31" t="s">
        <v>120</v>
      </c>
      <c r="V31" s="15" t="s">
        <v>62</v>
      </c>
    </row>
    <row r="32" spans="2:25" ht="47.25">
      <c r="B32" s="54" t="str">
        <f>'יתרת התחייבות להשקעה'!B6:D6</f>
        <v>1. ט. יתרות התחייבות להשקעה:</v>
      </c>
      <c r="X32" s="14" t="s">
        <v>117</v>
      </c>
      <c r="Y32" s="15" t="s">
        <v>116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8" t="s">
        <v>191</v>
      </c>
      <c r="C1" s="80" t="s" vm="1">
        <v>267</v>
      </c>
    </row>
    <row r="2" spans="2:54">
      <c r="B2" s="58" t="s">
        <v>190</v>
      </c>
      <c r="C2" s="80" t="s">
        <v>268</v>
      </c>
    </row>
    <row r="3" spans="2:54">
      <c r="B3" s="58" t="s">
        <v>192</v>
      </c>
      <c r="C3" s="80" t="s">
        <v>269</v>
      </c>
    </row>
    <row r="4" spans="2:54">
      <c r="B4" s="58" t="s">
        <v>193</v>
      </c>
      <c r="C4" s="80">
        <v>8803</v>
      </c>
    </row>
    <row r="6" spans="2:54" ht="26.25" customHeight="1">
      <c r="B6" s="172" t="s">
        <v>222</v>
      </c>
      <c r="C6" s="173"/>
      <c r="D6" s="173"/>
      <c r="E6" s="173"/>
      <c r="F6" s="173"/>
      <c r="G6" s="173"/>
      <c r="H6" s="173"/>
      <c r="I6" s="173"/>
      <c r="J6" s="173"/>
      <c r="K6" s="173"/>
      <c r="L6" s="174"/>
    </row>
    <row r="7" spans="2:54" ht="26.25" customHeight="1">
      <c r="B7" s="172" t="s">
        <v>108</v>
      </c>
      <c r="C7" s="173"/>
      <c r="D7" s="173"/>
      <c r="E7" s="173"/>
      <c r="F7" s="173"/>
      <c r="G7" s="173"/>
      <c r="H7" s="173"/>
      <c r="I7" s="173"/>
      <c r="J7" s="173"/>
      <c r="K7" s="173"/>
      <c r="L7" s="174"/>
    </row>
    <row r="8" spans="2:54" s="3" customFormat="1" ht="78.75">
      <c r="B8" s="23" t="s">
        <v>127</v>
      </c>
      <c r="C8" s="31" t="s">
        <v>49</v>
      </c>
      <c r="D8" s="31" t="s">
        <v>69</v>
      </c>
      <c r="E8" s="31" t="s">
        <v>111</v>
      </c>
      <c r="F8" s="31" t="s">
        <v>112</v>
      </c>
      <c r="G8" s="31" t="s">
        <v>251</v>
      </c>
      <c r="H8" s="31" t="s">
        <v>250</v>
      </c>
      <c r="I8" s="31" t="s">
        <v>120</v>
      </c>
      <c r="J8" s="31" t="s">
        <v>63</v>
      </c>
      <c r="K8" s="31" t="s">
        <v>194</v>
      </c>
      <c r="L8" s="32" t="s">
        <v>196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258</v>
      </c>
      <c r="H9" s="17"/>
      <c r="I9" s="17" t="s">
        <v>254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AZ11" s="1"/>
    </row>
    <row r="12" spans="2:54" ht="19.5" customHeight="1">
      <c r="B12" s="101" t="s">
        <v>266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</row>
    <row r="13" spans="2:54">
      <c r="B13" s="101" t="s">
        <v>123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</row>
    <row r="14" spans="2:54">
      <c r="B14" s="101" t="s">
        <v>249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  <row r="15" spans="2:54">
      <c r="B15" s="101" t="s">
        <v>257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54" s="7" customFormat="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AZ16" s="1"/>
      <c r="BB16" s="1"/>
    </row>
    <row r="17" spans="2:54" s="7" customFormat="1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AZ17" s="1"/>
      <c r="BB17" s="1"/>
    </row>
    <row r="18" spans="2:54" s="7" customFormat="1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AZ18" s="1"/>
      <c r="BB18" s="1"/>
    </row>
    <row r="19" spans="2:54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54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54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54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4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4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4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4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4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4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4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4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4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4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>
      <selection activeCell="B81" sqref="B81"/>
    </sheetView>
  </sheetViews>
  <sheetFormatPr defaultColWidth="9.140625" defaultRowHeight="18"/>
  <cols>
    <col min="1" max="1" width="6.28515625" style="1" customWidth="1"/>
    <col min="2" max="2" width="27.85546875" style="2" bestFit="1" customWidth="1"/>
    <col min="3" max="3" width="41.7109375" style="2" bestFit="1" customWidth="1"/>
    <col min="4" max="4" width="12.7109375" style="2" bestFit="1" customWidth="1"/>
    <col min="5" max="5" width="12.28515625" style="1" bestFit="1" customWidth="1"/>
    <col min="6" max="6" width="11.28515625" style="1" bestFit="1" customWidth="1"/>
    <col min="7" max="7" width="14.28515625" style="1" bestFit="1" customWidth="1"/>
    <col min="8" max="8" width="7.285156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8" t="s">
        <v>191</v>
      </c>
      <c r="C1" s="80" t="s" vm="1">
        <v>267</v>
      </c>
    </row>
    <row r="2" spans="2:51">
      <c r="B2" s="58" t="s">
        <v>190</v>
      </c>
      <c r="C2" s="80" t="s">
        <v>268</v>
      </c>
    </row>
    <row r="3" spans="2:51">
      <c r="B3" s="58" t="s">
        <v>192</v>
      </c>
      <c r="C3" s="80" t="s">
        <v>269</v>
      </c>
    </row>
    <row r="4" spans="2:51">
      <c r="B4" s="58" t="s">
        <v>193</v>
      </c>
      <c r="C4" s="80">
        <v>8803</v>
      </c>
    </row>
    <row r="6" spans="2:51" ht="26.25" customHeight="1">
      <c r="B6" s="172" t="s">
        <v>222</v>
      </c>
      <c r="C6" s="173"/>
      <c r="D6" s="173"/>
      <c r="E6" s="173"/>
      <c r="F6" s="173"/>
      <c r="G6" s="173"/>
      <c r="H6" s="173"/>
      <c r="I6" s="173"/>
      <c r="J6" s="173"/>
      <c r="K6" s="174"/>
    </row>
    <row r="7" spans="2:51" ht="26.25" customHeight="1">
      <c r="B7" s="172" t="s">
        <v>109</v>
      </c>
      <c r="C7" s="173"/>
      <c r="D7" s="173"/>
      <c r="E7" s="173"/>
      <c r="F7" s="173"/>
      <c r="G7" s="173"/>
      <c r="H7" s="173"/>
      <c r="I7" s="173"/>
      <c r="J7" s="173"/>
      <c r="K7" s="174"/>
    </row>
    <row r="8" spans="2:51" s="3" customFormat="1" ht="63">
      <c r="B8" s="23" t="s">
        <v>127</v>
      </c>
      <c r="C8" s="31" t="s">
        <v>49</v>
      </c>
      <c r="D8" s="31" t="s">
        <v>69</v>
      </c>
      <c r="E8" s="31" t="s">
        <v>111</v>
      </c>
      <c r="F8" s="31" t="s">
        <v>112</v>
      </c>
      <c r="G8" s="31" t="s">
        <v>251</v>
      </c>
      <c r="H8" s="31" t="s">
        <v>250</v>
      </c>
      <c r="I8" s="31" t="s">
        <v>120</v>
      </c>
      <c r="J8" s="31" t="s">
        <v>194</v>
      </c>
      <c r="K8" s="32" t="s">
        <v>196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258</v>
      </c>
      <c r="H9" s="17"/>
      <c r="I9" s="17" t="s">
        <v>254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81" t="s">
        <v>53</v>
      </c>
      <c r="C11" s="82"/>
      <c r="D11" s="82"/>
      <c r="E11" s="82"/>
      <c r="F11" s="82"/>
      <c r="G11" s="90"/>
      <c r="H11" s="92"/>
      <c r="I11" s="90">
        <v>-833.44223999999997</v>
      </c>
      <c r="J11" s="91">
        <f>I11/$I$11</f>
        <v>1</v>
      </c>
      <c r="K11" s="91">
        <f>I11/'סכום נכסי הקרן'!$C$42</f>
        <v>-1.1198466394139789E-3</v>
      </c>
      <c r="AW11" s="1"/>
    </row>
    <row r="12" spans="2:51" ht="19.5" customHeight="1">
      <c r="B12" s="83" t="s">
        <v>37</v>
      </c>
      <c r="C12" s="84"/>
      <c r="D12" s="84"/>
      <c r="E12" s="84"/>
      <c r="F12" s="84"/>
      <c r="G12" s="93"/>
      <c r="H12" s="95"/>
      <c r="I12" s="93">
        <v>-833.44223999999952</v>
      </c>
      <c r="J12" s="94">
        <f t="shared" ref="J12:J39" si="0">I12/$I$11</f>
        <v>0.99999999999999944</v>
      </c>
      <c r="K12" s="94">
        <f>I12/'סכום נכסי הקרן'!$C$42</f>
        <v>-1.1198466394139782E-3</v>
      </c>
    </row>
    <row r="13" spans="2:51">
      <c r="B13" s="104" t="s">
        <v>1796</v>
      </c>
      <c r="C13" s="84"/>
      <c r="D13" s="84"/>
      <c r="E13" s="84"/>
      <c r="F13" s="84"/>
      <c r="G13" s="93"/>
      <c r="H13" s="95"/>
      <c r="I13" s="93">
        <v>-937.19148999999948</v>
      </c>
      <c r="J13" s="94">
        <f t="shared" si="0"/>
        <v>1.1244828315877049</v>
      </c>
      <c r="K13" s="94">
        <f>I13/'סכום נכסי הקרן'!$C$42</f>
        <v>-1.2592483200322066E-3</v>
      </c>
    </row>
    <row r="14" spans="2:51">
      <c r="B14" s="89" t="s">
        <v>1797</v>
      </c>
      <c r="C14" s="86" t="s">
        <v>1798</v>
      </c>
      <c r="D14" s="99" t="s">
        <v>1628</v>
      </c>
      <c r="E14" s="99" t="s">
        <v>175</v>
      </c>
      <c r="F14" s="108">
        <v>43269</v>
      </c>
      <c r="G14" s="96">
        <v>3532000</v>
      </c>
      <c r="H14" s="98">
        <v>-2.3073000000000001</v>
      </c>
      <c r="I14" s="96">
        <v>-81.494219999999999</v>
      </c>
      <c r="J14" s="97">
        <f t="shared" si="0"/>
        <v>9.7780285290076013E-2</v>
      </c>
      <c r="K14" s="97">
        <f>I14/'סכום נכסי הקרן'!$C$42</f>
        <v>-1.0949892388303174E-4</v>
      </c>
    </row>
    <row r="15" spans="2:51">
      <c r="B15" s="89" t="s">
        <v>1797</v>
      </c>
      <c r="C15" s="86" t="s">
        <v>1799</v>
      </c>
      <c r="D15" s="99" t="s">
        <v>1628</v>
      </c>
      <c r="E15" s="99" t="s">
        <v>175</v>
      </c>
      <c r="F15" s="108">
        <v>43360</v>
      </c>
      <c r="G15" s="96">
        <v>2215520</v>
      </c>
      <c r="H15" s="98">
        <v>2.6291000000000002</v>
      </c>
      <c r="I15" s="96">
        <v>58.249279999999999</v>
      </c>
      <c r="J15" s="97">
        <f t="shared" si="0"/>
        <v>-6.9890002215390476E-2</v>
      </c>
      <c r="K15" s="97">
        <f>I15/'סכום נכסי הקרן'!$C$42</f>
        <v>7.8266084109540566E-5</v>
      </c>
    </row>
    <row r="16" spans="2:51" s="7" customFormat="1">
      <c r="B16" s="89" t="s">
        <v>1797</v>
      </c>
      <c r="C16" s="86" t="s">
        <v>1800</v>
      </c>
      <c r="D16" s="99" t="s">
        <v>1628</v>
      </c>
      <c r="E16" s="99" t="s">
        <v>175</v>
      </c>
      <c r="F16" s="108">
        <v>43326</v>
      </c>
      <c r="G16" s="96">
        <v>9752670</v>
      </c>
      <c r="H16" s="98">
        <v>-0.12</v>
      </c>
      <c r="I16" s="96">
        <v>-11.698399999999999</v>
      </c>
      <c r="J16" s="97">
        <f t="shared" si="0"/>
        <v>1.4036245631130959E-2</v>
      </c>
      <c r="K16" s="97">
        <f>I16/'סכום נכסי הקרן'!$C$42</f>
        <v>-1.5718442500011148E-5</v>
      </c>
      <c r="AW16" s="1"/>
      <c r="AY16" s="1"/>
    </row>
    <row r="17" spans="2:51" s="7" customFormat="1">
      <c r="B17" s="89" t="s">
        <v>1797</v>
      </c>
      <c r="C17" s="86" t="s">
        <v>1801</v>
      </c>
      <c r="D17" s="99" t="s">
        <v>1628</v>
      </c>
      <c r="E17" s="99" t="s">
        <v>175</v>
      </c>
      <c r="F17" s="108">
        <v>43425</v>
      </c>
      <c r="G17" s="96">
        <v>2179200</v>
      </c>
      <c r="H17" s="98">
        <v>-1.714</v>
      </c>
      <c r="I17" s="96">
        <v>-37.35192</v>
      </c>
      <c r="J17" s="97">
        <f t="shared" si="0"/>
        <v>4.4816447028170781E-2</v>
      </c>
      <c r="K17" s="97">
        <f>I17/'סכום נכסי הקרן'!$C$42</f>
        <v>-5.0187547594971652E-5</v>
      </c>
      <c r="AW17" s="1"/>
      <c r="AY17" s="1"/>
    </row>
    <row r="18" spans="2:51" s="7" customFormat="1">
      <c r="B18" s="89" t="s">
        <v>1797</v>
      </c>
      <c r="C18" s="86" t="s">
        <v>1802</v>
      </c>
      <c r="D18" s="99" t="s">
        <v>1628</v>
      </c>
      <c r="E18" s="99" t="s">
        <v>175</v>
      </c>
      <c r="F18" s="108">
        <v>43502</v>
      </c>
      <c r="G18" s="96">
        <v>1132976.25</v>
      </c>
      <c r="H18" s="98">
        <v>-0.73870000000000002</v>
      </c>
      <c r="I18" s="96">
        <v>-8.3698300000000003</v>
      </c>
      <c r="J18" s="97">
        <f t="shared" si="0"/>
        <v>1.0042483567907478E-2</v>
      </c>
      <c r="K18" s="97">
        <f>I18/'סכום נכסי הקרן'!$C$42</f>
        <v>-1.1246041474891295E-5</v>
      </c>
      <c r="AW18" s="1"/>
      <c r="AY18" s="1"/>
    </row>
    <row r="19" spans="2:51">
      <c r="B19" s="89" t="s">
        <v>1797</v>
      </c>
      <c r="C19" s="86" t="s">
        <v>1803</v>
      </c>
      <c r="D19" s="99" t="s">
        <v>1628</v>
      </c>
      <c r="E19" s="99" t="s">
        <v>175</v>
      </c>
      <c r="F19" s="108">
        <v>43500</v>
      </c>
      <c r="G19" s="96">
        <v>896200</v>
      </c>
      <c r="H19" s="98">
        <v>-0.93559999999999999</v>
      </c>
      <c r="I19" s="96">
        <v>-8.3844599999999989</v>
      </c>
      <c r="J19" s="97">
        <f t="shared" si="0"/>
        <v>1.0060037273848754E-2</v>
      </c>
      <c r="K19" s="97">
        <f>I19/'סכום נכסי הקרן'!$C$42</f>
        <v>-1.1265698933498893E-5</v>
      </c>
    </row>
    <row r="20" spans="2:51">
      <c r="B20" s="89" t="s">
        <v>1797</v>
      </c>
      <c r="C20" s="86" t="s">
        <v>1804</v>
      </c>
      <c r="D20" s="99" t="s">
        <v>1628</v>
      </c>
      <c r="E20" s="99" t="s">
        <v>175</v>
      </c>
      <c r="F20" s="108">
        <v>43486</v>
      </c>
      <c r="G20" s="96">
        <v>1467720</v>
      </c>
      <c r="H20" s="98">
        <v>1.1191</v>
      </c>
      <c r="I20" s="96">
        <v>16.425900000000002</v>
      </c>
      <c r="J20" s="97">
        <f t="shared" si="0"/>
        <v>-1.9708504334985472E-2</v>
      </c>
      <c r="K20" s="97">
        <f>I20/'סכום נכסי הקרן'!$C$42</f>
        <v>2.2070502347409317E-5</v>
      </c>
    </row>
    <row r="21" spans="2:51">
      <c r="B21" s="89" t="s">
        <v>1797</v>
      </c>
      <c r="C21" s="86" t="s">
        <v>1805</v>
      </c>
      <c r="D21" s="99" t="s">
        <v>1628</v>
      </c>
      <c r="E21" s="99" t="s">
        <v>175</v>
      </c>
      <c r="F21" s="108">
        <v>43396</v>
      </c>
      <c r="G21" s="96">
        <v>3609500</v>
      </c>
      <c r="H21" s="98">
        <v>-0.33090000000000003</v>
      </c>
      <c r="I21" s="96">
        <v>-11.94359</v>
      </c>
      <c r="J21" s="97">
        <f t="shared" si="0"/>
        <v>1.4330435184086663E-2</v>
      </c>
      <c r="K21" s="97">
        <f>I21/'סכום נכסי הקרן'!$C$42</f>
        <v>-1.6047889682239295E-5</v>
      </c>
    </row>
    <row r="22" spans="2:51">
      <c r="B22" s="89" t="s">
        <v>1797</v>
      </c>
      <c r="C22" s="86" t="s">
        <v>1806</v>
      </c>
      <c r="D22" s="99" t="s">
        <v>1628</v>
      </c>
      <c r="E22" s="99" t="s">
        <v>175</v>
      </c>
      <c r="F22" s="108">
        <v>43446</v>
      </c>
      <c r="G22" s="96">
        <v>1089600</v>
      </c>
      <c r="H22" s="98">
        <v>-2.4584000000000001</v>
      </c>
      <c r="I22" s="96">
        <v>-26.786709999999999</v>
      </c>
      <c r="J22" s="97">
        <f t="shared" si="0"/>
        <v>3.2139851707060109E-2</v>
      </c>
      <c r="K22" s="97">
        <f>I22/'סכום נכסי הקרן'!$C$42</f>
        <v>-3.5991704925414897E-5</v>
      </c>
    </row>
    <row r="23" spans="2:51">
      <c r="B23" s="89" t="s">
        <v>1797</v>
      </c>
      <c r="C23" s="86" t="s">
        <v>1807</v>
      </c>
      <c r="D23" s="99" t="s">
        <v>1628</v>
      </c>
      <c r="E23" s="99" t="s">
        <v>175</v>
      </c>
      <c r="F23" s="108">
        <v>43419</v>
      </c>
      <c r="G23" s="96">
        <v>1812450</v>
      </c>
      <c r="H23" s="98">
        <v>0.27989999999999998</v>
      </c>
      <c r="I23" s="96">
        <v>5.07287</v>
      </c>
      <c r="J23" s="97">
        <f t="shared" si="0"/>
        <v>-6.0866485480745493E-3</v>
      </c>
      <c r="K23" s="97">
        <f>I23/'סכום נכסי הקרן'!$C$42</f>
        <v>6.8161129218552581E-6</v>
      </c>
    </row>
    <row r="24" spans="2:51">
      <c r="B24" s="89" t="s">
        <v>1797</v>
      </c>
      <c r="C24" s="86" t="s">
        <v>1808</v>
      </c>
      <c r="D24" s="99" t="s">
        <v>1628</v>
      </c>
      <c r="E24" s="99" t="s">
        <v>175</v>
      </c>
      <c r="F24" s="108">
        <v>43395</v>
      </c>
      <c r="G24" s="96">
        <v>1077300</v>
      </c>
      <c r="H24" s="98">
        <v>-0.85419999999999996</v>
      </c>
      <c r="I24" s="96">
        <v>-9.2022000000000013</v>
      </c>
      <c r="J24" s="97">
        <f t="shared" si="0"/>
        <v>1.1041197048040187E-2</v>
      </c>
      <c r="K24" s="97">
        <f>I24/'סכום נכסי הקרן'!$C$42</f>
        <v>-1.2364447409355348E-5</v>
      </c>
    </row>
    <row r="25" spans="2:51">
      <c r="B25" s="89" t="s">
        <v>1797</v>
      </c>
      <c r="C25" s="86" t="s">
        <v>1809</v>
      </c>
      <c r="D25" s="99" t="s">
        <v>1628</v>
      </c>
      <c r="E25" s="99" t="s">
        <v>175</v>
      </c>
      <c r="F25" s="108">
        <v>43454</v>
      </c>
      <c r="G25" s="96">
        <v>1398320</v>
      </c>
      <c r="H25" s="98">
        <v>-2.8199000000000001</v>
      </c>
      <c r="I25" s="96">
        <v>-39.431839999999994</v>
      </c>
      <c r="J25" s="97">
        <f t="shared" si="0"/>
        <v>4.731202488609168E-2</v>
      </c>
      <c r="K25" s="97">
        <f>I25/'סכום נכסי הקרן'!$C$42</f>
        <v>-5.2982212072560307E-5</v>
      </c>
    </row>
    <row r="26" spans="2:51">
      <c r="B26" s="89" t="s">
        <v>1797</v>
      </c>
      <c r="C26" s="86" t="s">
        <v>1810</v>
      </c>
      <c r="D26" s="99" t="s">
        <v>1628</v>
      </c>
      <c r="E26" s="99" t="s">
        <v>175</v>
      </c>
      <c r="F26" s="108">
        <v>43423</v>
      </c>
      <c r="G26" s="96">
        <v>1455040</v>
      </c>
      <c r="H26" s="98">
        <v>0.61460000000000004</v>
      </c>
      <c r="I26" s="96">
        <v>8.94285</v>
      </c>
      <c r="J26" s="97">
        <f t="shared" si="0"/>
        <v>-1.0730017715444804E-2</v>
      </c>
      <c r="K26" s="97">
        <f>I26/'סכום נכסי הקרן'!$C$42</f>
        <v>1.2015974279493324E-5</v>
      </c>
    </row>
    <row r="27" spans="2:51">
      <c r="B27" s="89" t="s">
        <v>1797</v>
      </c>
      <c r="C27" s="86" t="s">
        <v>1811</v>
      </c>
      <c r="D27" s="99" t="s">
        <v>1628</v>
      </c>
      <c r="E27" s="99" t="s">
        <v>175</v>
      </c>
      <c r="F27" s="108">
        <v>43255</v>
      </c>
      <c r="G27" s="96">
        <v>18692074.699999999</v>
      </c>
      <c r="H27" s="98">
        <v>-4.37</v>
      </c>
      <c r="I27" s="96">
        <v>-816.85208</v>
      </c>
      <c r="J27" s="97">
        <f t="shared" si="0"/>
        <v>0.98009440942182147</v>
      </c>
      <c r="K27" s="97">
        <f>I27/'סכום נכסי הקרן'!$C$42</f>
        <v>-1.0975554306994551E-3</v>
      </c>
    </row>
    <row r="28" spans="2:51">
      <c r="B28" s="89" t="s">
        <v>1797</v>
      </c>
      <c r="C28" s="86" t="s">
        <v>1812</v>
      </c>
      <c r="D28" s="99" t="s">
        <v>1628</v>
      </c>
      <c r="E28" s="99" t="s">
        <v>175</v>
      </c>
      <c r="F28" s="108">
        <v>43298</v>
      </c>
      <c r="G28" s="96">
        <v>1634400</v>
      </c>
      <c r="H28" s="98">
        <v>1.8997999999999999</v>
      </c>
      <c r="I28" s="96">
        <v>31.05002</v>
      </c>
      <c r="J28" s="97">
        <f t="shared" si="0"/>
        <v>-3.7255155198277448E-2</v>
      </c>
      <c r="K28" s="97">
        <f>I28/'סכום נכסי הקרן'!$C$42</f>
        <v>4.1720060349637228E-5</v>
      </c>
    </row>
    <row r="29" spans="2:51">
      <c r="B29" s="89" t="s">
        <v>1797</v>
      </c>
      <c r="C29" s="86" t="s">
        <v>1813</v>
      </c>
      <c r="D29" s="99" t="s">
        <v>1628</v>
      </c>
      <c r="E29" s="99" t="s">
        <v>175</v>
      </c>
      <c r="F29" s="108">
        <v>43444</v>
      </c>
      <c r="G29" s="96">
        <v>2233680</v>
      </c>
      <c r="H29" s="98">
        <v>-2.1042999999999998</v>
      </c>
      <c r="I29" s="96">
        <v>-47.003569999999996</v>
      </c>
      <c r="J29" s="97">
        <f t="shared" si="0"/>
        <v>5.6396913600155418E-2</v>
      </c>
      <c r="K29" s="97">
        <f>I29/'סכום נכסי הקרן'!$C$42</f>
        <v>-6.3155894168454572E-5</v>
      </c>
    </row>
    <row r="30" spans="2:51">
      <c r="B30" s="89" t="s">
        <v>1797</v>
      </c>
      <c r="C30" s="86" t="s">
        <v>1814</v>
      </c>
      <c r="D30" s="99" t="s">
        <v>1628</v>
      </c>
      <c r="E30" s="99" t="s">
        <v>175</v>
      </c>
      <c r="F30" s="108">
        <v>43458</v>
      </c>
      <c r="G30" s="96">
        <v>3296040</v>
      </c>
      <c r="H30" s="98">
        <v>3.1305999999999998</v>
      </c>
      <c r="I30" s="96">
        <v>103.18517999999999</v>
      </c>
      <c r="J30" s="97">
        <f t="shared" si="0"/>
        <v>-0.12380603603676242</v>
      </c>
      <c r="K30" s="97">
        <f>I30/'סכום נכסי הקרן'!$C$42</f>
        <v>1.3864377339493437E-4</v>
      </c>
    </row>
    <row r="31" spans="2:51">
      <c r="B31" s="89" t="s">
        <v>1797</v>
      </c>
      <c r="C31" s="86" t="s">
        <v>1815</v>
      </c>
      <c r="D31" s="99" t="s">
        <v>1628</v>
      </c>
      <c r="E31" s="99" t="s">
        <v>175</v>
      </c>
      <c r="F31" s="108">
        <v>43508</v>
      </c>
      <c r="G31" s="96">
        <v>2542400</v>
      </c>
      <c r="H31" s="98">
        <v>0.2374</v>
      </c>
      <c r="I31" s="96">
        <v>6.0350900000000003</v>
      </c>
      <c r="J31" s="97">
        <f t="shared" si="0"/>
        <v>-7.2411616670640553E-3</v>
      </c>
      <c r="K31" s="97">
        <f>I31/'סכום נכסי הקרן'!$C$42</f>
        <v>8.1089905583150069E-6</v>
      </c>
    </row>
    <row r="32" spans="2:51">
      <c r="B32" s="89" t="s">
        <v>1797</v>
      </c>
      <c r="C32" s="86" t="s">
        <v>1816</v>
      </c>
      <c r="D32" s="99" t="s">
        <v>1628</v>
      </c>
      <c r="E32" s="99" t="s">
        <v>175</v>
      </c>
      <c r="F32" s="108">
        <v>43530</v>
      </c>
      <c r="G32" s="96">
        <v>2016056</v>
      </c>
      <c r="H32" s="98">
        <v>-0.61240000000000006</v>
      </c>
      <c r="I32" s="96">
        <v>-12.347020000000001</v>
      </c>
      <c r="J32" s="97">
        <f t="shared" si="0"/>
        <v>1.4814487924202164E-2</v>
      </c>
      <c r="K32" s="97">
        <f>I32/'סכום נכסי הקרן'!$C$42</f>
        <v>-1.6589954516556764E-5</v>
      </c>
    </row>
    <row r="33" spans="2:11">
      <c r="B33" s="89" t="s">
        <v>1797</v>
      </c>
      <c r="C33" s="86" t="s">
        <v>1817</v>
      </c>
      <c r="D33" s="99" t="s">
        <v>1628</v>
      </c>
      <c r="E33" s="99" t="s">
        <v>175</v>
      </c>
      <c r="F33" s="108">
        <v>43536</v>
      </c>
      <c r="G33" s="96">
        <v>1083390</v>
      </c>
      <c r="H33" s="98">
        <v>-0.50639999999999996</v>
      </c>
      <c r="I33" s="96">
        <v>-5.4859200000000001</v>
      </c>
      <c r="J33" s="97">
        <f t="shared" si="0"/>
        <v>6.5822437797249155E-3</v>
      </c>
      <c r="K33" s="97">
        <f>I33/'סכום נכסי הקרן'!$C$42</f>
        <v>-7.3711035765285137E-6</v>
      </c>
    </row>
    <row r="34" spans="2:11">
      <c r="B34" s="89" t="s">
        <v>1797</v>
      </c>
      <c r="C34" s="86" t="s">
        <v>1818</v>
      </c>
      <c r="D34" s="99" t="s">
        <v>1628</v>
      </c>
      <c r="E34" s="99" t="s">
        <v>175</v>
      </c>
      <c r="F34" s="108">
        <v>43538</v>
      </c>
      <c r="G34" s="96">
        <v>2500820</v>
      </c>
      <c r="H34" s="98">
        <v>-0.99009999999999998</v>
      </c>
      <c r="I34" s="96">
        <v>-24.759709999999998</v>
      </c>
      <c r="J34" s="97">
        <f t="shared" si="0"/>
        <v>2.9707769551012918E-2</v>
      </c>
      <c r="K34" s="97">
        <f>I34/'סכום נכסי הקרן'!$C$42</f>
        <v>-3.3268145896186741E-5</v>
      </c>
    </row>
    <row r="35" spans="2:11">
      <c r="B35" s="89" t="s">
        <v>1797</v>
      </c>
      <c r="C35" s="86" t="s">
        <v>1819</v>
      </c>
      <c r="D35" s="99" t="s">
        <v>1628</v>
      </c>
      <c r="E35" s="99" t="s">
        <v>175</v>
      </c>
      <c r="F35" s="108">
        <v>43542</v>
      </c>
      <c r="G35" s="96">
        <v>1612125</v>
      </c>
      <c r="H35" s="98">
        <v>-0.99360000000000004</v>
      </c>
      <c r="I35" s="96">
        <v>-16.018450000000001</v>
      </c>
      <c r="J35" s="97">
        <f t="shared" si="0"/>
        <v>1.9219628225226503E-2</v>
      </c>
      <c r="K35" s="97">
        <f>I35/'סכום נכסי הקרן'!$C$42</f>
        <v>-2.1523036078805955E-5</v>
      </c>
    </row>
    <row r="36" spans="2:11">
      <c r="B36" s="89" t="s">
        <v>1797</v>
      </c>
      <c r="C36" s="86" t="s">
        <v>1820</v>
      </c>
      <c r="D36" s="99" t="s">
        <v>1628</v>
      </c>
      <c r="E36" s="99" t="s">
        <v>175</v>
      </c>
      <c r="F36" s="108">
        <v>43550</v>
      </c>
      <c r="G36" s="96">
        <v>1077510</v>
      </c>
      <c r="H36" s="98">
        <v>-0.3805</v>
      </c>
      <c r="I36" s="96">
        <v>-4.0997399999999997</v>
      </c>
      <c r="J36" s="97">
        <f t="shared" si="0"/>
        <v>4.9190451398287661E-3</v>
      </c>
      <c r="K36" s="97">
        <f>I36/'סכום נכסי הקרן'!$C$42</f>
        <v>-5.5085761689629096E-6</v>
      </c>
    </row>
    <row r="37" spans="2:11">
      <c r="B37" s="89" t="s">
        <v>1797</v>
      </c>
      <c r="C37" s="86" t="s">
        <v>1821</v>
      </c>
      <c r="D37" s="99" t="s">
        <v>1628</v>
      </c>
      <c r="E37" s="99" t="s">
        <v>175</v>
      </c>
      <c r="F37" s="108">
        <v>43551</v>
      </c>
      <c r="G37" s="96">
        <v>722340</v>
      </c>
      <c r="H37" s="98">
        <v>-3.7400000000000003E-2</v>
      </c>
      <c r="I37" s="96">
        <v>-0.27032999999999996</v>
      </c>
      <c r="J37" s="97">
        <f t="shared" si="0"/>
        <v>3.2435361087530188E-4</v>
      </c>
      <c r="K37" s="97">
        <f>I37/'סכום נכסי הקרן'!$C$42</f>
        <v>-3.6322630112049624E-7</v>
      </c>
    </row>
    <row r="38" spans="2:11">
      <c r="B38" s="89" t="s">
        <v>1797</v>
      </c>
      <c r="C38" s="86" t="s">
        <v>1822</v>
      </c>
      <c r="D38" s="99" t="s">
        <v>1628</v>
      </c>
      <c r="E38" s="99" t="s">
        <v>175</v>
      </c>
      <c r="F38" s="108">
        <v>43551</v>
      </c>
      <c r="G38" s="96">
        <v>3602000</v>
      </c>
      <c r="H38" s="98">
        <v>-9.3700000000000006E-2</v>
      </c>
      <c r="I38" s="96">
        <v>-3.3738600000000001</v>
      </c>
      <c r="J38" s="97">
        <f t="shared" si="0"/>
        <v>4.0481029615201652E-3</v>
      </c>
      <c r="K38" s="97">
        <f>I38/'סכום נכסי הקרן'!$C$42</f>
        <v>-4.5332544974601327E-6</v>
      </c>
    </row>
    <row r="39" spans="2:11">
      <c r="B39" s="89" t="s">
        <v>1797</v>
      </c>
      <c r="C39" s="86" t="s">
        <v>1823</v>
      </c>
      <c r="D39" s="99" t="s">
        <v>1628</v>
      </c>
      <c r="E39" s="99" t="s">
        <v>175</v>
      </c>
      <c r="F39" s="108">
        <v>43552</v>
      </c>
      <c r="G39" s="96">
        <v>1440680</v>
      </c>
      <c r="H39" s="98">
        <v>-8.8800000000000004E-2</v>
      </c>
      <c r="I39" s="96">
        <v>-1.2788299999999999</v>
      </c>
      <c r="J39" s="97">
        <f t="shared" si="0"/>
        <v>1.5343954729244345E-3</v>
      </c>
      <c r="K39" s="97">
        <f>I39/'סכום נכסי הקרן'!$C$42</f>
        <v>-1.7182876138864507E-6</v>
      </c>
    </row>
    <row r="40" spans="2:11">
      <c r="B40" s="85"/>
      <c r="C40" s="86"/>
      <c r="D40" s="86"/>
      <c r="E40" s="86"/>
      <c r="F40" s="86"/>
      <c r="G40" s="96"/>
      <c r="H40" s="98"/>
      <c r="I40" s="86"/>
      <c r="J40" s="97"/>
      <c r="K40" s="86"/>
    </row>
    <row r="41" spans="2:11">
      <c r="B41" s="104" t="s">
        <v>241</v>
      </c>
      <c r="C41" s="84"/>
      <c r="D41" s="84"/>
      <c r="E41" s="84"/>
      <c r="F41" s="84"/>
      <c r="G41" s="93"/>
      <c r="H41" s="95"/>
      <c r="I41" s="93">
        <v>109.94025999999999</v>
      </c>
      <c r="J41" s="94">
        <f t="shared" ref="J41:J78" si="1">I41/$I$11</f>
        <v>-0.13191107280571718</v>
      </c>
      <c r="K41" s="94">
        <f>I41/'סכום נכסי הקרן'!$C$42</f>
        <v>1.4772017158297507E-4</v>
      </c>
    </row>
    <row r="42" spans="2:11">
      <c r="B42" s="89" t="s">
        <v>1824</v>
      </c>
      <c r="C42" s="86" t="s">
        <v>1825</v>
      </c>
      <c r="D42" s="99" t="s">
        <v>1628</v>
      </c>
      <c r="E42" s="99" t="s">
        <v>178</v>
      </c>
      <c r="F42" s="108">
        <v>43460</v>
      </c>
      <c r="G42" s="96">
        <v>939383.39</v>
      </c>
      <c r="H42" s="98">
        <v>-2.2088000000000001</v>
      </c>
      <c r="I42" s="96">
        <v>-20.74935</v>
      </c>
      <c r="J42" s="97">
        <f t="shared" si="1"/>
        <v>2.4895966395943648E-2</v>
      </c>
      <c r="K42" s="97">
        <f>I42/'סכום נכסי הקרן'!$C$42</f>
        <v>-2.7879664303460841E-5</v>
      </c>
    </row>
    <row r="43" spans="2:11">
      <c r="B43" s="89" t="s">
        <v>1824</v>
      </c>
      <c r="C43" s="86" t="s">
        <v>1826</v>
      </c>
      <c r="D43" s="99" t="s">
        <v>1628</v>
      </c>
      <c r="E43" s="99" t="s">
        <v>178</v>
      </c>
      <c r="F43" s="108">
        <v>43409</v>
      </c>
      <c r="G43" s="96">
        <v>71613.960000000006</v>
      </c>
      <c r="H43" s="98">
        <v>0.72499999999999998</v>
      </c>
      <c r="I43" s="96">
        <v>0.51919000000000004</v>
      </c>
      <c r="J43" s="97">
        <f t="shared" si="1"/>
        <v>-6.2294658835626094E-4</v>
      </c>
      <c r="K43" s="97">
        <f>I43/'סכום נכסי הקרן'!$C$42</f>
        <v>6.9760464350516209E-7</v>
      </c>
    </row>
    <row r="44" spans="2:11">
      <c r="B44" s="89" t="s">
        <v>1824</v>
      </c>
      <c r="C44" s="86" t="s">
        <v>1827</v>
      </c>
      <c r="D44" s="99" t="s">
        <v>1628</v>
      </c>
      <c r="E44" s="99" t="s">
        <v>178</v>
      </c>
      <c r="F44" s="108">
        <v>43433</v>
      </c>
      <c r="G44" s="96">
        <v>1026226.61</v>
      </c>
      <c r="H44" s="98">
        <v>-1.3722000000000001</v>
      </c>
      <c r="I44" s="96">
        <v>-14.08169</v>
      </c>
      <c r="J44" s="97">
        <f t="shared" si="1"/>
        <v>1.6895819919086414E-2</v>
      </c>
      <c r="K44" s="97">
        <f>I44/'סכום נכסי הקרן'!$C$42</f>
        <v>-1.8920727156532689E-5</v>
      </c>
    </row>
    <row r="45" spans="2:11">
      <c r="B45" s="89" t="s">
        <v>1824</v>
      </c>
      <c r="C45" s="86" t="s">
        <v>1828</v>
      </c>
      <c r="D45" s="99" t="s">
        <v>1628</v>
      </c>
      <c r="E45" s="99" t="s">
        <v>175</v>
      </c>
      <c r="F45" s="108">
        <v>43383</v>
      </c>
      <c r="G45" s="96">
        <v>937056</v>
      </c>
      <c r="H45" s="98">
        <v>-0.54920000000000002</v>
      </c>
      <c r="I45" s="96">
        <v>-5.1467700000000001</v>
      </c>
      <c r="J45" s="97">
        <f t="shared" si="1"/>
        <v>6.175316960177109E-3</v>
      </c>
      <c r="K45" s="97">
        <f>I45/'סכום נכסי הקרן'!$C$42</f>
        <v>-6.9154079451704834E-6</v>
      </c>
    </row>
    <row r="46" spans="2:11">
      <c r="B46" s="89" t="s">
        <v>1824</v>
      </c>
      <c r="C46" s="86" t="s">
        <v>1829</v>
      </c>
      <c r="D46" s="99" t="s">
        <v>1628</v>
      </c>
      <c r="E46" s="99" t="s">
        <v>177</v>
      </c>
      <c r="F46" s="108">
        <v>43489</v>
      </c>
      <c r="G46" s="96">
        <v>708821.12</v>
      </c>
      <c r="H46" s="98">
        <v>1.8967000000000001</v>
      </c>
      <c r="I46" s="96">
        <v>13.44393</v>
      </c>
      <c r="J46" s="97">
        <f t="shared" si="1"/>
        <v>-1.6130607923111745E-2</v>
      </c>
      <c r="K46" s="97">
        <f>I46/'סכום נכסי הקרן'!$C$42</f>
        <v>1.8063807074401189E-5</v>
      </c>
    </row>
    <row r="47" spans="2:11">
      <c r="B47" s="89" t="s">
        <v>1824</v>
      </c>
      <c r="C47" s="86" t="s">
        <v>1830</v>
      </c>
      <c r="D47" s="99" t="s">
        <v>1628</v>
      </c>
      <c r="E47" s="99" t="s">
        <v>177</v>
      </c>
      <c r="F47" s="108">
        <v>43503</v>
      </c>
      <c r="G47" s="96">
        <v>2284607.1800000002</v>
      </c>
      <c r="H47" s="98">
        <v>1.4984</v>
      </c>
      <c r="I47" s="96">
        <v>34.231430000000003</v>
      </c>
      <c r="J47" s="97">
        <f t="shared" si="1"/>
        <v>-4.1072348336940546E-2</v>
      </c>
      <c r="K47" s="97">
        <f>I47/'סכום נכסי הקרן'!$C$42</f>
        <v>4.59947312579632E-5</v>
      </c>
    </row>
    <row r="48" spans="2:11">
      <c r="B48" s="89" t="s">
        <v>1824</v>
      </c>
      <c r="C48" s="86" t="s">
        <v>1831</v>
      </c>
      <c r="D48" s="99" t="s">
        <v>1628</v>
      </c>
      <c r="E48" s="99" t="s">
        <v>175</v>
      </c>
      <c r="F48" s="108">
        <v>43412</v>
      </c>
      <c r="G48" s="96">
        <v>418009.06</v>
      </c>
      <c r="H48" s="98">
        <v>4.5498000000000003</v>
      </c>
      <c r="I48" s="96">
        <v>19.018369999999997</v>
      </c>
      <c r="J48" s="97">
        <f t="shared" si="1"/>
        <v>-2.2819061822448545E-2</v>
      </c>
      <c r="K48" s="97">
        <f>I48/'סכום נכסי הקרן'!$C$42</f>
        <v>2.5553849696448829E-5</v>
      </c>
    </row>
    <row r="49" spans="2:11">
      <c r="B49" s="89" t="s">
        <v>1824</v>
      </c>
      <c r="C49" s="86" t="s">
        <v>1832</v>
      </c>
      <c r="D49" s="99" t="s">
        <v>1628</v>
      </c>
      <c r="E49" s="99" t="s">
        <v>177</v>
      </c>
      <c r="F49" s="108">
        <v>43493</v>
      </c>
      <c r="G49" s="96">
        <v>1728488.85</v>
      </c>
      <c r="H49" s="98">
        <v>2.1394000000000002</v>
      </c>
      <c r="I49" s="96">
        <v>36.980089999999997</v>
      </c>
      <c r="J49" s="97">
        <f t="shared" si="1"/>
        <v>-4.4370309333013884E-2</v>
      </c>
      <c r="K49" s="97">
        <f>I49/'סכום נכסי הקרן'!$C$42</f>
        <v>4.9687941796334306E-5</v>
      </c>
    </row>
    <row r="50" spans="2:11">
      <c r="B50" s="89" t="s">
        <v>1824</v>
      </c>
      <c r="C50" s="86" t="s">
        <v>1833</v>
      </c>
      <c r="D50" s="99" t="s">
        <v>1628</v>
      </c>
      <c r="E50" s="99" t="s">
        <v>178</v>
      </c>
      <c r="F50" s="108">
        <v>43475</v>
      </c>
      <c r="G50" s="96">
        <v>256541.78</v>
      </c>
      <c r="H50" s="98">
        <v>-1.9044000000000001</v>
      </c>
      <c r="I50" s="96">
        <v>-4.8855600000000008</v>
      </c>
      <c r="J50" s="97">
        <f t="shared" si="1"/>
        <v>5.8619059192392279E-3</v>
      </c>
      <c r="K50" s="97">
        <f>I50/'סכום נכסי הקרן'!$C$42</f>
        <v>-6.5644356442209599E-6</v>
      </c>
    </row>
    <row r="51" spans="2:11">
      <c r="B51" s="89" t="s">
        <v>1824</v>
      </c>
      <c r="C51" s="86" t="s">
        <v>1834</v>
      </c>
      <c r="D51" s="99" t="s">
        <v>1628</v>
      </c>
      <c r="E51" s="99" t="s">
        <v>175</v>
      </c>
      <c r="F51" s="108">
        <v>43507</v>
      </c>
      <c r="G51" s="96">
        <v>163440</v>
      </c>
      <c r="H51" s="98">
        <v>0.69889999999999997</v>
      </c>
      <c r="I51" s="96">
        <v>1.14232</v>
      </c>
      <c r="J51" s="97">
        <f t="shared" si="1"/>
        <v>-1.370604878389653E-3</v>
      </c>
      <c r="K51" s="97">
        <f>I51/'סכום נכסי הקרן'!$C$42</f>
        <v>1.5348672670290582E-6</v>
      </c>
    </row>
    <row r="52" spans="2:11">
      <c r="B52" s="89" t="s">
        <v>1824</v>
      </c>
      <c r="C52" s="86" t="s">
        <v>1835</v>
      </c>
      <c r="D52" s="99" t="s">
        <v>1628</v>
      </c>
      <c r="E52" s="99" t="s">
        <v>175</v>
      </c>
      <c r="F52" s="108">
        <v>43451</v>
      </c>
      <c r="G52" s="96">
        <v>195450</v>
      </c>
      <c r="H52" s="98">
        <v>-3.6000999999999999</v>
      </c>
      <c r="I52" s="96">
        <v>-7.0363800000000003</v>
      </c>
      <c r="J52" s="97">
        <f t="shared" si="1"/>
        <v>8.4425526596780126E-3</v>
      </c>
      <c r="K52" s="97">
        <f>I52/'סכום נכסי הקרן'!$C$42</f>
        <v>-9.4543642240159728E-6</v>
      </c>
    </row>
    <row r="53" spans="2:11">
      <c r="B53" s="89" t="s">
        <v>1824</v>
      </c>
      <c r="C53" s="86" t="s">
        <v>1836</v>
      </c>
      <c r="D53" s="99" t="s">
        <v>1628</v>
      </c>
      <c r="E53" s="99" t="s">
        <v>178</v>
      </c>
      <c r="F53" s="108">
        <v>43489</v>
      </c>
      <c r="G53" s="96">
        <v>190374.91</v>
      </c>
      <c r="H53" s="98">
        <v>0.48530000000000001</v>
      </c>
      <c r="I53" s="96">
        <v>0.92398000000000002</v>
      </c>
      <c r="J53" s="97">
        <f t="shared" si="1"/>
        <v>-1.1086311152168147E-3</v>
      </c>
      <c r="K53" s="97">
        <f>I53/'סכום נכסי הקרן'!$C$42</f>
        <v>1.2414968287253215E-6</v>
      </c>
    </row>
    <row r="54" spans="2:11">
      <c r="B54" s="89" t="s">
        <v>1824</v>
      </c>
      <c r="C54" s="86" t="s">
        <v>1837</v>
      </c>
      <c r="D54" s="99" t="s">
        <v>1628</v>
      </c>
      <c r="E54" s="99" t="s">
        <v>178</v>
      </c>
      <c r="F54" s="108">
        <v>43486</v>
      </c>
      <c r="G54" s="96">
        <v>236630</v>
      </c>
      <c r="H54" s="98">
        <v>0.86160000000000003</v>
      </c>
      <c r="I54" s="96">
        <v>2.0387900000000001</v>
      </c>
      <c r="J54" s="97">
        <f t="shared" si="1"/>
        <v>-2.4462283073149738E-3</v>
      </c>
      <c r="K54" s="97">
        <f>I54/'סכום נכסי הקרן'!$C$42</f>
        <v>2.7394005491860196E-6</v>
      </c>
    </row>
    <row r="55" spans="2:11">
      <c r="B55" s="89" t="s">
        <v>1824</v>
      </c>
      <c r="C55" s="86" t="s">
        <v>1838</v>
      </c>
      <c r="D55" s="99" t="s">
        <v>1628</v>
      </c>
      <c r="E55" s="99" t="s">
        <v>175</v>
      </c>
      <c r="F55" s="108">
        <v>43375</v>
      </c>
      <c r="G55" s="96">
        <v>346094.73</v>
      </c>
      <c r="H55" s="98">
        <v>4.8516000000000004</v>
      </c>
      <c r="I55" s="96">
        <v>16.791049999999998</v>
      </c>
      <c r="J55" s="97">
        <f t="shared" si="1"/>
        <v>-2.0146627077600482E-2</v>
      </c>
      <c r="K55" s="97">
        <f>I55/'סכום נכסי הקרן'!$C$42</f>
        <v>2.2561132628377569E-5</v>
      </c>
    </row>
    <row r="56" spans="2:11">
      <c r="B56" s="89" t="s">
        <v>1824</v>
      </c>
      <c r="C56" s="86" t="s">
        <v>1839</v>
      </c>
      <c r="D56" s="99" t="s">
        <v>1628</v>
      </c>
      <c r="E56" s="99" t="s">
        <v>175</v>
      </c>
      <c r="F56" s="108">
        <v>43377</v>
      </c>
      <c r="G56" s="96">
        <v>53123.3</v>
      </c>
      <c r="H56" s="98">
        <v>4.2847999999999997</v>
      </c>
      <c r="I56" s="96">
        <v>2.2762199999999999</v>
      </c>
      <c r="J56" s="97">
        <f t="shared" si="1"/>
        <v>-2.7311070770783107E-3</v>
      </c>
      <c r="K56" s="97">
        <f>I56/'סכום נכסי הקרן'!$C$42</f>
        <v>3.0584210821458809E-6</v>
      </c>
    </row>
    <row r="57" spans="2:11">
      <c r="B57" s="89" t="s">
        <v>1824</v>
      </c>
      <c r="C57" s="86" t="s">
        <v>1840</v>
      </c>
      <c r="D57" s="99" t="s">
        <v>1628</v>
      </c>
      <c r="E57" s="99" t="s">
        <v>175</v>
      </c>
      <c r="F57" s="108">
        <v>43451</v>
      </c>
      <c r="G57" s="96">
        <v>6095.19</v>
      </c>
      <c r="H57" s="98">
        <v>3.383</v>
      </c>
      <c r="I57" s="96">
        <v>0.20619999999999999</v>
      </c>
      <c r="J57" s="97">
        <f t="shared" si="1"/>
        <v>-2.4740766678684297E-4</v>
      </c>
      <c r="K57" s="97">
        <f>I57/'סכום נכסי הקרן'!$C$42</f>
        <v>2.7705864421649958E-7</v>
      </c>
    </row>
    <row r="58" spans="2:11">
      <c r="B58" s="89" t="s">
        <v>1824</v>
      </c>
      <c r="C58" s="86" t="s">
        <v>1841</v>
      </c>
      <c r="D58" s="99" t="s">
        <v>1628</v>
      </c>
      <c r="E58" s="99" t="s">
        <v>175</v>
      </c>
      <c r="F58" s="108">
        <v>43452</v>
      </c>
      <c r="G58" s="96">
        <v>327800</v>
      </c>
      <c r="H58" s="98">
        <v>0.66459999999999997</v>
      </c>
      <c r="I58" s="96">
        <v>2.17855</v>
      </c>
      <c r="J58" s="97">
        <f t="shared" si="1"/>
        <v>-2.6139183922331559E-3</v>
      </c>
      <c r="K58" s="97">
        <f>I58/'סכום נכסי הקרן'!$C$42</f>
        <v>2.9271877272446906E-6</v>
      </c>
    </row>
    <row r="59" spans="2:11">
      <c r="B59" s="89" t="s">
        <v>1824</v>
      </c>
      <c r="C59" s="86" t="s">
        <v>1842</v>
      </c>
      <c r="D59" s="99" t="s">
        <v>1628</v>
      </c>
      <c r="E59" s="99" t="s">
        <v>177</v>
      </c>
      <c r="F59" s="108">
        <v>43474</v>
      </c>
      <c r="G59" s="96">
        <v>295070.94</v>
      </c>
      <c r="H59" s="98">
        <v>2.7425999999999999</v>
      </c>
      <c r="I59" s="96">
        <v>8.0926899999999993</v>
      </c>
      <c r="J59" s="97">
        <f t="shared" si="1"/>
        <v>-9.7099590248749569E-3</v>
      </c>
      <c r="K59" s="97">
        <f>I59/'סכום נכסי הקרן'!$C$42</f>
        <v>1.0873664982853656E-5</v>
      </c>
    </row>
    <row r="60" spans="2:11">
      <c r="B60" s="89" t="s">
        <v>1824</v>
      </c>
      <c r="C60" s="86" t="s">
        <v>1843</v>
      </c>
      <c r="D60" s="99" t="s">
        <v>1628</v>
      </c>
      <c r="E60" s="99" t="s">
        <v>178</v>
      </c>
      <c r="F60" s="108">
        <v>43503</v>
      </c>
      <c r="G60" s="96">
        <v>165641</v>
      </c>
      <c r="H60" s="98">
        <v>0.66779999999999995</v>
      </c>
      <c r="I60" s="96">
        <v>1.1062100000000001</v>
      </c>
      <c r="J60" s="97">
        <f t="shared" si="1"/>
        <v>-1.3272785406220834E-3</v>
      </c>
      <c r="K60" s="97">
        <f>I60/'סכום נכסי הקרן'!$C$42</f>
        <v>1.4863484132819303E-6</v>
      </c>
    </row>
    <row r="61" spans="2:11">
      <c r="B61" s="89" t="s">
        <v>1824</v>
      </c>
      <c r="C61" s="86" t="s">
        <v>1844</v>
      </c>
      <c r="D61" s="99" t="s">
        <v>1628</v>
      </c>
      <c r="E61" s="99" t="s">
        <v>175</v>
      </c>
      <c r="F61" s="108">
        <v>43474</v>
      </c>
      <c r="G61" s="96">
        <v>78580.72</v>
      </c>
      <c r="H61" s="98">
        <v>4.7670000000000003</v>
      </c>
      <c r="I61" s="96">
        <v>3.74593</v>
      </c>
      <c r="J61" s="97">
        <f t="shared" si="1"/>
        <v>-4.4945286190438347E-3</v>
      </c>
      <c r="K61" s="97">
        <f>I61/'סכום נכסי הקרן'!$C$42</f>
        <v>5.0331827697861897E-6</v>
      </c>
    </row>
    <row r="62" spans="2:11">
      <c r="B62" s="89" t="s">
        <v>1824</v>
      </c>
      <c r="C62" s="86" t="s">
        <v>1845</v>
      </c>
      <c r="D62" s="99" t="s">
        <v>1628</v>
      </c>
      <c r="E62" s="99" t="s">
        <v>175</v>
      </c>
      <c r="F62" s="108">
        <v>43515</v>
      </c>
      <c r="G62" s="96">
        <v>345042.28</v>
      </c>
      <c r="H62" s="98">
        <v>-0.37030000000000002</v>
      </c>
      <c r="I62" s="96">
        <v>-1.2778399999999999</v>
      </c>
      <c r="J62" s="97">
        <f t="shared" si="1"/>
        <v>1.5332076281614907E-3</v>
      </c>
      <c r="K62" s="97">
        <f>I62/'סכום נכסי הקרן'!$C$42</f>
        <v>-1.7169574099205228E-6</v>
      </c>
    </row>
    <row r="63" spans="2:11">
      <c r="B63" s="89" t="s">
        <v>1824</v>
      </c>
      <c r="C63" s="86" t="s">
        <v>1846</v>
      </c>
      <c r="D63" s="99" t="s">
        <v>1628</v>
      </c>
      <c r="E63" s="99" t="s">
        <v>177</v>
      </c>
      <c r="F63" s="108">
        <v>43517</v>
      </c>
      <c r="G63" s="96">
        <v>437442.8</v>
      </c>
      <c r="H63" s="98">
        <v>1.4148000000000001</v>
      </c>
      <c r="I63" s="96">
        <v>6.18893</v>
      </c>
      <c r="J63" s="97">
        <f t="shared" si="1"/>
        <v>-7.4257455441663241E-3</v>
      </c>
      <c r="K63" s="97">
        <f>I63/'סכום נכסי הקרן'!$C$42</f>
        <v>8.3156961927779866E-6</v>
      </c>
    </row>
    <row r="64" spans="2:11">
      <c r="B64" s="89" t="s">
        <v>1824</v>
      </c>
      <c r="C64" s="86" t="s">
        <v>1847</v>
      </c>
      <c r="D64" s="99" t="s">
        <v>1628</v>
      </c>
      <c r="E64" s="99" t="s">
        <v>177</v>
      </c>
      <c r="F64" s="108">
        <v>43521</v>
      </c>
      <c r="G64" s="96">
        <v>249823.49</v>
      </c>
      <c r="H64" s="98">
        <v>1.3584000000000001</v>
      </c>
      <c r="I64" s="96">
        <v>3.3935999999999997</v>
      </c>
      <c r="J64" s="97">
        <f t="shared" si="1"/>
        <v>-4.0717878661873435E-3</v>
      </c>
      <c r="K64" s="97">
        <f>I64/'סכום נכסי הקרן'!$C$42</f>
        <v>4.5597779583565126E-6</v>
      </c>
    </row>
    <row r="65" spans="2:11">
      <c r="B65" s="89" t="s">
        <v>1824</v>
      </c>
      <c r="C65" s="86" t="s">
        <v>1848</v>
      </c>
      <c r="D65" s="99" t="s">
        <v>1628</v>
      </c>
      <c r="E65" s="99" t="s">
        <v>177</v>
      </c>
      <c r="F65" s="108">
        <v>43529</v>
      </c>
      <c r="G65" s="96">
        <v>807506.92</v>
      </c>
      <c r="H65" s="98">
        <v>1.0955999999999999</v>
      </c>
      <c r="I65" s="96">
        <v>8.8471700000000002</v>
      </c>
      <c r="J65" s="97">
        <f t="shared" si="1"/>
        <v>-1.0615216718557486E-2</v>
      </c>
      <c r="K65" s="97">
        <f>I65/'סכום נכסי הקרן'!$C$42</f>
        <v>1.1887414768927686E-5</v>
      </c>
    </row>
    <row r="66" spans="2:11">
      <c r="B66" s="89" t="s">
        <v>1824</v>
      </c>
      <c r="C66" s="86" t="s">
        <v>1849</v>
      </c>
      <c r="D66" s="99" t="s">
        <v>1628</v>
      </c>
      <c r="E66" s="99" t="s">
        <v>177</v>
      </c>
      <c r="F66" s="108">
        <v>43530</v>
      </c>
      <c r="G66" s="96">
        <v>828575.42</v>
      </c>
      <c r="H66" s="98">
        <v>0.92159999999999997</v>
      </c>
      <c r="I66" s="96">
        <v>7.6361699999999999</v>
      </c>
      <c r="J66" s="97">
        <f t="shared" si="1"/>
        <v>-9.1622066095426117E-3</v>
      </c>
      <c r="K66" s="97">
        <f>I66/'סכום נכסי הקרן'!$C$42</f>
        <v>1.026026628131284E-5</v>
      </c>
    </row>
    <row r="67" spans="2:11">
      <c r="B67" s="89" t="s">
        <v>1824</v>
      </c>
      <c r="C67" s="86" t="s">
        <v>1850</v>
      </c>
      <c r="D67" s="99" t="s">
        <v>1628</v>
      </c>
      <c r="E67" s="99" t="s">
        <v>177</v>
      </c>
      <c r="F67" s="108">
        <v>43536</v>
      </c>
      <c r="G67" s="96">
        <v>367038</v>
      </c>
      <c r="H67" s="98">
        <v>-0.56140000000000001</v>
      </c>
      <c r="I67" s="96">
        <v>-2.0605300000000004</v>
      </c>
      <c r="J67" s="97">
        <f t="shared" si="1"/>
        <v>2.472312898371938E-3</v>
      </c>
      <c r="K67" s="97">
        <f>I67/'סכום נכסי הקרן'!$C$42</f>
        <v>-2.7686112908216488E-6</v>
      </c>
    </row>
    <row r="68" spans="2:11">
      <c r="B68" s="89" t="s">
        <v>1824</v>
      </c>
      <c r="C68" s="86" t="s">
        <v>1851</v>
      </c>
      <c r="D68" s="99" t="s">
        <v>1628</v>
      </c>
      <c r="E68" s="99" t="s">
        <v>178</v>
      </c>
      <c r="F68" s="108">
        <v>43536</v>
      </c>
      <c r="G68" s="96">
        <v>402271</v>
      </c>
      <c r="H68" s="98">
        <v>-0.77729999999999999</v>
      </c>
      <c r="I68" s="96">
        <v>-3.1269099999999996</v>
      </c>
      <c r="J68" s="97">
        <f t="shared" si="1"/>
        <v>3.7518016845414504E-3</v>
      </c>
      <c r="K68" s="97">
        <f>I68/'סכום נכסי הקרן'!$C$42</f>
        <v>-4.2014425081814486E-6</v>
      </c>
    </row>
    <row r="69" spans="2:11">
      <c r="B69" s="89" t="s">
        <v>1824</v>
      </c>
      <c r="C69" s="86" t="s">
        <v>1852</v>
      </c>
      <c r="D69" s="99" t="s">
        <v>1628</v>
      </c>
      <c r="E69" s="99" t="s">
        <v>178</v>
      </c>
      <c r="F69" s="108">
        <v>43537</v>
      </c>
      <c r="G69" s="96">
        <v>216574.34</v>
      </c>
      <c r="H69" s="98">
        <v>1.2828999999999999</v>
      </c>
      <c r="I69" s="96">
        <v>2.7784200000000001</v>
      </c>
      <c r="J69" s="97">
        <f t="shared" si="1"/>
        <v>-3.3336683295533474E-3</v>
      </c>
      <c r="K69" s="97">
        <f>I69/'סכום נכסי הקרן'!$C$42</f>
        <v>3.7331972757711291E-6</v>
      </c>
    </row>
    <row r="70" spans="2:11">
      <c r="B70" s="89" t="s">
        <v>1824</v>
      </c>
      <c r="C70" s="86" t="s">
        <v>1853</v>
      </c>
      <c r="D70" s="99" t="s">
        <v>1628</v>
      </c>
      <c r="E70" s="99" t="s">
        <v>177</v>
      </c>
      <c r="F70" s="108">
        <v>43537</v>
      </c>
      <c r="G70" s="96">
        <v>538120.75</v>
      </c>
      <c r="H70" s="98">
        <v>0.79830000000000001</v>
      </c>
      <c r="I70" s="96">
        <v>4.29582</v>
      </c>
      <c r="J70" s="97">
        <f t="shared" si="1"/>
        <v>-5.1543103934832968E-3</v>
      </c>
      <c r="K70" s="97">
        <f>I70/'סכום נכסי הקרן'!$C$42</f>
        <v>5.7720371726388133E-6</v>
      </c>
    </row>
    <row r="71" spans="2:11">
      <c r="B71" s="89" t="s">
        <v>1824</v>
      </c>
      <c r="C71" s="86" t="s">
        <v>1854</v>
      </c>
      <c r="D71" s="99" t="s">
        <v>1628</v>
      </c>
      <c r="E71" s="99" t="s">
        <v>175</v>
      </c>
      <c r="F71" s="108">
        <v>43537</v>
      </c>
      <c r="G71" s="96">
        <v>208336.53</v>
      </c>
      <c r="H71" s="98">
        <v>-0.2576</v>
      </c>
      <c r="I71" s="96">
        <v>-0.53664999999999996</v>
      </c>
      <c r="J71" s="97">
        <f t="shared" si="1"/>
        <v>6.4389585053908471E-4</v>
      </c>
      <c r="K71" s="97">
        <f>I71/'סכום נכסי הקרן'!$C$42</f>
        <v>-7.2106460435879966E-7</v>
      </c>
    </row>
    <row r="72" spans="2:11">
      <c r="B72" s="89" t="s">
        <v>1824</v>
      </c>
      <c r="C72" s="86" t="s">
        <v>1855</v>
      </c>
      <c r="D72" s="99" t="s">
        <v>1628</v>
      </c>
      <c r="E72" s="99" t="s">
        <v>178</v>
      </c>
      <c r="F72" s="108">
        <v>43538</v>
      </c>
      <c r="G72" s="96">
        <v>145085.69</v>
      </c>
      <c r="H72" s="98">
        <v>1.6920999999999999</v>
      </c>
      <c r="I72" s="96">
        <v>2.4550399999999999</v>
      </c>
      <c r="J72" s="97">
        <f t="shared" si="1"/>
        <v>-2.9456630371889956E-3</v>
      </c>
      <c r="K72" s="97">
        <f>I72/'סכום נכסי הקרן'!$C$42</f>
        <v>3.2986908530420713E-6</v>
      </c>
    </row>
    <row r="73" spans="2:11">
      <c r="B73" s="89" t="s">
        <v>1824</v>
      </c>
      <c r="C73" s="86" t="s">
        <v>1856</v>
      </c>
      <c r="D73" s="99" t="s">
        <v>1628</v>
      </c>
      <c r="E73" s="99" t="s">
        <v>177</v>
      </c>
      <c r="F73" s="108">
        <v>43538</v>
      </c>
      <c r="G73" s="96">
        <v>186403.32</v>
      </c>
      <c r="H73" s="98">
        <v>0.85129999999999995</v>
      </c>
      <c r="I73" s="96">
        <v>1.5868900000000001</v>
      </c>
      <c r="J73" s="97">
        <f t="shared" si="1"/>
        <v>-1.9040191675430325E-3</v>
      </c>
      <c r="K73" s="97">
        <f>I73/'סכום נכסי הקרן'!$C$42</f>
        <v>2.1322094661528665E-6</v>
      </c>
    </row>
    <row r="74" spans="2:11">
      <c r="B74" s="89" t="s">
        <v>1824</v>
      </c>
      <c r="C74" s="86" t="s">
        <v>1857</v>
      </c>
      <c r="D74" s="99" t="s">
        <v>1628</v>
      </c>
      <c r="E74" s="99" t="s">
        <v>178</v>
      </c>
      <c r="F74" s="108">
        <v>43542</v>
      </c>
      <c r="G74" s="96">
        <v>305252.7</v>
      </c>
      <c r="H74" s="98">
        <v>-1.5752999999999999</v>
      </c>
      <c r="I74" s="96">
        <v>-4.8087299999999997</v>
      </c>
      <c r="J74" s="97">
        <f t="shared" si="1"/>
        <v>5.7697219665756323E-3</v>
      </c>
      <c r="K74" s="97">
        <f>I74/'סכום נכסי הקרן'!$C$42</f>
        <v>-6.4612037546227352E-6</v>
      </c>
    </row>
    <row r="75" spans="2:11">
      <c r="B75" s="89" t="s">
        <v>1824</v>
      </c>
      <c r="C75" s="86" t="s">
        <v>1858</v>
      </c>
      <c r="D75" s="99" t="s">
        <v>1628</v>
      </c>
      <c r="E75" s="99" t="s">
        <v>178</v>
      </c>
      <c r="F75" s="108">
        <v>43542</v>
      </c>
      <c r="G75" s="96">
        <v>189304</v>
      </c>
      <c r="H75" s="98">
        <v>-1.5786</v>
      </c>
      <c r="I75" s="96">
        <v>-2.98834</v>
      </c>
      <c r="J75" s="97">
        <f t="shared" si="1"/>
        <v>3.5855394130251909E-3</v>
      </c>
      <c r="K75" s="97">
        <f>I75/'סכום נכסי הקרן'!$C$42</f>
        <v>-4.0152542621626301E-6</v>
      </c>
    </row>
    <row r="76" spans="2:11">
      <c r="B76" s="89" t="s">
        <v>1824</v>
      </c>
      <c r="C76" s="86" t="s">
        <v>1859</v>
      </c>
      <c r="D76" s="99" t="s">
        <v>1628</v>
      </c>
      <c r="E76" s="99" t="s">
        <v>178</v>
      </c>
      <c r="F76" s="108">
        <v>43542</v>
      </c>
      <c r="G76" s="96">
        <v>212967</v>
      </c>
      <c r="H76" s="98">
        <v>-1.5717000000000001</v>
      </c>
      <c r="I76" s="96">
        <v>-3.3472900000000001</v>
      </c>
      <c r="J76" s="97">
        <f t="shared" si="1"/>
        <v>4.0162231278318703E-3</v>
      </c>
      <c r="K76" s="97">
        <f>I76/'סכום נכסי הקרן'!$C$42</f>
        <v>-4.4975539728392185E-6</v>
      </c>
    </row>
    <row r="77" spans="2:11">
      <c r="B77" s="89" t="s">
        <v>1824</v>
      </c>
      <c r="C77" s="86" t="s">
        <v>1860</v>
      </c>
      <c r="D77" s="99" t="s">
        <v>1628</v>
      </c>
      <c r="E77" s="99" t="s">
        <v>175</v>
      </c>
      <c r="F77" s="108">
        <v>43543</v>
      </c>
      <c r="G77" s="96">
        <v>108950.08</v>
      </c>
      <c r="H77" s="98">
        <v>-0.42009999999999997</v>
      </c>
      <c r="I77" s="96">
        <v>-0.45766000000000001</v>
      </c>
      <c r="J77" s="97">
        <f t="shared" si="1"/>
        <v>5.4912023657452261E-4</v>
      </c>
      <c r="K77" s="97">
        <f>I77/'סכום נכסי הקרן'!$C$42</f>
        <v>-6.1493045156218822E-7</v>
      </c>
    </row>
    <row r="78" spans="2:11">
      <c r="B78" s="89" t="s">
        <v>1824</v>
      </c>
      <c r="C78" s="86" t="s">
        <v>1861</v>
      </c>
      <c r="D78" s="99" t="s">
        <v>1628</v>
      </c>
      <c r="E78" s="99" t="s">
        <v>177</v>
      </c>
      <c r="F78" s="108">
        <v>43552</v>
      </c>
      <c r="G78" s="96">
        <v>181270.21</v>
      </c>
      <c r="H78" s="98">
        <v>0.31280000000000002</v>
      </c>
      <c r="I78" s="96">
        <v>0.56696999999999997</v>
      </c>
      <c r="J78" s="97">
        <f t="shared" si="1"/>
        <v>-6.8027509620822676E-4</v>
      </c>
      <c r="K78" s="97">
        <f>I78/'סכום נכסי הקרן'!$C$42</f>
        <v>7.6180378036580389E-7</v>
      </c>
    </row>
    <row r="79" spans="2:11">
      <c r="B79" s="85"/>
      <c r="C79" s="86"/>
      <c r="D79" s="86"/>
      <c r="E79" s="86"/>
      <c r="F79" s="86"/>
      <c r="G79" s="96"/>
      <c r="H79" s="98"/>
      <c r="I79" s="86"/>
      <c r="J79" s="97"/>
      <c r="K79" s="86"/>
    </row>
    <row r="80" spans="2:11">
      <c r="B80" s="104" t="s">
        <v>239</v>
      </c>
      <c r="C80" s="84"/>
      <c r="D80" s="84"/>
      <c r="E80" s="84"/>
      <c r="F80" s="84"/>
      <c r="G80" s="93"/>
      <c r="H80" s="95"/>
      <c r="I80" s="93">
        <v>-6.1910100000000003</v>
      </c>
      <c r="J80" s="94">
        <f t="shared" ref="J80:J81" si="2">I80/$I$11</f>
        <v>7.4282412180117011E-3</v>
      </c>
      <c r="K80" s="94">
        <f>I80/'סכום נכסי הקרן'!$C$42</f>
        <v>-8.3184909647468043E-6</v>
      </c>
    </row>
    <row r="81" spans="2:11">
      <c r="B81" s="89" t="s">
        <v>1993</v>
      </c>
      <c r="C81" s="86" t="s">
        <v>1862</v>
      </c>
      <c r="D81" s="99" t="s">
        <v>1628</v>
      </c>
      <c r="E81" s="99" t="s">
        <v>176</v>
      </c>
      <c r="F81" s="108">
        <v>43108</v>
      </c>
      <c r="G81" s="96">
        <v>352.45</v>
      </c>
      <c r="H81" s="98">
        <v>995.43420000000003</v>
      </c>
      <c r="I81" s="96">
        <v>-6.1910100000000003</v>
      </c>
      <c r="J81" s="97">
        <f t="shared" si="2"/>
        <v>7.4282412180117011E-3</v>
      </c>
      <c r="K81" s="97">
        <f>I81/'סכום נכסי הקרן'!$C$42</f>
        <v>-8.3184909647468043E-6</v>
      </c>
    </row>
    <row r="82" spans="2:11">
      <c r="C82" s="1"/>
      <c r="D82" s="1"/>
    </row>
    <row r="83" spans="2:11">
      <c r="C83" s="1"/>
      <c r="D83" s="1"/>
    </row>
    <row r="84" spans="2:11">
      <c r="C84" s="1"/>
      <c r="D84" s="1"/>
    </row>
    <row r="85" spans="2:11">
      <c r="B85" s="101" t="s">
        <v>266</v>
      </c>
      <c r="C85" s="1"/>
      <c r="D85" s="1"/>
    </row>
    <row r="86" spans="2:11">
      <c r="B86" s="101" t="s">
        <v>123</v>
      </c>
      <c r="C86" s="1"/>
      <c r="D86" s="1"/>
    </row>
    <row r="87" spans="2:11">
      <c r="B87" s="101" t="s">
        <v>249</v>
      </c>
      <c r="C87" s="1"/>
      <c r="D87" s="1"/>
    </row>
    <row r="88" spans="2:11">
      <c r="B88" s="101" t="s">
        <v>257</v>
      </c>
      <c r="C88" s="1"/>
      <c r="D88" s="1"/>
    </row>
    <row r="89" spans="2:11">
      <c r="C89" s="1"/>
      <c r="D89" s="1"/>
    </row>
    <row r="90" spans="2:11">
      <c r="C90" s="1"/>
      <c r="D90" s="1"/>
    </row>
    <row r="91" spans="2:11">
      <c r="C91" s="1"/>
      <c r="D91" s="1"/>
    </row>
    <row r="92" spans="2:11">
      <c r="C92" s="1"/>
      <c r="D92" s="1"/>
    </row>
    <row r="93" spans="2:11">
      <c r="C93" s="1"/>
      <c r="D93" s="1"/>
    </row>
    <row r="94" spans="2:11">
      <c r="C94" s="1"/>
      <c r="D94" s="1"/>
    </row>
    <row r="95" spans="2:11">
      <c r="C95" s="1"/>
      <c r="D95" s="1"/>
    </row>
    <row r="96" spans="2:11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5" type="noConversion"/>
  <dataValidations count="1">
    <dataValidation allowBlank="1" showInputMessage="1" showErrorMessage="1" sqref="C5:C1048576 A1:B1048576 D1:XFD40 AH41:XFD44 D41:AF44 D45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8" t="s">
        <v>191</v>
      </c>
      <c r="C1" s="80" t="s" vm="1">
        <v>267</v>
      </c>
    </row>
    <row r="2" spans="2:78">
      <c r="B2" s="58" t="s">
        <v>190</v>
      </c>
      <c r="C2" s="80" t="s">
        <v>268</v>
      </c>
    </row>
    <row r="3" spans="2:78">
      <c r="B3" s="58" t="s">
        <v>192</v>
      </c>
      <c r="C3" s="80" t="s">
        <v>269</v>
      </c>
    </row>
    <row r="4" spans="2:78">
      <c r="B4" s="58" t="s">
        <v>193</v>
      </c>
      <c r="C4" s="80">
        <v>8803</v>
      </c>
    </row>
    <row r="6" spans="2:78" ht="26.25" customHeight="1">
      <c r="B6" s="172" t="s">
        <v>222</v>
      </c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3"/>
      <c r="O6" s="173"/>
      <c r="P6" s="173"/>
      <c r="Q6" s="174"/>
    </row>
    <row r="7" spans="2:78" ht="26.25" customHeight="1">
      <c r="B7" s="172" t="s">
        <v>110</v>
      </c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4"/>
    </row>
    <row r="8" spans="2:78" s="3" customFormat="1" ht="47.25">
      <c r="B8" s="23" t="s">
        <v>127</v>
      </c>
      <c r="C8" s="31" t="s">
        <v>49</v>
      </c>
      <c r="D8" s="31" t="s">
        <v>54</v>
      </c>
      <c r="E8" s="31" t="s">
        <v>15</v>
      </c>
      <c r="F8" s="31" t="s">
        <v>70</v>
      </c>
      <c r="G8" s="31" t="s">
        <v>112</v>
      </c>
      <c r="H8" s="31" t="s">
        <v>18</v>
      </c>
      <c r="I8" s="31" t="s">
        <v>111</v>
      </c>
      <c r="J8" s="31" t="s">
        <v>17</v>
      </c>
      <c r="K8" s="31" t="s">
        <v>19</v>
      </c>
      <c r="L8" s="31" t="s">
        <v>251</v>
      </c>
      <c r="M8" s="31" t="s">
        <v>250</v>
      </c>
      <c r="N8" s="31" t="s">
        <v>120</v>
      </c>
      <c r="O8" s="31" t="s">
        <v>63</v>
      </c>
      <c r="P8" s="31" t="s">
        <v>194</v>
      </c>
      <c r="Q8" s="32" t="s">
        <v>196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258</v>
      </c>
      <c r="M9" s="17"/>
      <c r="N9" s="17" t="s">
        <v>254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124</v>
      </c>
      <c r="R10" s="1"/>
      <c r="S10" s="1"/>
      <c r="T10" s="1"/>
      <c r="U10" s="1"/>
      <c r="V10" s="1"/>
    </row>
    <row r="11" spans="2:78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"/>
      <c r="S11" s="1"/>
      <c r="T11" s="1"/>
      <c r="U11" s="1"/>
      <c r="V11" s="1"/>
      <c r="BZ11" s="1"/>
    </row>
    <row r="12" spans="2:78" ht="18" customHeight="1">
      <c r="B12" s="101" t="s">
        <v>266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</row>
    <row r="13" spans="2:78">
      <c r="B13" s="101" t="s">
        <v>123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</row>
    <row r="14" spans="2:78">
      <c r="B14" s="101" t="s">
        <v>249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</row>
    <row r="15" spans="2:78">
      <c r="B15" s="101" t="s">
        <v>257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</row>
    <row r="16" spans="2:7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</row>
    <row r="17" spans="2:17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</row>
    <row r="18" spans="2:17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</row>
    <row r="19" spans="2:17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</row>
    <row r="20" spans="2:17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</row>
    <row r="21" spans="2:17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</row>
    <row r="22" spans="2:17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</row>
    <row r="23" spans="2:17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</row>
    <row r="24" spans="2:17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</row>
    <row r="25" spans="2:17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</row>
    <row r="26" spans="2:17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</row>
    <row r="27" spans="2:17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</row>
    <row r="28" spans="2:17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</row>
    <row r="29" spans="2:17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</row>
    <row r="30" spans="2:17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</row>
    <row r="31" spans="2:17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</row>
    <row r="32" spans="2:17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</row>
    <row r="33" spans="2:17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</row>
    <row r="34" spans="2:17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</row>
    <row r="35" spans="2:17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</row>
    <row r="36" spans="2:17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</row>
    <row r="37" spans="2:17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</row>
    <row r="38" spans="2:17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</row>
    <row r="39" spans="2:17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</row>
    <row r="40" spans="2:17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</row>
    <row r="41" spans="2:17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</row>
    <row r="42" spans="2:17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</row>
    <row r="43" spans="2:17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</row>
    <row r="44" spans="2:17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</row>
    <row r="45" spans="2:17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</row>
    <row r="46" spans="2:17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</row>
    <row r="47" spans="2:17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</row>
    <row r="48" spans="2:17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</row>
    <row r="49" spans="2:17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</row>
    <row r="50" spans="2:17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</row>
    <row r="51" spans="2:17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</row>
    <row r="52" spans="2:17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</row>
    <row r="53" spans="2:17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</row>
    <row r="54" spans="2:17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</row>
    <row r="55" spans="2:17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</row>
    <row r="56" spans="2:17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</row>
    <row r="57" spans="2:17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</row>
    <row r="58" spans="2:17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</row>
    <row r="59" spans="2:17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</row>
    <row r="60" spans="2:17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</row>
    <row r="61" spans="2:17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</row>
    <row r="62" spans="2:17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</row>
    <row r="63" spans="2:17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</row>
    <row r="64" spans="2:17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</row>
    <row r="65" spans="2:17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</row>
    <row r="66" spans="2:17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</row>
    <row r="67" spans="2:17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</row>
    <row r="68" spans="2:17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</row>
    <row r="69" spans="2:17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</row>
    <row r="70" spans="2:17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</row>
    <row r="71" spans="2:17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</row>
    <row r="72" spans="2:17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</row>
    <row r="73" spans="2:17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</row>
    <row r="74" spans="2:17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</row>
    <row r="75" spans="2:17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</row>
    <row r="76" spans="2:17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</row>
    <row r="77" spans="2:17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</row>
    <row r="78" spans="2:17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</row>
    <row r="79" spans="2:17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</row>
    <row r="80" spans="2:17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</row>
    <row r="81" spans="2:17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</row>
    <row r="82" spans="2:17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</row>
    <row r="83" spans="2:17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</row>
    <row r="84" spans="2:17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</row>
    <row r="85" spans="2:17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</row>
    <row r="86" spans="2:17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</row>
    <row r="87" spans="2:17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</row>
    <row r="88" spans="2:17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</row>
    <row r="89" spans="2:17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</row>
    <row r="90" spans="2:17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</row>
    <row r="91" spans="2:17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</row>
    <row r="92" spans="2:17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</row>
    <row r="93" spans="2:17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</row>
    <row r="94" spans="2:17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</row>
    <row r="95" spans="2:17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</row>
    <row r="96" spans="2:17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</row>
    <row r="97" spans="2:17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</row>
    <row r="98" spans="2:17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</row>
    <row r="99" spans="2:17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</row>
    <row r="100" spans="2:17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</row>
    <row r="101" spans="2:17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</row>
    <row r="102" spans="2:17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</row>
    <row r="103" spans="2:17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</row>
    <row r="104" spans="2:17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</row>
    <row r="105" spans="2:17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</row>
    <row r="106" spans="2:17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</row>
    <row r="107" spans="2:17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</row>
    <row r="108" spans="2:17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</row>
    <row r="109" spans="2:17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</row>
    <row r="110" spans="2:17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5" type="noConversion"/>
  <conditionalFormatting sqref="B16:B110">
    <cfRule type="cellIs" dxfId="18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AY98"/>
  <sheetViews>
    <sheetView rightToLeft="1" workbookViewId="0">
      <selection activeCell="G21" sqref="G21"/>
    </sheetView>
  </sheetViews>
  <sheetFormatPr defaultColWidth="9.140625" defaultRowHeight="18"/>
  <cols>
    <col min="1" max="1" width="6.28515625" style="1" customWidth="1"/>
    <col min="2" max="2" width="45.5703125" style="2" bestFit="1" customWidth="1"/>
    <col min="3" max="3" width="41.7109375" style="2" bestFit="1" customWidth="1"/>
    <col min="4" max="4" width="10.140625" style="2" bestFit="1" customWidth="1"/>
    <col min="5" max="5" width="11.28515625" style="2" bestFit="1" customWidth="1"/>
    <col min="6" max="6" width="6.42578125" style="1" bestFit="1" customWidth="1"/>
    <col min="7" max="7" width="11.28515625" style="1" bestFit="1" customWidth="1"/>
    <col min="8" max="8" width="11.140625" style="1" bestFit="1" customWidth="1"/>
    <col min="9" max="9" width="6.85546875" style="1" bestFit="1" customWidth="1"/>
    <col min="10" max="10" width="12" style="1" bestFit="1" customWidth="1"/>
    <col min="11" max="11" width="6.85546875" style="1" bestFit="1" customWidth="1"/>
    <col min="12" max="12" width="7.5703125" style="1" customWidth="1"/>
    <col min="13" max="13" width="13.140625" style="1" bestFit="1" customWidth="1"/>
    <col min="14" max="14" width="7.28515625" style="1" bestFit="1" customWidth="1"/>
    <col min="15" max="15" width="10.140625" style="1" bestFit="1" customWidth="1"/>
    <col min="16" max="16" width="9.140625" style="1" bestFit="1" customWidth="1"/>
    <col min="17" max="17" width="10.42578125" style="1" bestFit="1" customWidth="1"/>
    <col min="18" max="18" width="7.5703125" style="1" customWidth="1"/>
    <col min="19" max="19" width="9.5703125" style="1" customWidth="1"/>
    <col min="20" max="20" width="6.140625" style="1" customWidth="1"/>
    <col min="21" max="22" width="5.7109375" style="1" customWidth="1"/>
    <col min="23" max="23" width="6.85546875" style="1" customWidth="1"/>
    <col min="24" max="24" width="6.42578125" style="1" customWidth="1"/>
    <col min="25" max="25" width="6.7109375" style="1" customWidth="1"/>
    <col min="26" max="26" width="7.28515625" style="1" customWidth="1"/>
    <col min="27" max="38" width="5.7109375" style="1" customWidth="1"/>
    <col min="39" max="16384" width="9.140625" style="1"/>
  </cols>
  <sheetData>
    <row r="1" spans="2:51">
      <c r="B1" s="58" t="s">
        <v>191</v>
      </c>
      <c r="C1" s="80" t="s" vm="1">
        <v>267</v>
      </c>
    </row>
    <row r="2" spans="2:51">
      <c r="B2" s="58" t="s">
        <v>190</v>
      </c>
      <c r="C2" s="80" t="s">
        <v>268</v>
      </c>
    </row>
    <row r="3" spans="2:51">
      <c r="B3" s="58" t="s">
        <v>192</v>
      </c>
      <c r="C3" s="80" t="s">
        <v>269</v>
      </c>
    </row>
    <row r="4" spans="2:51">
      <c r="B4" s="58" t="s">
        <v>193</v>
      </c>
      <c r="C4" s="80">
        <v>8803</v>
      </c>
    </row>
    <row r="6" spans="2:51" ht="26.25" customHeight="1">
      <c r="B6" s="172" t="s">
        <v>223</v>
      </c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3"/>
      <c r="O6" s="173"/>
      <c r="P6" s="173"/>
      <c r="Q6" s="174"/>
    </row>
    <row r="7" spans="2:51" s="3" customFormat="1" ht="63">
      <c r="B7" s="23" t="s">
        <v>127</v>
      </c>
      <c r="C7" s="31" t="s">
        <v>235</v>
      </c>
      <c r="D7" s="31" t="s">
        <v>49</v>
      </c>
      <c r="E7" s="31" t="s">
        <v>128</v>
      </c>
      <c r="F7" s="31" t="s">
        <v>15</v>
      </c>
      <c r="G7" s="31" t="s">
        <v>112</v>
      </c>
      <c r="H7" s="31" t="s">
        <v>70</v>
      </c>
      <c r="I7" s="31" t="s">
        <v>18</v>
      </c>
      <c r="J7" s="31" t="s">
        <v>111</v>
      </c>
      <c r="K7" s="14" t="s">
        <v>38</v>
      </c>
      <c r="L7" s="73" t="s">
        <v>19</v>
      </c>
      <c r="M7" s="31" t="s">
        <v>251</v>
      </c>
      <c r="N7" s="31" t="s">
        <v>250</v>
      </c>
      <c r="O7" s="31" t="s">
        <v>120</v>
      </c>
      <c r="P7" s="31" t="s">
        <v>194</v>
      </c>
      <c r="Q7" s="32" t="s">
        <v>196</v>
      </c>
      <c r="R7" s="1"/>
      <c r="AX7" s="3" t="s">
        <v>174</v>
      </c>
      <c r="AY7" s="3" t="s">
        <v>176</v>
      </c>
    </row>
    <row r="8" spans="2:51" s="3" customFormat="1" ht="24" customHeight="1">
      <c r="B8" s="16"/>
      <c r="C8" s="72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258</v>
      </c>
      <c r="N8" s="17"/>
      <c r="O8" s="17" t="s">
        <v>254</v>
      </c>
      <c r="P8" s="33" t="s">
        <v>20</v>
      </c>
      <c r="Q8" s="18" t="s">
        <v>20</v>
      </c>
      <c r="R8" s="1"/>
      <c r="AX8" s="3" t="s">
        <v>172</v>
      </c>
      <c r="AY8" s="3" t="s">
        <v>175</v>
      </c>
    </row>
    <row r="9" spans="2:5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124</v>
      </c>
      <c r="R9" s="1"/>
      <c r="AX9" s="4" t="s">
        <v>173</v>
      </c>
      <c r="AY9" s="4" t="s">
        <v>177</v>
      </c>
    </row>
    <row r="10" spans="2:51" s="142" customFormat="1" ht="18" customHeight="1">
      <c r="B10" s="81" t="s">
        <v>43</v>
      </c>
      <c r="C10" s="82"/>
      <c r="D10" s="82"/>
      <c r="E10" s="82"/>
      <c r="F10" s="82"/>
      <c r="G10" s="82"/>
      <c r="H10" s="82"/>
      <c r="I10" s="90">
        <v>5.3346270405956329</v>
      </c>
      <c r="J10" s="82"/>
      <c r="K10" s="82"/>
      <c r="L10" s="105">
        <v>3.6516454163074689E-2</v>
      </c>
      <c r="M10" s="90"/>
      <c r="N10" s="92"/>
      <c r="O10" s="90">
        <f>O11+O88</f>
        <v>17526.778441855611</v>
      </c>
      <c r="P10" s="91">
        <f>O10/$O$10</f>
        <v>1</v>
      </c>
      <c r="Q10" s="91">
        <f>O10/'סכום נכסי הקרן'!$C$42</f>
        <v>2.3549687063935443E-2</v>
      </c>
      <c r="R10" s="130"/>
      <c r="AX10" s="130" t="s">
        <v>30</v>
      </c>
      <c r="AY10" s="142" t="s">
        <v>178</v>
      </c>
    </row>
    <row r="11" spans="2:51" s="130" customFormat="1" ht="21.75" customHeight="1">
      <c r="B11" s="83" t="s">
        <v>41</v>
      </c>
      <c r="C11" s="84"/>
      <c r="D11" s="84"/>
      <c r="E11" s="84"/>
      <c r="F11" s="84"/>
      <c r="G11" s="84"/>
      <c r="H11" s="84"/>
      <c r="I11" s="93">
        <v>5.1608771882384668</v>
      </c>
      <c r="J11" s="84"/>
      <c r="K11" s="84"/>
      <c r="L11" s="106">
        <v>3.5046071631819026E-2</v>
      </c>
      <c r="M11" s="93"/>
      <c r="N11" s="95"/>
      <c r="O11" s="93">
        <f>O12+O30</f>
        <v>15230.46377185561</v>
      </c>
      <c r="P11" s="94">
        <f t="shared" ref="P11:P27" si="0">O11/$O$10</f>
        <v>0.86898250139819289</v>
      </c>
      <c r="Q11" s="94">
        <f>O11/'סכום נכסי הקרן'!$C$42</f>
        <v>2.0464265971963286E-2</v>
      </c>
      <c r="AY11" s="130" t="s">
        <v>184</v>
      </c>
    </row>
    <row r="12" spans="2:51" s="130" customFormat="1">
      <c r="B12" s="104" t="s">
        <v>39</v>
      </c>
      <c r="C12" s="84"/>
      <c r="D12" s="84"/>
      <c r="E12" s="84"/>
      <c r="F12" s="84"/>
      <c r="G12" s="84"/>
      <c r="H12" s="84"/>
      <c r="I12" s="93">
        <v>8.856491507759797</v>
      </c>
      <c r="J12" s="84"/>
      <c r="K12" s="84"/>
      <c r="L12" s="106">
        <v>3.1120623640460705E-2</v>
      </c>
      <c r="M12" s="93"/>
      <c r="N12" s="95"/>
      <c r="O12" s="93">
        <f>SUM(O13:O27)</f>
        <v>6503.3418218556089</v>
      </c>
      <c r="P12" s="94">
        <f t="shared" si="0"/>
        <v>0.37105175052164813</v>
      </c>
      <c r="Q12" s="94">
        <f>O12/'סכום נכסי הקרן'!$C$42</f>
        <v>8.7381526093102593E-3</v>
      </c>
      <c r="AY12" s="130" t="s">
        <v>179</v>
      </c>
    </row>
    <row r="13" spans="2:51" s="130" customFormat="1">
      <c r="B13" s="157" t="s">
        <v>1999</v>
      </c>
      <c r="C13" s="148" t="s">
        <v>1894</v>
      </c>
      <c r="D13" s="86">
        <v>6028</v>
      </c>
      <c r="E13" s="86"/>
      <c r="F13" s="86" t="s">
        <v>1600</v>
      </c>
      <c r="G13" s="108">
        <v>43100</v>
      </c>
      <c r="H13" s="86"/>
      <c r="I13" s="96">
        <v>9.48</v>
      </c>
      <c r="J13" s="99" t="s">
        <v>176</v>
      </c>
      <c r="K13" s="100">
        <v>4.2800000000000005E-2</v>
      </c>
      <c r="L13" s="100">
        <v>4.2800000000000005E-2</v>
      </c>
      <c r="M13" s="96">
        <v>244153.01</v>
      </c>
      <c r="N13" s="98">
        <v>101.59</v>
      </c>
      <c r="O13" s="96">
        <f>248.03504-0.0403</f>
        <v>247.99474000000001</v>
      </c>
      <c r="P13" s="97">
        <f t="shared" si="0"/>
        <v>1.4149476518044241E-2</v>
      </c>
      <c r="Q13" s="97">
        <f>O13/'סכום נכסי הקרן'!$C$42</f>
        <v>3.332157441184448E-4</v>
      </c>
      <c r="R13" s="96"/>
      <c r="AY13" s="130" t="s">
        <v>180</v>
      </c>
    </row>
    <row r="14" spans="2:51" s="130" customFormat="1">
      <c r="B14" s="157" t="s">
        <v>1999</v>
      </c>
      <c r="C14" s="148" t="s">
        <v>1894</v>
      </c>
      <c r="D14" s="86">
        <v>5212</v>
      </c>
      <c r="E14" s="86"/>
      <c r="F14" s="86" t="s">
        <v>1600</v>
      </c>
      <c r="G14" s="108">
        <v>42643</v>
      </c>
      <c r="H14" s="86"/>
      <c r="I14" s="96">
        <v>8.48</v>
      </c>
      <c r="J14" s="99" t="s">
        <v>176</v>
      </c>
      <c r="K14" s="100">
        <v>3.0600000000000006E-2</v>
      </c>
      <c r="L14" s="100">
        <v>3.0600000000000006E-2</v>
      </c>
      <c r="M14" s="96">
        <v>64348.62</v>
      </c>
      <c r="N14" s="98">
        <v>98.17</v>
      </c>
      <c r="O14" s="96">
        <v>63.171039999999998</v>
      </c>
      <c r="P14" s="97">
        <f t="shared" si="0"/>
        <v>3.6042584899197193E-3</v>
      </c>
      <c r="Q14" s="97">
        <f>O14/'סכום נכסי הקרן'!$C$42</f>
        <v>8.4879159535141918E-5</v>
      </c>
      <c r="R14" s="96"/>
      <c r="AY14" s="130" t="s">
        <v>181</v>
      </c>
    </row>
    <row r="15" spans="2:51" s="130" customFormat="1">
      <c r="B15" s="157" t="s">
        <v>1999</v>
      </c>
      <c r="C15" s="148" t="s">
        <v>1894</v>
      </c>
      <c r="D15" s="86">
        <v>5211</v>
      </c>
      <c r="E15" s="86"/>
      <c r="F15" s="86" t="s">
        <v>1600</v>
      </c>
      <c r="G15" s="108">
        <v>42643</v>
      </c>
      <c r="H15" s="86"/>
      <c r="I15" s="96">
        <v>5.8199999999999994</v>
      </c>
      <c r="J15" s="99" t="s">
        <v>176</v>
      </c>
      <c r="K15" s="100">
        <v>3.5700000000000003E-2</v>
      </c>
      <c r="L15" s="100">
        <v>3.5700000000000003E-2</v>
      </c>
      <c r="M15" s="96">
        <v>64046.92</v>
      </c>
      <c r="N15" s="98">
        <v>101.73</v>
      </c>
      <c r="O15" s="96">
        <v>65.154930000000007</v>
      </c>
      <c r="P15" s="97">
        <f t="shared" si="0"/>
        <v>3.7174504268510547E-3</v>
      </c>
      <c r="Q15" s="97">
        <f>O15/'סכום נכסי הקרן'!$C$42</f>
        <v>8.754479422803558E-5</v>
      </c>
      <c r="R15" s="96"/>
      <c r="AY15" s="130" t="s">
        <v>183</v>
      </c>
    </row>
    <row r="16" spans="2:51" s="130" customFormat="1">
      <c r="B16" s="157" t="s">
        <v>1999</v>
      </c>
      <c r="C16" s="148" t="s">
        <v>1894</v>
      </c>
      <c r="D16" s="86">
        <v>6027</v>
      </c>
      <c r="E16" s="86"/>
      <c r="F16" s="86" t="s">
        <v>1600</v>
      </c>
      <c r="G16" s="108">
        <v>43100</v>
      </c>
      <c r="H16" s="86"/>
      <c r="I16" s="96">
        <v>9.91</v>
      </c>
      <c r="J16" s="99" t="s">
        <v>176</v>
      </c>
      <c r="K16" s="100">
        <v>3.0700000000000002E-2</v>
      </c>
      <c r="L16" s="100">
        <v>3.0700000000000002E-2</v>
      </c>
      <c r="M16" s="96">
        <v>912946.5</v>
      </c>
      <c r="N16" s="98">
        <v>99.64</v>
      </c>
      <c r="O16" s="96">
        <v>909.65989000000002</v>
      </c>
      <c r="P16" s="97">
        <f t="shared" si="0"/>
        <v>5.1901146181413796E-2</v>
      </c>
      <c r="Q16" s="97">
        <f>O16/'סכום נכסי הקרן'!$C$42</f>
        <v>1.222255750831863E-3</v>
      </c>
      <c r="AY16" s="130" t="s">
        <v>182</v>
      </c>
    </row>
    <row r="17" spans="2:51" s="130" customFormat="1">
      <c r="B17" s="157" t="s">
        <v>1999</v>
      </c>
      <c r="C17" s="148" t="s">
        <v>1894</v>
      </c>
      <c r="D17" s="86">
        <v>6026</v>
      </c>
      <c r="E17" s="86"/>
      <c r="F17" s="86" t="s">
        <v>1600</v>
      </c>
      <c r="G17" s="108">
        <v>43100</v>
      </c>
      <c r="H17" s="86"/>
      <c r="I17" s="96">
        <v>7.7099999999999991</v>
      </c>
      <c r="J17" s="99" t="s">
        <v>176</v>
      </c>
      <c r="K17" s="100">
        <v>3.4799999999999998E-2</v>
      </c>
      <c r="L17" s="100">
        <v>3.4799999999999998E-2</v>
      </c>
      <c r="M17" s="96">
        <v>1247746.72</v>
      </c>
      <c r="N17" s="98">
        <v>102.46</v>
      </c>
      <c r="O17" s="96">
        <v>1278.44129</v>
      </c>
      <c r="P17" s="97">
        <f t="shared" si="0"/>
        <v>7.2942172130558841E-2</v>
      </c>
      <c r="Q17" s="97">
        <f>O17/'סכום נכסי הקרן'!$C$42</f>
        <v>1.7177653274383742E-3</v>
      </c>
      <c r="AY17" s="130" t="s">
        <v>185</v>
      </c>
    </row>
    <row r="18" spans="2:51" s="130" customFormat="1">
      <c r="B18" s="157" t="s">
        <v>1999</v>
      </c>
      <c r="C18" s="148" t="s">
        <v>1894</v>
      </c>
      <c r="D18" s="86">
        <v>5210</v>
      </c>
      <c r="E18" s="86"/>
      <c r="F18" s="86" t="s">
        <v>1600</v>
      </c>
      <c r="G18" s="108">
        <v>42643</v>
      </c>
      <c r="H18" s="86"/>
      <c r="I18" s="96">
        <v>8.879999999999999</v>
      </c>
      <c r="J18" s="99" t="s">
        <v>176</v>
      </c>
      <c r="K18" s="100">
        <v>1.9E-2</v>
      </c>
      <c r="L18" s="100">
        <v>1.9E-2</v>
      </c>
      <c r="M18" s="96">
        <v>46887.34</v>
      </c>
      <c r="N18" s="98">
        <v>106.85</v>
      </c>
      <c r="O18" s="96">
        <v>50.0991</v>
      </c>
      <c r="P18" s="97">
        <f t="shared" si="0"/>
        <v>2.858431751516787E-3</v>
      </c>
      <c r="Q18" s="97">
        <f>O18/'סכום נכסי הקרן'!$C$42</f>
        <v>6.7315173241837219E-5</v>
      </c>
      <c r="AY18" s="130" t="s">
        <v>186</v>
      </c>
    </row>
    <row r="19" spans="2:51" s="130" customFormat="1">
      <c r="B19" s="157" t="s">
        <v>1999</v>
      </c>
      <c r="C19" s="148" t="s">
        <v>1894</v>
      </c>
      <c r="D19" s="86">
        <v>6025</v>
      </c>
      <c r="E19" s="86"/>
      <c r="F19" s="86" t="s">
        <v>1600</v>
      </c>
      <c r="G19" s="108">
        <v>43100</v>
      </c>
      <c r="H19" s="86"/>
      <c r="I19" s="96">
        <v>9.98</v>
      </c>
      <c r="J19" s="99" t="s">
        <v>176</v>
      </c>
      <c r="K19" s="100">
        <v>2.8699999999999996E-2</v>
      </c>
      <c r="L19" s="100">
        <v>2.8699999999999996E-2</v>
      </c>
      <c r="M19" s="96">
        <v>511818.62</v>
      </c>
      <c r="N19" s="98">
        <v>106.64</v>
      </c>
      <c r="O19" s="96">
        <f>545.80331-0.04474</f>
        <v>545.75856999999996</v>
      </c>
      <c r="P19" s="97">
        <f t="shared" si="0"/>
        <v>3.1138555885243387E-2</v>
      </c>
      <c r="Q19" s="97">
        <f>O19/'סכום נכסי הקרן'!$C$42</f>
        <v>7.333032467203471E-4</v>
      </c>
      <c r="AY19" s="130" t="s">
        <v>187</v>
      </c>
    </row>
    <row r="20" spans="2:51" s="130" customFormat="1">
      <c r="B20" s="157" t="s">
        <v>1999</v>
      </c>
      <c r="C20" s="148" t="s">
        <v>1894</v>
      </c>
      <c r="D20" s="86">
        <v>6024</v>
      </c>
      <c r="E20" s="86"/>
      <c r="F20" s="86" t="s">
        <v>1600</v>
      </c>
      <c r="G20" s="108">
        <v>43100</v>
      </c>
      <c r="H20" s="86"/>
      <c r="I20" s="96">
        <v>8.93</v>
      </c>
      <c r="J20" s="99" t="s">
        <v>176</v>
      </c>
      <c r="K20" s="100">
        <v>1.9299999999999998E-2</v>
      </c>
      <c r="L20" s="100">
        <v>1.9299999999999998E-2</v>
      </c>
      <c r="M20" s="96">
        <v>404894.81</v>
      </c>
      <c r="N20" s="98">
        <v>107.95</v>
      </c>
      <c r="O20" s="96">
        <f>437.08399-0.05163</f>
        <v>437.03235999999998</v>
      </c>
      <c r="P20" s="97">
        <f t="shared" si="0"/>
        <v>2.4935122073336948E-2</v>
      </c>
      <c r="Q20" s="97">
        <f>O20/'סכום נכסי הקרן'!$C$42</f>
        <v>5.8721432172811428E-4</v>
      </c>
      <c r="AY20" s="130" t="s">
        <v>188</v>
      </c>
    </row>
    <row r="21" spans="2:51" s="130" customFormat="1">
      <c r="B21" s="157" t="s">
        <v>1999</v>
      </c>
      <c r="C21" s="148" t="s">
        <v>1894</v>
      </c>
      <c r="D21" s="86">
        <v>5209</v>
      </c>
      <c r="E21" s="86"/>
      <c r="F21" s="86" t="s">
        <v>1600</v>
      </c>
      <c r="G21" s="108">
        <v>42643</v>
      </c>
      <c r="H21" s="86"/>
      <c r="I21" s="96">
        <v>6.94</v>
      </c>
      <c r="J21" s="99" t="s">
        <v>176</v>
      </c>
      <c r="K21" s="100">
        <v>2.0799999999999999E-2</v>
      </c>
      <c r="L21" s="100">
        <v>2.0799999999999999E-2</v>
      </c>
      <c r="M21" s="96">
        <v>36099.99</v>
      </c>
      <c r="N21" s="98">
        <v>104.3</v>
      </c>
      <c r="O21" s="96">
        <v>37.65231</v>
      </c>
      <c r="P21" s="97">
        <f t="shared" si="0"/>
        <v>2.1482732907767412E-3</v>
      </c>
      <c r="Q21" s="97">
        <f>O21/'סכום נכסי הקרן'!$C$42</f>
        <v>5.0591163725603053E-5</v>
      </c>
      <c r="AY21" s="130" t="s">
        <v>189</v>
      </c>
    </row>
    <row r="22" spans="2:51" s="130" customFormat="1">
      <c r="B22" s="157" t="s">
        <v>1999</v>
      </c>
      <c r="C22" s="148" t="s">
        <v>1894</v>
      </c>
      <c r="D22" s="149">
        <v>6865</v>
      </c>
      <c r="E22" s="149"/>
      <c r="F22" s="149" t="s">
        <v>1600</v>
      </c>
      <c r="G22" s="150">
        <v>43555</v>
      </c>
      <c r="H22" s="149"/>
      <c r="I22" s="151">
        <v>5</v>
      </c>
      <c r="J22" s="148" t="s">
        <v>176</v>
      </c>
      <c r="K22" s="152">
        <v>2.4769940972328191E-2</v>
      </c>
      <c r="L22" s="152">
        <v>2.4769940972328191E-2</v>
      </c>
      <c r="M22" s="151">
        <v>449380.67598</v>
      </c>
      <c r="N22" s="153">
        <v>111.81778172920016</v>
      </c>
      <c r="O22" s="154">
        <v>502.48750340052061</v>
      </c>
      <c r="P22" s="97">
        <f t="shared" si="0"/>
        <v>2.8669701341150794E-2</v>
      </c>
      <c r="Q22" s="97">
        <f>O22/'סכום נכסי הקרן'!$C$42</f>
        <v>6.7516249480059154E-4</v>
      </c>
    </row>
    <row r="23" spans="2:51" s="130" customFormat="1">
      <c r="B23" s="157" t="s">
        <v>1999</v>
      </c>
      <c r="C23" s="148" t="s">
        <v>1894</v>
      </c>
      <c r="D23" s="149">
        <v>6866</v>
      </c>
      <c r="E23" s="149"/>
      <c r="F23" s="149" t="s">
        <v>1600</v>
      </c>
      <c r="G23" s="150">
        <v>43555</v>
      </c>
      <c r="H23" s="149"/>
      <c r="I23" s="151">
        <v>7.6</v>
      </c>
      <c r="J23" s="148" t="s">
        <v>176</v>
      </c>
      <c r="K23" s="152">
        <v>7.4851125478744493E-3</v>
      </c>
      <c r="L23" s="152">
        <v>7.4851125478744493E-3</v>
      </c>
      <c r="M23" s="151">
        <v>608530.46970000002</v>
      </c>
      <c r="N23" s="153">
        <v>106.6749903291276</v>
      </c>
      <c r="O23" s="154">
        <v>649.14981970226972</v>
      </c>
      <c r="P23" s="97">
        <f t="shared" si="0"/>
        <v>3.7037600598181709E-2</v>
      </c>
      <c r="Q23" s="97">
        <f>O23/'סכום נכסי הקרן'!$C$42</f>
        <v>8.7222390368620756E-4</v>
      </c>
    </row>
    <row r="24" spans="2:51" s="130" customFormat="1">
      <c r="B24" s="157" t="s">
        <v>1999</v>
      </c>
      <c r="C24" s="148" t="s">
        <v>1894</v>
      </c>
      <c r="D24" s="149">
        <v>6867</v>
      </c>
      <c r="E24" s="149"/>
      <c r="F24" s="149" t="s">
        <v>1600</v>
      </c>
      <c r="G24" s="150">
        <v>43555</v>
      </c>
      <c r="H24" s="149"/>
      <c r="I24" s="151">
        <v>7.1</v>
      </c>
      <c r="J24" s="148" t="s">
        <v>176</v>
      </c>
      <c r="K24" s="152">
        <v>8.4714740514755249E-3</v>
      </c>
      <c r="L24" s="152">
        <v>8.4714740514755249E-3</v>
      </c>
      <c r="M24" s="151">
        <v>436396.89270000003</v>
      </c>
      <c r="N24" s="153">
        <v>107.93431188338856</v>
      </c>
      <c r="O24" s="154">
        <v>471.02198321623456</v>
      </c>
      <c r="P24" s="97">
        <f t="shared" si="0"/>
        <v>2.6874418751787799E-2</v>
      </c>
      <c r="Q24" s="97">
        <f>O24/'סכום נכסי הקרן'!$C$42</f>
        <v>6.3288415162976127E-4</v>
      </c>
    </row>
    <row r="25" spans="2:51" s="130" customFormat="1">
      <c r="B25" s="157" t="s">
        <v>1999</v>
      </c>
      <c r="C25" s="148" t="s">
        <v>1894</v>
      </c>
      <c r="D25" s="149">
        <v>6868</v>
      </c>
      <c r="E25" s="149"/>
      <c r="F25" s="149" t="s">
        <v>1600</v>
      </c>
      <c r="G25" s="150">
        <v>43555</v>
      </c>
      <c r="H25" s="149"/>
      <c r="I25" s="151">
        <v>7.2</v>
      </c>
      <c r="J25" s="148" t="s">
        <v>176</v>
      </c>
      <c r="K25" s="152">
        <v>9.8601549863815315E-3</v>
      </c>
      <c r="L25" s="152">
        <v>9.8601549863815315E-3</v>
      </c>
      <c r="M25" s="151">
        <v>175596.62601000001</v>
      </c>
      <c r="N25" s="153">
        <v>109.70429223314338</v>
      </c>
      <c r="O25" s="154">
        <v>192.63703574955028</v>
      </c>
      <c r="P25" s="97">
        <f t="shared" si="0"/>
        <v>1.0991012203903642E-2</v>
      </c>
      <c r="Q25" s="97">
        <f>O25/'סכום נכסי הקרן'!$C$42</f>
        <v>2.5883489791782619E-4</v>
      </c>
    </row>
    <row r="26" spans="2:51" s="130" customFormat="1">
      <c r="B26" s="157" t="s">
        <v>1999</v>
      </c>
      <c r="C26" s="148" t="s">
        <v>1894</v>
      </c>
      <c r="D26" s="149">
        <v>6869</v>
      </c>
      <c r="E26" s="149"/>
      <c r="F26" s="149" t="s">
        <v>1600</v>
      </c>
      <c r="G26" s="150">
        <v>43555</v>
      </c>
      <c r="H26" s="149"/>
      <c r="I26" s="151">
        <v>4.9000000000000004</v>
      </c>
      <c r="J26" s="148" t="s">
        <v>176</v>
      </c>
      <c r="K26" s="152">
        <v>4.1784074902534482E-2</v>
      </c>
      <c r="L26" s="152">
        <v>4.1784074902534482E-2</v>
      </c>
      <c r="M26" s="151">
        <v>103187.95819999999</v>
      </c>
      <c r="N26" s="153">
        <v>107.71531166408612</v>
      </c>
      <c r="O26" s="154">
        <v>111.14923077493691</v>
      </c>
      <c r="P26" s="97">
        <f t="shared" si="0"/>
        <v>6.3416805971314152E-3</v>
      </c>
      <c r="Q26" s="97">
        <f>O26/'סכום נכסי הקרן'!$C$42</f>
        <v>1.4934459352187611E-4</v>
      </c>
    </row>
    <row r="27" spans="2:51" s="130" customFormat="1">
      <c r="B27" s="157" t="s">
        <v>1999</v>
      </c>
      <c r="C27" s="148" t="s">
        <v>1894</v>
      </c>
      <c r="D27" s="149">
        <v>6870</v>
      </c>
      <c r="E27" s="149"/>
      <c r="F27" s="149" t="s">
        <v>1600</v>
      </c>
      <c r="G27" s="150">
        <v>43555</v>
      </c>
      <c r="H27" s="149"/>
      <c r="I27" s="151">
        <v>7.2</v>
      </c>
      <c r="J27" s="148" t="s">
        <v>176</v>
      </c>
      <c r="K27" s="152">
        <v>9.5522373914718635E-3</v>
      </c>
      <c r="L27" s="152">
        <v>9.5522373914718635E-3</v>
      </c>
      <c r="M27" s="151">
        <v>940613.98166000005</v>
      </c>
      <c r="N27" s="153">
        <v>100.14012521372169</v>
      </c>
      <c r="O27" s="154">
        <v>941.93201901209727</v>
      </c>
      <c r="P27" s="97">
        <f t="shared" si="0"/>
        <v>5.3742450281831271E-2</v>
      </c>
      <c r="Q27" s="97">
        <f>O27/'סכום נכסי הקרן'!$C$42</f>
        <v>1.2656178861862356E-3</v>
      </c>
    </row>
    <row r="28" spans="2:51" s="130" customFormat="1">
      <c r="B28" s="89"/>
      <c r="C28" s="99"/>
      <c r="D28" s="86"/>
      <c r="E28" s="86"/>
      <c r="F28" s="86"/>
      <c r="G28" s="108"/>
      <c r="H28" s="86"/>
      <c r="I28" s="96"/>
      <c r="J28" s="99"/>
      <c r="K28" s="100"/>
      <c r="L28" s="100"/>
      <c r="M28" s="96"/>
      <c r="N28" s="98"/>
      <c r="O28" s="96"/>
      <c r="P28" s="97"/>
      <c r="Q28" s="97"/>
    </row>
    <row r="29" spans="2:51" s="130" customFormat="1">
      <c r="B29" s="85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96"/>
      <c r="N29" s="98"/>
      <c r="O29" s="86"/>
      <c r="P29" s="97"/>
      <c r="Q29" s="86"/>
      <c r="AY29" s="130" t="s">
        <v>30</v>
      </c>
    </row>
    <row r="30" spans="2:51" s="130" customFormat="1">
      <c r="B30" s="104" t="s">
        <v>40</v>
      </c>
      <c r="C30" s="84"/>
      <c r="D30" s="84"/>
      <c r="E30" s="84"/>
      <c r="F30" s="84"/>
      <c r="G30" s="84"/>
      <c r="H30" s="84"/>
      <c r="I30" s="93">
        <v>3.6215219002523629</v>
      </c>
      <c r="J30" s="84"/>
      <c r="K30" s="84"/>
      <c r="L30" s="106">
        <v>3.6681160848594893E-2</v>
      </c>
      <c r="M30" s="93"/>
      <c r="N30" s="95"/>
      <c r="O30" s="93">
        <f>SUM(O31:O86)</f>
        <v>8727.1219500000007</v>
      </c>
      <c r="P30" s="94">
        <f t="shared" ref="P30:P86" si="1">O30/$O$10</f>
        <v>0.4979307508765447</v>
      </c>
      <c r="Q30" s="94">
        <f>O30/'סכום נכסי הקרן'!$C$42</f>
        <v>1.1726113362653027E-2</v>
      </c>
    </row>
    <row r="31" spans="2:51" s="130" customFormat="1">
      <c r="B31" s="157" t="s">
        <v>2001</v>
      </c>
      <c r="C31" s="99" t="s">
        <v>1894</v>
      </c>
      <c r="D31" s="86" t="s">
        <v>1895</v>
      </c>
      <c r="E31" s="86"/>
      <c r="F31" s="86" t="s">
        <v>1896</v>
      </c>
      <c r="G31" s="108">
        <v>43185</v>
      </c>
      <c r="H31" s="86" t="s">
        <v>1893</v>
      </c>
      <c r="I31" s="96">
        <v>0.97</v>
      </c>
      <c r="J31" s="99" t="s">
        <v>175</v>
      </c>
      <c r="K31" s="100">
        <v>3.6974E-2</v>
      </c>
      <c r="L31" s="100">
        <v>3.7100000000000001E-2</v>
      </c>
      <c r="M31" s="96">
        <v>573748</v>
      </c>
      <c r="N31" s="98">
        <v>100.09</v>
      </c>
      <c r="O31" s="96">
        <v>2085.7281899999998</v>
      </c>
      <c r="P31" s="97">
        <f t="shared" si="1"/>
        <v>0.1190023709673355</v>
      </c>
      <c r="Q31" s="97">
        <f>O31/'סכום נכסי הקרן'!$C$42</f>
        <v>2.8024685961471076E-3</v>
      </c>
    </row>
    <row r="32" spans="2:51" s="130" customFormat="1">
      <c r="B32" s="157" t="s">
        <v>2002</v>
      </c>
      <c r="C32" s="99" t="s">
        <v>1894</v>
      </c>
      <c r="D32" s="86">
        <v>6686</v>
      </c>
      <c r="E32" s="86"/>
      <c r="F32" s="86" t="s">
        <v>1896</v>
      </c>
      <c r="G32" s="108">
        <v>43471</v>
      </c>
      <c r="H32" s="86" t="s">
        <v>1893</v>
      </c>
      <c r="I32" s="96">
        <v>1.74</v>
      </c>
      <c r="J32" s="99" t="s">
        <v>176</v>
      </c>
      <c r="K32" s="100">
        <v>2.2970000000000001E-2</v>
      </c>
      <c r="L32" s="100">
        <v>1.84E-2</v>
      </c>
      <c r="M32" s="96">
        <v>913186</v>
      </c>
      <c r="N32" s="98">
        <v>101.33</v>
      </c>
      <c r="O32" s="96">
        <v>925.33136000000002</v>
      </c>
      <c r="P32" s="97">
        <f t="shared" si="1"/>
        <v>5.2795290536121621E-2</v>
      </c>
      <c r="Q32" s="97">
        <f>O32/'סכום נכסי הקרן'!$C$42</f>
        <v>1.2433125705752167E-3</v>
      </c>
    </row>
    <row r="33" spans="2:17" s="130" customFormat="1">
      <c r="B33" s="157" t="s">
        <v>2003</v>
      </c>
      <c r="C33" s="99" t="s">
        <v>1897</v>
      </c>
      <c r="D33" s="86" t="s">
        <v>1898</v>
      </c>
      <c r="E33" s="86"/>
      <c r="F33" s="86" t="s">
        <v>534</v>
      </c>
      <c r="G33" s="108">
        <v>43276</v>
      </c>
      <c r="H33" s="86" t="s">
        <v>361</v>
      </c>
      <c r="I33" s="96">
        <v>10.66</v>
      </c>
      <c r="J33" s="99" t="s">
        <v>176</v>
      </c>
      <c r="K33" s="100">
        <v>3.56E-2</v>
      </c>
      <c r="L33" s="100">
        <v>3.7099999999999994E-2</v>
      </c>
      <c r="M33" s="96">
        <v>33985.269999999997</v>
      </c>
      <c r="N33" s="98">
        <v>98.97</v>
      </c>
      <c r="O33" s="96">
        <v>33.63523</v>
      </c>
      <c r="P33" s="97">
        <f t="shared" si="1"/>
        <v>1.9190765782533016E-3</v>
      </c>
      <c r="Q33" s="97">
        <f>O33/'סכום נכסי הקרן'!$C$42</f>
        <v>4.5193652869593273E-5</v>
      </c>
    </row>
    <row r="34" spans="2:17" s="130" customFormat="1">
      <c r="B34" s="157" t="s">
        <v>2003</v>
      </c>
      <c r="C34" s="99" t="s">
        <v>1897</v>
      </c>
      <c r="D34" s="86" t="s">
        <v>1899</v>
      </c>
      <c r="E34" s="86"/>
      <c r="F34" s="86" t="s">
        <v>534</v>
      </c>
      <c r="G34" s="108">
        <v>43222</v>
      </c>
      <c r="H34" s="86" t="s">
        <v>361</v>
      </c>
      <c r="I34" s="96">
        <v>10.679999999999998</v>
      </c>
      <c r="J34" s="99" t="s">
        <v>176</v>
      </c>
      <c r="K34" s="100">
        <v>3.5200000000000002E-2</v>
      </c>
      <c r="L34" s="100">
        <v>3.7100000000000001E-2</v>
      </c>
      <c r="M34" s="96">
        <v>162517.45000000001</v>
      </c>
      <c r="N34" s="98">
        <v>99.4</v>
      </c>
      <c r="O34" s="96">
        <v>161.54235</v>
      </c>
      <c r="P34" s="97">
        <f t="shared" si="1"/>
        <v>9.2168877775177169E-3</v>
      </c>
      <c r="Q34" s="97">
        <f>O34/'סכום נכסי הקרן'!$C$42</f>
        <v>2.1705482286395371E-4</v>
      </c>
    </row>
    <row r="35" spans="2:17" s="130" customFormat="1">
      <c r="B35" s="157" t="s">
        <v>2003</v>
      </c>
      <c r="C35" s="99" t="s">
        <v>1897</v>
      </c>
      <c r="D35" s="86" t="s">
        <v>1900</v>
      </c>
      <c r="E35" s="86"/>
      <c r="F35" s="86" t="s">
        <v>534</v>
      </c>
      <c r="G35" s="108">
        <v>43431</v>
      </c>
      <c r="H35" s="86" t="s">
        <v>361</v>
      </c>
      <c r="I35" s="96">
        <v>10.600000000000001</v>
      </c>
      <c r="J35" s="99" t="s">
        <v>176</v>
      </c>
      <c r="K35" s="100">
        <v>3.9599999999999996E-2</v>
      </c>
      <c r="L35" s="100">
        <v>3.6000000000000004E-2</v>
      </c>
      <c r="M35" s="96">
        <v>33873.949999999997</v>
      </c>
      <c r="N35" s="98">
        <v>104.3</v>
      </c>
      <c r="O35" s="96">
        <v>35.330529999999996</v>
      </c>
      <c r="P35" s="97">
        <f t="shared" si="1"/>
        <v>2.0158028537422107E-3</v>
      </c>
      <c r="Q35" s="97">
        <f>O35/'סכום נכסי הקרן'!$C$42</f>
        <v>4.7471526388217093E-5</v>
      </c>
    </row>
    <row r="36" spans="2:17" s="130" customFormat="1">
      <c r="B36" s="157" t="s">
        <v>2003</v>
      </c>
      <c r="C36" s="99" t="s">
        <v>1897</v>
      </c>
      <c r="D36" s="86" t="s">
        <v>1901</v>
      </c>
      <c r="E36" s="86"/>
      <c r="F36" s="86" t="s">
        <v>534</v>
      </c>
      <c r="G36" s="108">
        <v>43500</v>
      </c>
      <c r="H36" s="86" t="s">
        <v>361</v>
      </c>
      <c r="I36" s="96">
        <v>10.73</v>
      </c>
      <c r="J36" s="99" t="s">
        <v>176</v>
      </c>
      <c r="K36" s="100">
        <v>3.7499999999999999E-2</v>
      </c>
      <c r="L36" s="100">
        <v>3.3299999999999996E-2</v>
      </c>
      <c r="M36" s="96">
        <v>63820.58</v>
      </c>
      <c r="N36" s="98">
        <v>105</v>
      </c>
      <c r="O36" s="96">
        <v>67.011619999999994</v>
      </c>
      <c r="P36" s="97">
        <f t="shared" si="1"/>
        <v>3.8233848977042972E-3</v>
      </c>
      <c r="Q36" s="97">
        <f>O36/'סכום נכסי הקרן'!$C$42</f>
        <v>9.0039517865913031E-5</v>
      </c>
    </row>
    <row r="37" spans="2:17" s="130" customFormat="1">
      <c r="B37" s="157" t="s">
        <v>2003</v>
      </c>
      <c r="C37" s="99" t="s">
        <v>1897</v>
      </c>
      <c r="D37" s="86" t="s">
        <v>1902</v>
      </c>
      <c r="E37" s="86"/>
      <c r="F37" s="86" t="s">
        <v>534</v>
      </c>
      <c r="G37" s="108">
        <v>43500</v>
      </c>
      <c r="H37" s="86" t="s">
        <v>361</v>
      </c>
      <c r="I37" s="96">
        <v>0</v>
      </c>
      <c r="J37" s="99" t="s">
        <v>176</v>
      </c>
      <c r="K37" s="100">
        <v>3.2500000000000001E-2</v>
      </c>
      <c r="L37" s="100">
        <v>-4.8999999999999998E-3</v>
      </c>
      <c r="M37" s="96">
        <v>64491.63</v>
      </c>
      <c r="N37" s="98">
        <v>100.5</v>
      </c>
      <c r="O37" s="96">
        <v>64.814080000000004</v>
      </c>
      <c r="P37" s="97">
        <f t="shared" si="1"/>
        <v>3.6980030423171108E-3</v>
      </c>
      <c r="Q37" s="97">
        <f>O37/'סכום נכסי הקרן'!$C$42</f>
        <v>8.7086814408049191E-5</v>
      </c>
    </row>
    <row r="38" spans="2:17" s="130" customFormat="1">
      <c r="B38" s="157" t="s">
        <v>2003</v>
      </c>
      <c r="C38" s="99" t="s">
        <v>1897</v>
      </c>
      <c r="D38" s="86" t="s">
        <v>1903</v>
      </c>
      <c r="E38" s="86"/>
      <c r="F38" s="86" t="s">
        <v>534</v>
      </c>
      <c r="G38" s="108">
        <v>43500</v>
      </c>
      <c r="H38" s="86" t="s">
        <v>361</v>
      </c>
      <c r="I38" s="96">
        <v>0.25</v>
      </c>
      <c r="J38" s="99" t="s">
        <v>176</v>
      </c>
      <c r="K38" s="100">
        <v>3.2500000000000001E-2</v>
      </c>
      <c r="L38" s="100">
        <v>2.9899999999999996E-2</v>
      </c>
      <c r="M38" s="96">
        <v>4960.8900000000003</v>
      </c>
      <c r="N38" s="98">
        <v>100.56</v>
      </c>
      <c r="O38" s="96">
        <v>4.9886699999999999</v>
      </c>
      <c r="P38" s="97">
        <f t="shared" si="1"/>
        <v>2.8463131524995958E-4</v>
      </c>
      <c r="Q38" s="97">
        <f>O38/'סכום נכסי הקרן'!$C$42</f>
        <v>6.7029784027329048E-6</v>
      </c>
    </row>
    <row r="39" spans="2:17" s="130" customFormat="1">
      <c r="B39" s="157" t="s">
        <v>2004</v>
      </c>
      <c r="C39" s="99" t="s">
        <v>1894</v>
      </c>
      <c r="D39" s="86" t="s">
        <v>1904</v>
      </c>
      <c r="E39" s="86"/>
      <c r="F39" s="86" t="s">
        <v>1905</v>
      </c>
      <c r="G39" s="108">
        <v>42759</v>
      </c>
      <c r="H39" s="86" t="s">
        <v>1893</v>
      </c>
      <c r="I39" s="96">
        <v>4.22</v>
      </c>
      <c r="J39" s="99" t="s">
        <v>176</v>
      </c>
      <c r="K39" s="100">
        <v>2.5499999999999998E-2</v>
      </c>
      <c r="L39" s="100">
        <v>1.3300000000000001E-2</v>
      </c>
      <c r="M39" s="96">
        <v>85549.09</v>
      </c>
      <c r="N39" s="98">
        <v>105.69</v>
      </c>
      <c r="O39" s="96">
        <v>90.416839999999993</v>
      </c>
      <c r="P39" s="97">
        <f t="shared" si="1"/>
        <v>5.158782619404602E-3</v>
      </c>
      <c r="Q39" s="97">
        <f>O39/'סכום נכסי הקרן'!$C$42</f>
        <v>1.2148771631784756E-4</v>
      </c>
    </row>
    <row r="40" spans="2:17" s="130" customFormat="1">
      <c r="B40" s="157" t="s">
        <v>2004</v>
      </c>
      <c r="C40" s="99" t="s">
        <v>1894</v>
      </c>
      <c r="D40" s="86" t="s">
        <v>1906</v>
      </c>
      <c r="E40" s="86"/>
      <c r="F40" s="86" t="s">
        <v>1905</v>
      </c>
      <c r="G40" s="108">
        <v>42759</v>
      </c>
      <c r="H40" s="86" t="s">
        <v>1893</v>
      </c>
      <c r="I40" s="96">
        <v>4.07</v>
      </c>
      <c r="J40" s="99" t="s">
        <v>176</v>
      </c>
      <c r="K40" s="100">
        <v>3.8800000000000001E-2</v>
      </c>
      <c r="L40" s="100">
        <v>2.9100000000000001E-2</v>
      </c>
      <c r="M40" s="96">
        <v>85549.09</v>
      </c>
      <c r="N40" s="98">
        <v>104.73</v>
      </c>
      <c r="O40" s="96">
        <v>89.595559999999992</v>
      </c>
      <c r="P40" s="97">
        <f t="shared" si="1"/>
        <v>5.1119240365381288E-3</v>
      </c>
      <c r="Q40" s="97">
        <f>O40/'סכום נכסי הקרן'!$C$42</f>
        <v>1.2038421135508264E-4</v>
      </c>
    </row>
    <row r="41" spans="2:17" s="130" customFormat="1">
      <c r="B41" s="157" t="s">
        <v>2005</v>
      </c>
      <c r="C41" s="99" t="s">
        <v>1897</v>
      </c>
      <c r="D41" s="86" t="s">
        <v>1907</v>
      </c>
      <c r="E41" s="86"/>
      <c r="F41" s="86" t="s">
        <v>621</v>
      </c>
      <c r="G41" s="108">
        <v>43011</v>
      </c>
      <c r="H41" s="86" t="s">
        <v>172</v>
      </c>
      <c r="I41" s="96">
        <v>9.15</v>
      </c>
      <c r="J41" s="99" t="s">
        <v>176</v>
      </c>
      <c r="K41" s="100">
        <v>3.9E-2</v>
      </c>
      <c r="L41" s="100">
        <v>3.8100000000000002E-2</v>
      </c>
      <c r="M41" s="96">
        <v>15666.62</v>
      </c>
      <c r="N41" s="98">
        <v>102.39</v>
      </c>
      <c r="O41" s="96">
        <v>16.041059999999998</v>
      </c>
      <c r="P41" s="97">
        <f t="shared" si="1"/>
        <v>9.1523151577545042E-4</v>
      </c>
      <c r="Q41" s="97">
        <f>O41/'סכום נכסי הקרן'!$C$42</f>
        <v>2.1553415787563154E-5</v>
      </c>
    </row>
    <row r="42" spans="2:17" s="130" customFormat="1">
      <c r="B42" s="157" t="s">
        <v>2005</v>
      </c>
      <c r="C42" s="99" t="s">
        <v>1897</v>
      </c>
      <c r="D42" s="86" t="s">
        <v>1908</v>
      </c>
      <c r="E42" s="86"/>
      <c r="F42" s="86" t="s">
        <v>621</v>
      </c>
      <c r="G42" s="108">
        <v>43104</v>
      </c>
      <c r="H42" s="86" t="s">
        <v>172</v>
      </c>
      <c r="I42" s="96">
        <v>9.15</v>
      </c>
      <c r="J42" s="99" t="s">
        <v>176</v>
      </c>
      <c r="K42" s="100">
        <v>3.8199999999999998E-2</v>
      </c>
      <c r="L42" s="100">
        <v>4.1499999999999995E-2</v>
      </c>
      <c r="M42" s="96">
        <v>27898.69</v>
      </c>
      <c r="N42" s="98">
        <v>96.55</v>
      </c>
      <c r="O42" s="96">
        <v>26.93618</v>
      </c>
      <c r="P42" s="97">
        <f t="shared" si="1"/>
        <v>1.5368585898064327E-3</v>
      </c>
      <c r="Q42" s="97">
        <f>O42/'סכום נכסי הקרן'!$C$42</f>
        <v>3.6192538851462618E-5</v>
      </c>
    </row>
    <row r="43" spans="2:17" s="130" customFormat="1">
      <c r="B43" s="157" t="s">
        <v>2005</v>
      </c>
      <c r="C43" s="99" t="s">
        <v>1897</v>
      </c>
      <c r="D43" s="86" t="s">
        <v>1909</v>
      </c>
      <c r="E43" s="86"/>
      <c r="F43" s="86" t="s">
        <v>621</v>
      </c>
      <c r="G43" s="108">
        <v>43194</v>
      </c>
      <c r="H43" s="86" t="s">
        <v>172</v>
      </c>
      <c r="I43" s="96">
        <v>9.2099999999999991</v>
      </c>
      <c r="J43" s="99" t="s">
        <v>176</v>
      </c>
      <c r="K43" s="100">
        <v>3.7900000000000003E-2</v>
      </c>
      <c r="L43" s="100">
        <v>3.6900000000000002E-2</v>
      </c>
      <c r="M43" s="96">
        <v>18014.900000000001</v>
      </c>
      <c r="N43" s="98">
        <v>100.62</v>
      </c>
      <c r="O43" s="96">
        <v>18.12659</v>
      </c>
      <c r="P43" s="97">
        <f t="shared" si="1"/>
        <v>1.0342225789031476E-3</v>
      </c>
      <c r="Q43" s="97">
        <f>O43/'סכום נכסי הקרן'!$C$42</f>
        <v>2.435561808762541E-5</v>
      </c>
    </row>
    <row r="44" spans="2:17" s="130" customFormat="1">
      <c r="B44" s="157" t="s">
        <v>2005</v>
      </c>
      <c r="C44" s="99" t="s">
        <v>1897</v>
      </c>
      <c r="D44" s="86" t="s">
        <v>1910</v>
      </c>
      <c r="E44" s="86"/>
      <c r="F44" s="86" t="s">
        <v>621</v>
      </c>
      <c r="G44" s="108">
        <v>43285</v>
      </c>
      <c r="H44" s="86" t="s">
        <v>172</v>
      </c>
      <c r="I44" s="96">
        <v>9.18</v>
      </c>
      <c r="J44" s="99" t="s">
        <v>176</v>
      </c>
      <c r="K44" s="100">
        <v>4.0099999999999997E-2</v>
      </c>
      <c r="L44" s="100">
        <v>3.7000000000000005E-2</v>
      </c>
      <c r="M44" s="96">
        <v>23889.360000000001</v>
      </c>
      <c r="N44" s="98">
        <v>101.34</v>
      </c>
      <c r="O44" s="96">
        <v>24.209479999999999</v>
      </c>
      <c r="P44" s="97">
        <f t="shared" si="1"/>
        <v>1.3812852190899761E-3</v>
      </c>
      <c r="Q44" s="97">
        <f>O44/'סכום נכסי הקרן'!$C$42</f>
        <v>3.2528834655608447E-5</v>
      </c>
    </row>
    <row r="45" spans="2:17" s="130" customFormat="1">
      <c r="B45" s="157" t="s">
        <v>2005</v>
      </c>
      <c r="C45" s="99" t="s">
        <v>1897</v>
      </c>
      <c r="D45" s="86" t="s">
        <v>1911</v>
      </c>
      <c r="E45" s="86"/>
      <c r="F45" s="86" t="s">
        <v>621</v>
      </c>
      <c r="G45" s="108">
        <v>43377</v>
      </c>
      <c r="H45" s="86" t="s">
        <v>172</v>
      </c>
      <c r="I45" s="96">
        <v>9.1600000000000019</v>
      </c>
      <c r="J45" s="99" t="s">
        <v>176</v>
      </c>
      <c r="K45" s="100">
        <v>3.9699999999999999E-2</v>
      </c>
      <c r="L45" s="100">
        <v>3.8700000000000012E-2</v>
      </c>
      <c r="M45" s="96">
        <v>47814.66</v>
      </c>
      <c r="N45" s="98">
        <v>99.46</v>
      </c>
      <c r="O45" s="96">
        <v>47.556449999999998</v>
      </c>
      <c r="P45" s="97">
        <f t="shared" si="1"/>
        <v>2.7133594549487018E-3</v>
      </c>
      <c r="Q45" s="97">
        <f>O45/'סכום נכסי הקרן'!$C$42</f>
        <v>6.389876605601237E-5</v>
      </c>
    </row>
    <row r="46" spans="2:17" s="130" customFormat="1">
      <c r="B46" s="157" t="s">
        <v>2005</v>
      </c>
      <c r="C46" s="99" t="s">
        <v>1897</v>
      </c>
      <c r="D46" s="86" t="s">
        <v>1912</v>
      </c>
      <c r="E46" s="86"/>
      <c r="F46" s="86" t="s">
        <v>621</v>
      </c>
      <c r="G46" s="108">
        <v>43469</v>
      </c>
      <c r="H46" s="86" t="s">
        <v>172</v>
      </c>
      <c r="I46" s="96">
        <v>10.74</v>
      </c>
      <c r="J46" s="99" t="s">
        <v>176</v>
      </c>
      <c r="K46" s="100">
        <v>4.1700000000000001E-2</v>
      </c>
      <c r="L46" s="100">
        <v>3.1199999999999995E-2</v>
      </c>
      <c r="M46" s="96">
        <v>33592.949999999997</v>
      </c>
      <c r="N46" s="98">
        <v>109.44</v>
      </c>
      <c r="O46" s="96">
        <v>36.764120000000005</v>
      </c>
      <c r="P46" s="97">
        <f t="shared" si="1"/>
        <v>2.0975971209976499E-3</v>
      </c>
      <c r="Q46" s="97">
        <f>O46/'סכום נכסי הקרן'!$C$42</f>
        <v>4.939775578570659E-5</v>
      </c>
    </row>
    <row r="47" spans="2:17" s="130" customFormat="1">
      <c r="B47" s="157" t="s">
        <v>2005</v>
      </c>
      <c r="C47" s="99" t="s">
        <v>1897</v>
      </c>
      <c r="D47" s="86" t="s">
        <v>1913</v>
      </c>
      <c r="E47" s="86"/>
      <c r="F47" s="86" t="s">
        <v>621</v>
      </c>
      <c r="G47" s="108">
        <v>42935</v>
      </c>
      <c r="H47" s="86" t="s">
        <v>172</v>
      </c>
      <c r="I47" s="96">
        <v>10.659999999999998</v>
      </c>
      <c r="J47" s="99" t="s">
        <v>176</v>
      </c>
      <c r="K47" s="100">
        <v>4.0800000000000003E-2</v>
      </c>
      <c r="L47" s="100">
        <v>3.5000000000000003E-2</v>
      </c>
      <c r="M47" s="96">
        <v>73023.73</v>
      </c>
      <c r="N47" s="98">
        <v>105.49</v>
      </c>
      <c r="O47" s="96">
        <v>77.032730000000001</v>
      </c>
      <c r="P47" s="97">
        <f t="shared" si="1"/>
        <v>4.3951448496683523E-3</v>
      </c>
      <c r="Q47" s="97">
        <f>O47/'סכום נכסי הקרן'!$C$42</f>
        <v>1.0350428581035729E-4</v>
      </c>
    </row>
    <row r="48" spans="2:17" s="130" customFormat="1">
      <c r="B48" s="157" t="s">
        <v>2006</v>
      </c>
      <c r="C48" s="99" t="s">
        <v>1897</v>
      </c>
      <c r="D48" s="86" t="s">
        <v>1914</v>
      </c>
      <c r="E48" s="86"/>
      <c r="F48" s="86" t="s">
        <v>1915</v>
      </c>
      <c r="G48" s="108">
        <v>42680</v>
      </c>
      <c r="H48" s="86" t="s">
        <v>1893</v>
      </c>
      <c r="I48" s="96">
        <v>3.9399999999999995</v>
      </c>
      <c r="J48" s="99" t="s">
        <v>176</v>
      </c>
      <c r="K48" s="100">
        <v>2.3E-2</v>
      </c>
      <c r="L48" s="100">
        <v>2.1700000000000001E-2</v>
      </c>
      <c r="M48" s="96">
        <v>6566.92</v>
      </c>
      <c r="N48" s="98">
        <v>102.32</v>
      </c>
      <c r="O48" s="96">
        <v>6.71929</v>
      </c>
      <c r="P48" s="97">
        <f t="shared" si="1"/>
        <v>3.833727927976597E-4</v>
      </c>
      <c r="Q48" s="97">
        <f>O48/'סכום נכסי הקרן'!$C$42</f>
        <v>9.0283092992118501E-6</v>
      </c>
    </row>
    <row r="49" spans="2:17" s="130" customFormat="1">
      <c r="B49" s="157" t="s">
        <v>2006</v>
      </c>
      <c r="C49" s="99" t="s">
        <v>1897</v>
      </c>
      <c r="D49" s="86" t="s">
        <v>1916</v>
      </c>
      <c r="E49" s="86"/>
      <c r="F49" s="86" t="s">
        <v>1915</v>
      </c>
      <c r="G49" s="108">
        <v>42680</v>
      </c>
      <c r="H49" s="86" t="s">
        <v>1893</v>
      </c>
      <c r="I49" s="96">
        <v>2.75</v>
      </c>
      <c r="J49" s="99" t="s">
        <v>176</v>
      </c>
      <c r="K49" s="100">
        <v>2.35E-2</v>
      </c>
      <c r="L49" s="100">
        <v>2.5699999999999997E-2</v>
      </c>
      <c r="M49" s="96">
        <v>13590.65</v>
      </c>
      <c r="N49" s="98">
        <v>99.58</v>
      </c>
      <c r="O49" s="96">
        <v>13.533569999999999</v>
      </c>
      <c r="P49" s="97">
        <f t="shared" si="1"/>
        <v>7.7216529237800766E-4</v>
      </c>
      <c r="Q49" s="97">
        <f>O49/'סכום נכסי הקרן'!$C$42</f>
        <v>1.8184250997134298E-5</v>
      </c>
    </row>
    <row r="50" spans="2:17" s="130" customFormat="1">
      <c r="B50" s="157" t="s">
        <v>2006</v>
      </c>
      <c r="C50" s="99" t="s">
        <v>1897</v>
      </c>
      <c r="D50" s="86" t="s">
        <v>1917</v>
      </c>
      <c r="E50" s="86"/>
      <c r="F50" s="86" t="s">
        <v>1915</v>
      </c>
      <c r="G50" s="108">
        <v>42680</v>
      </c>
      <c r="H50" s="86" t="s">
        <v>1893</v>
      </c>
      <c r="I50" s="96">
        <v>3.8900000000000006</v>
      </c>
      <c r="J50" s="99" t="s">
        <v>176</v>
      </c>
      <c r="K50" s="100">
        <v>3.3700000000000001E-2</v>
      </c>
      <c r="L50" s="100">
        <v>3.3399999999999999E-2</v>
      </c>
      <c r="M50" s="96">
        <v>3341.23</v>
      </c>
      <c r="N50" s="98">
        <v>100.46</v>
      </c>
      <c r="O50" s="96">
        <v>3.3565999999999998</v>
      </c>
      <c r="P50" s="97">
        <f t="shared" si="1"/>
        <v>1.9151266224625286E-4</v>
      </c>
      <c r="Q50" s="97">
        <f>O50/'סכום נכסי הקרן'!$C$42</f>
        <v>4.510063264680419E-6</v>
      </c>
    </row>
    <row r="51" spans="2:17" s="130" customFormat="1">
      <c r="B51" s="157" t="s">
        <v>2006</v>
      </c>
      <c r="C51" s="99" t="s">
        <v>1897</v>
      </c>
      <c r="D51" s="86" t="s">
        <v>1918</v>
      </c>
      <c r="E51" s="86"/>
      <c r="F51" s="86" t="s">
        <v>1915</v>
      </c>
      <c r="G51" s="108">
        <v>42717</v>
      </c>
      <c r="H51" s="86" t="s">
        <v>1893</v>
      </c>
      <c r="I51" s="96">
        <v>3.5099999999999989</v>
      </c>
      <c r="J51" s="99" t="s">
        <v>176</v>
      </c>
      <c r="K51" s="100">
        <v>3.85E-2</v>
      </c>
      <c r="L51" s="100">
        <v>4.0299999999999996E-2</v>
      </c>
      <c r="M51" s="96">
        <v>901.3</v>
      </c>
      <c r="N51" s="98">
        <v>99.78</v>
      </c>
      <c r="O51" s="96">
        <v>0.89932000000000001</v>
      </c>
      <c r="P51" s="97">
        <f t="shared" si="1"/>
        <v>5.1311198060924788E-5</v>
      </c>
      <c r="Q51" s="97">
        <f>O51/'סכום נכסי הקרן'!$C$42</f>
        <v>1.20836265721039E-6</v>
      </c>
    </row>
    <row r="52" spans="2:17" s="130" customFormat="1">
      <c r="B52" s="157" t="s">
        <v>2006</v>
      </c>
      <c r="C52" s="99" t="s">
        <v>1897</v>
      </c>
      <c r="D52" s="86" t="s">
        <v>1919</v>
      </c>
      <c r="E52" s="86"/>
      <c r="F52" s="86" t="s">
        <v>1915</v>
      </c>
      <c r="G52" s="108">
        <v>42710</v>
      </c>
      <c r="H52" s="86" t="s">
        <v>1893</v>
      </c>
      <c r="I52" s="96">
        <v>3.5100000000000002</v>
      </c>
      <c r="J52" s="99" t="s">
        <v>176</v>
      </c>
      <c r="K52" s="100">
        <v>3.8399999999999997E-2</v>
      </c>
      <c r="L52" s="100">
        <v>4.0199999999999993E-2</v>
      </c>
      <c r="M52" s="96">
        <v>2694.64</v>
      </c>
      <c r="N52" s="98">
        <v>99.78</v>
      </c>
      <c r="O52" s="96">
        <v>2.6887099999999999</v>
      </c>
      <c r="P52" s="97">
        <f t="shared" si="1"/>
        <v>1.5340583033668671E-4</v>
      </c>
      <c r="Q52" s="97">
        <f>O52/'סכום נכסי הקרן'!$C$42</f>
        <v>3.6126592982121463E-6</v>
      </c>
    </row>
    <row r="53" spans="2:17" s="130" customFormat="1">
      <c r="B53" s="157" t="s">
        <v>2006</v>
      </c>
      <c r="C53" s="99" t="s">
        <v>1897</v>
      </c>
      <c r="D53" s="86" t="s">
        <v>1920</v>
      </c>
      <c r="E53" s="86"/>
      <c r="F53" s="86" t="s">
        <v>1915</v>
      </c>
      <c r="G53" s="108">
        <v>42680</v>
      </c>
      <c r="H53" s="86" t="s">
        <v>1893</v>
      </c>
      <c r="I53" s="96">
        <v>4.83</v>
      </c>
      <c r="J53" s="99" t="s">
        <v>176</v>
      </c>
      <c r="K53" s="100">
        <v>3.6699999999999997E-2</v>
      </c>
      <c r="L53" s="100">
        <v>3.6499999999999998E-2</v>
      </c>
      <c r="M53" s="96">
        <v>11105.85</v>
      </c>
      <c r="N53" s="98">
        <v>100.54</v>
      </c>
      <c r="O53" s="96">
        <v>11.16583</v>
      </c>
      <c r="P53" s="97">
        <f t="shared" si="1"/>
        <v>6.3707258222280808E-4</v>
      </c>
      <c r="Q53" s="97">
        <f>O53/'סכום נכסי הקרן'!$C$42</f>
        <v>1.5002859948360415E-5</v>
      </c>
    </row>
    <row r="54" spans="2:17" s="130" customFormat="1">
      <c r="B54" s="157" t="s">
        <v>2006</v>
      </c>
      <c r="C54" s="99" t="s">
        <v>1897</v>
      </c>
      <c r="D54" s="86" t="s">
        <v>1921</v>
      </c>
      <c r="E54" s="86"/>
      <c r="F54" s="86" t="s">
        <v>1915</v>
      </c>
      <c r="G54" s="108">
        <v>42680</v>
      </c>
      <c r="H54" s="86" t="s">
        <v>1893</v>
      </c>
      <c r="I54" s="96">
        <v>2.7299999999999995</v>
      </c>
      <c r="J54" s="99" t="s">
        <v>176</v>
      </c>
      <c r="K54" s="100">
        <v>3.1800000000000002E-2</v>
      </c>
      <c r="L54" s="100">
        <v>3.2699999999999993E-2</v>
      </c>
      <c r="M54" s="96">
        <v>13816.13</v>
      </c>
      <c r="N54" s="98">
        <v>100.03</v>
      </c>
      <c r="O54" s="96">
        <v>13.820270000000001</v>
      </c>
      <c r="P54" s="97">
        <f t="shared" si="1"/>
        <v>7.8852311882917877E-4</v>
      </c>
      <c r="Q54" s="97">
        <f>O54/'סכום נכסי הקרן'!$C$42</f>
        <v>1.8569472691105545E-5</v>
      </c>
    </row>
    <row r="55" spans="2:17" s="130" customFormat="1">
      <c r="B55" s="157" t="s">
        <v>2007</v>
      </c>
      <c r="C55" s="99" t="s">
        <v>1894</v>
      </c>
      <c r="D55" s="86" t="s">
        <v>1922</v>
      </c>
      <c r="E55" s="86"/>
      <c r="F55" s="86" t="s">
        <v>1915</v>
      </c>
      <c r="G55" s="108">
        <v>42884</v>
      </c>
      <c r="H55" s="86" t="s">
        <v>1893</v>
      </c>
      <c r="I55" s="96">
        <v>1.1499999999999999</v>
      </c>
      <c r="J55" s="99" t="s">
        <v>176</v>
      </c>
      <c r="K55" s="100">
        <v>2.2099999999999998E-2</v>
      </c>
      <c r="L55" s="100">
        <v>2.1400000000000002E-2</v>
      </c>
      <c r="M55" s="96">
        <v>10472.19</v>
      </c>
      <c r="N55" s="98">
        <v>100.29</v>
      </c>
      <c r="O55" s="96">
        <v>10.502559999999999</v>
      </c>
      <c r="P55" s="97">
        <f t="shared" si="1"/>
        <v>5.9922934695853108E-4</v>
      </c>
      <c r="Q55" s="97">
        <f>O55/'סכום נכסי הקרן'!$C$42</f>
        <v>1.4111663600399804E-5</v>
      </c>
    </row>
    <row r="56" spans="2:17" s="130" customFormat="1">
      <c r="B56" s="157" t="s">
        <v>2007</v>
      </c>
      <c r="C56" s="99" t="s">
        <v>1894</v>
      </c>
      <c r="D56" s="86" t="s">
        <v>1923</v>
      </c>
      <c r="E56" s="86"/>
      <c r="F56" s="86" t="s">
        <v>1915</v>
      </c>
      <c r="G56" s="108">
        <v>43006</v>
      </c>
      <c r="H56" s="86" t="s">
        <v>1893</v>
      </c>
      <c r="I56" s="96">
        <v>1.35</v>
      </c>
      <c r="J56" s="99" t="s">
        <v>176</v>
      </c>
      <c r="K56" s="100">
        <v>2.0799999999999999E-2</v>
      </c>
      <c r="L56" s="100">
        <v>2.4200000000000003E-2</v>
      </c>
      <c r="M56" s="96">
        <v>11635.77</v>
      </c>
      <c r="N56" s="98">
        <v>99.59</v>
      </c>
      <c r="O56" s="96">
        <v>11.588059999999999</v>
      </c>
      <c r="P56" s="97">
        <f t="shared" si="1"/>
        <v>6.6116314749130453E-4</v>
      </c>
      <c r="Q56" s="97">
        <f>O56/'סכום נכסי הקרן'!$C$42</f>
        <v>1.5570185221626819E-5</v>
      </c>
    </row>
    <row r="57" spans="2:17" s="130" customFormat="1">
      <c r="B57" s="157" t="s">
        <v>2007</v>
      </c>
      <c r="C57" s="99" t="s">
        <v>1894</v>
      </c>
      <c r="D57" s="86" t="s">
        <v>1924</v>
      </c>
      <c r="E57" s="86"/>
      <c r="F57" s="86" t="s">
        <v>1915</v>
      </c>
      <c r="G57" s="108">
        <v>43321</v>
      </c>
      <c r="H57" s="86" t="s">
        <v>1893</v>
      </c>
      <c r="I57" s="96">
        <v>1.69</v>
      </c>
      <c r="J57" s="99" t="s">
        <v>176</v>
      </c>
      <c r="K57" s="100">
        <v>2.3980000000000001E-2</v>
      </c>
      <c r="L57" s="100">
        <v>2.2099999999999998E-2</v>
      </c>
      <c r="M57" s="96">
        <v>201124.91</v>
      </c>
      <c r="N57" s="98">
        <v>100.67</v>
      </c>
      <c r="O57" s="96">
        <v>202.47245000000001</v>
      </c>
      <c r="P57" s="97">
        <f t="shared" si="1"/>
        <v>1.1552177182572045E-2</v>
      </c>
      <c r="Q57" s="97">
        <f>O57/'סכום נכסי הקרן'!$C$42</f>
        <v>2.7205015755670713E-4</v>
      </c>
    </row>
    <row r="58" spans="2:17" s="130" customFormat="1">
      <c r="B58" s="157" t="s">
        <v>2007</v>
      </c>
      <c r="C58" s="99" t="s">
        <v>1894</v>
      </c>
      <c r="D58" s="86" t="s">
        <v>1925</v>
      </c>
      <c r="E58" s="86"/>
      <c r="F58" s="86" t="s">
        <v>1915</v>
      </c>
      <c r="G58" s="108">
        <v>43343</v>
      </c>
      <c r="H58" s="86" t="s">
        <v>1893</v>
      </c>
      <c r="I58" s="96">
        <v>1.75</v>
      </c>
      <c r="J58" s="99" t="s">
        <v>176</v>
      </c>
      <c r="K58" s="100">
        <v>2.3789999999999999E-2</v>
      </c>
      <c r="L58" s="100">
        <v>2.3099999999999999E-2</v>
      </c>
      <c r="M58" s="96">
        <v>201124.91</v>
      </c>
      <c r="N58" s="98">
        <v>100.35</v>
      </c>
      <c r="O58" s="96">
        <v>201.82885000000002</v>
      </c>
      <c r="P58" s="97">
        <f t="shared" si="1"/>
        <v>1.1515456229994531E-2</v>
      </c>
      <c r="Q58" s="97">
        <f>O58/'סכום נכסי הקרן'!$C$42</f>
        <v>2.7118539061481704E-4</v>
      </c>
    </row>
    <row r="59" spans="2:17" s="130" customFormat="1">
      <c r="B59" s="157" t="s">
        <v>2007</v>
      </c>
      <c r="C59" s="99" t="s">
        <v>1894</v>
      </c>
      <c r="D59" s="86" t="s">
        <v>1926</v>
      </c>
      <c r="E59" s="86"/>
      <c r="F59" s="86" t="s">
        <v>1915</v>
      </c>
      <c r="G59" s="108">
        <v>42828</v>
      </c>
      <c r="H59" s="86" t="s">
        <v>1893</v>
      </c>
      <c r="I59" s="96">
        <v>0.99</v>
      </c>
      <c r="J59" s="99" t="s">
        <v>176</v>
      </c>
      <c r="K59" s="100">
        <v>2.2700000000000001E-2</v>
      </c>
      <c r="L59" s="100">
        <v>2.06E-2</v>
      </c>
      <c r="M59" s="96">
        <v>10472.19</v>
      </c>
      <c r="N59" s="98">
        <v>100.77</v>
      </c>
      <c r="O59" s="96">
        <v>10.55283</v>
      </c>
      <c r="P59" s="97">
        <f t="shared" si="1"/>
        <v>6.0209752950370163E-4</v>
      </c>
      <c r="Q59" s="97">
        <f>O59/'סכום נכסי הקרן'!$C$42</f>
        <v>1.4179208401780812E-5</v>
      </c>
    </row>
    <row r="60" spans="2:17" s="130" customFormat="1">
      <c r="B60" s="157" t="s">
        <v>2007</v>
      </c>
      <c r="C60" s="99" t="s">
        <v>1894</v>
      </c>
      <c r="D60" s="86" t="s">
        <v>1927</v>
      </c>
      <c r="E60" s="86"/>
      <c r="F60" s="86" t="s">
        <v>1915</v>
      </c>
      <c r="G60" s="108">
        <v>42859</v>
      </c>
      <c r="H60" s="86" t="s">
        <v>1893</v>
      </c>
      <c r="I60" s="96">
        <v>1.08</v>
      </c>
      <c r="J60" s="99" t="s">
        <v>176</v>
      </c>
      <c r="K60" s="100">
        <v>2.2799999999999997E-2</v>
      </c>
      <c r="L60" s="100">
        <v>2.0700000000000003E-2</v>
      </c>
      <c r="M60" s="96">
        <v>10472.19</v>
      </c>
      <c r="N60" s="98">
        <v>100.59</v>
      </c>
      <c r="O60" s="96">
        <v>10.53397</v>
      </c>
      <c r="P60" s="97">
        <f t="shared" si="1"/>
        <v>6.0102146181319205E-4</v>
      </c>
      <c r="Q60" s="97">
        <f>O60/'סכום נכסי הקרן'!$C$42</f>
        <v>1.41538673444097E-5</v>
      </c>
    </row>
    <row r="61" spans="2:17" s="130" customFormat="1">
      <c r="B61" s="157" t="s">
        <v>2008</v>
      </c>
      <c r="C61" s="99" t="s">
        <v>1897</v>
      </c>
      <c r="D61" s="86" t="s">
        <v>1930</v>
      </c>
      <c r="E61" s="86"/>
      <c r="F61" s="86" t="s">
        <v>1931</v>
      </c>
      <c r="G61" s="108">
        <v>43093</v>
      </c>
      <c r="H61" s="86" t="s">
        <v>1893</v>
      </c>
      <c r="I61" s="96">
        <v>4.4099999999999993</v>
      </c>
      <c r="J61" s="99" t="s">
        <v>176</v>
      </c>
      <c r="K61" s="100">
        <v>2.6089999999999999E-2</v>
      </c>
      <c r="L61" s="100">
        <v>2.63E-2</v>
      </c>
      <c r="M61" s="96">
        <v>90015.35</v>
      </c>
      <c r="N61" s="98">
        <v>101.5</v>
      </c>
      <c r="O61" s="96">
        <v>91.365570000000005</v>
      </c>
      <c r="P61" s="97">
        <f t="shared" si="1"/>
        <v>5.2129129322368989E-3</v>
      </c>
      <c r="Q61" s="97">
        <f>O61/'סכום נכסי הקרן'!$C$42</f>
        <v>1.2276246824572109E-4</v>
      </c>
    </row>
    <row r="62" spans="2:17" s="130" customFormat="1">
      <c r="B62" s="157" t="s">
        <v>2008</v>
      </c>
      <c r="C62" s="99" t="s">
        <v>1897</v>
      </c>
      <c r="D62" s="86" t="s">
        <v>1932</v>
      </c>
      <c r="E62" s="86"/>
      <c r="F62" s="86" t="s">
        <v>1931</v>
      </c>
      <c r="G62" s="108">
        <v>43374</v>
      </c>
      <c r="H62" s="86" t="s">
        <v>1893</v>
      </c>
      <c r="I62" s="96">
        <v>4.42</v>
      </c>
      <c r="J62" s="99" t="s">
        <v>176</v>
      </c>
      <c r="K62" s="100">
        <v>2.6849999999999999E-2</v>
      </c>
      <c r="L62" s="100">
        <v>2.4399999999999998E-2</v>
      </c>
      <c r="M62" s="96">
        <v>126021.49</v>
      </c>
      <c r="N62" s="98">
        <v>101.77</v>
      </c>
      <c r="O62" s="96">
        <v>128.25206</v>
      </c>
      <c r="P62" s="97">
        <f t="shared" si="1"/>
        <v>7.3174919410016566E-3</v>
      </c>
      <c r="Q62" s="97">
        <f>O62/'סכום נכסי הקרן'!$C$42</f>
        <v>1.7232464530345858E-4</v>
      </c>
    </row>
    <row r="63" spans="2:17" s="130" customFormat="1">
      <c r="B63" s="157" t="s">
        <v>2012</v>
      </c>
      <c r="C63" s="99" t="s">
        <v>1897</v>
      </c>
      <c r="D63" s="86" t="s">
        <v>1933</v>
      </c>
      <c r="E63" s="86"/>
      <c r="F63" s="86" t="s">
        <v>665</v>
      </c>
      <c r="G63" s="108">
        <v>43552</v>
      </c>
      <c r="H63" s="86" t="s">
        <v>172</v>
      </c>
      <c r="I63" s="96">
        <v>6.7000000000000011</v>
      </c>
      <c r="J63" s="99" t="s">
        <v>176</v>
      </c>
      <c r="K63" s="100">
        <v>3.5499999999999997E-2</v>
      </c>
      <c r="L63" s="100">
        <v>3.6999999999999998E-2</v>
      </c>
      <c r="M63" s="96">
        <v>412094.53</v>
      </c>
      <c r="N63" s="98">
        <v>99.59</v>
      </c>
      <c r="O63" s="96">
        <v>410.40492999999998</v>
      </c>
      <c r="P63" s="97">
        <f t="shared" si="1"/>
        <v>2.3415879384879656E-2</v>
      </c>
      <c r="Q63" s="97">
        <f>O63/'סכום נכסי הקרן'!$C$42</f>
        <v>5.5143663184077304E-4</v>
      </c>
    </row>
    <row r="64" spans="2:17" s="130" customFormat="1">
      <c r="B64" s="157" t="s">
        <v>2009</v>
      </c>
      <c r="C64" s="99" t="s">
        <v>1897</v>
      </c>
      <c r="D64" s="86" t="s">
        <v>1934</v>
      </c>
      <c r="E64" s="86"/>
      <c r="F64" s="86" t="s">
        <v>665</v>
      </c>
      <c r="G64" s="108">
        <v>43301</v>
      </c>
      <c r="H64" s="86" t="s">
        <v>361</v>
      </c>
      <c r="I64" s="96">
        <v>1.7799999999999998</v>
      </c>
      <c r="J64" s="99" t="s">
        <v>175</v>
      </c>
      <c r="K64" s="100">
        <v>6.2560000000000004E-2</v>
      </c>
      <c r="L64" s="100">
        <v>6.9399999999999989E-2</v>
      </c>
      <c r="M64" s="96">
        <v>156270.53</v>
      </c>
      <c r="N64" s="98">
        <v>101.26</v>
      </c>
      <c r="O64" s="96">
        <v>574.72602000000006</v>
      </c>
      <c r="P64" s="97">
        <f t="shared" si="1"/>
        <v>3.2791309703984146E-2</v>
      </c>
      <c r="Q64" s="97">
        <f>O64/'סכום נכסי הקרן'!$C$42</f>
        <v>7.7222508194541635E-4</v>
      </c>
    </row>
    <row r="65" spans="2:17" s="130" customFormat="1">
      <c r="B65" s="157" t="s">
        <v>2009</v>
      </c>
      <c r="C65" s="99" t="s">
        <v>1897</v>
      </c>
      <c r="D65" s="86" t="s">
        <v>1935</v>
      </c>
      <c r="E65" s="86"/>
      <c r="F65" s="86" t="s">
        <v>665</v>
      </c>
      <c r="G65" s="108">
        <v>43496</v>
      </c>
      <c r="H65" s="86" t="s">
        <v>361</v>
      </c>
      <c r="I65" s="96">
        <v>1.78</v>
      </c>
      <c r="J65" s="99" t="s">
        <v>175</v>
      </c>
      <c r="K65" s="100">
        <v>6.2560000000000004E-2</v>
      </c>
      <c r="L65" s="100">
        <v>6.9900000000000004E-2</v>
      </c>
      <c r="M65" s="96">
        <v>75532.77</v>
      </c>
      <c r="N65" s="98">
        <v>101.18</v>
      </c>
      <c r="O65" s="96">
        <v>277.57218999999998</v>
      </c>
      <c r="P65" s="97">
        <f t="shared" si="1"/>
        <v>1.5837034222851317E-2</v>
      </c>
      <c r="Q65" s="97">
        <f>O65/'סכום נכסי הקרן'!$C$42</f>
        <v>3.7295719996898455E-4</v>
      </c>
    </row>
    <row r="66" spans="2:17" s="130" customFormat="1">
      <c r="B66" s="157" t="s">
        <v>2009</v>
      </c>
      <c r="C66" s="99" t="s">
        <v>1897</v>
      </c>
      <c r="D66" s="86" t="s">
        <v>1936</v>
      </c>
      <c r="E66" s="86"/>
      <c r="F66" s="86" t="s">
        <v>665</v>
      </c>
      <c r="G66" s="108">
        <v>43496</v>
      </c>
      <c r="H66" s="86" t="s">
        <v>361</v>
      </c>
      <c r="I66" s="96">
        <v>1.78</v>
      </c>
      <c r="J66" s="99" t="s">
        <v>175</v>
      </c>
      <c r="K66" s="100">
        <v>6.2560000000000004E-2</v>
      </c>
      <c r="L66" s="100">
        <v>6.9799999999999987E-2</v>
      </c>
      <c r="M66" s="96">
        <v>16329.84</v>
      </c>
      <c r="N66" s="98">
        <v>101.21</v>
      </c>
      <c r="O66" s="96">
        <v>60.027629999999995</v>
      </c>
      <c r="P66" s="97">
        <f t="shared" si="1"/>
        <v>3.4249095005758909E-3</v>
      </c>
      <c r="Q66" s="97">
        <f>O66/'סכום נכסי הקרן'!$C$42</f>
        <v>8.0655546960861673E-5</v>
      </c>
    </row>
    <row r="67" spans="2:17" s="130" customFormat="1">
      <c r="B67" s="157" t="s">
        <v>2009</v>
      </c>
      <c r="C67" s="99" t="s">
        <v>1897</v>
      </c>
      <c r="D67" s="86">
        <v>6615</v>
      </c>
      <c r="E67" s="86"/>
      <c r="F67" s="86" t="s">
        <v>665</v>
      </c>
      <c r="G67" s="108">
        <v>43496</v>
      </c>
      <c r="H67" s="86" t="s">
        <v>361</v>
      </c>
      <c r="I67" s="96">
        <v>1.78</v>
      </c>
      <c r="J67" s="99" t="s">
        <v>175</v>
      </c>
      <c r="K67" s="100">
        <v>6.2560000000000004E-2</v>
      </c>
      <c r="L67" s="100">
        <v>6.9800000000000001E-2</v>
      </c>
      <c r="M67" s="96">
        <v>11442.28</v>
      </c>
      <c r="N67" s="98">
        <v>101.21</v>
      </c>
      <c r="O67" s="96">
        <v>42.061210000000003</v>
      </c>
      <c r="P67" s="97">
        <f t="shared" si="1"/>
        <v>2.3998255092649453E-3</v>
      </c>
      <c r="Q67" s="97">
        <f>O67/'סכום נכסי הקרן'!$C$42</f>
        <v>5.6515139751238966E-5</v>
      </c>
    </row>
    <row r="68" spans="2:17" s="130" customFormat="1">
      <c r="B68" s="157" t="s">
        <v>2009</v>
      </c>
      <c r="C68" s="99" t="s">
        <v>1897</v>
      </c>
      <c r="D68" s="86" t="s">
        <v>1937</v>
      </c>
      <c r="E68" s="86"/>
      <c r="F68" s="86" t="s">
        <v>665</v>
      </c>
      <c r="G68" s="108">
        <v>43496</v>
      </c>
      <c r="H68" s="86" t="s">
        <v>361</v>
      </c>
      <c r="I68" s="96">
        <v>1.78</v>
      </c>
      <c r="J68" s="99" t="s">
        <v>175</v>
      </c>
      <c r="K68" s="100">
        <v>6.2560000000000004E-2</v>
      </c>
      <c r="L68" s="100">
        <v>6.9800000000000001E-2</v>
      </c>
      <c r="M68" s="96">
        <v>9886.32</v>
      </c>
      <c r="N68" s="98">
        <v>101.21</v>
      </c>
      <c r="O68" s="96">
        <v>36.341610000000003</v>
      </c>
      <c r="P68" s="97">
        <f t="shared" si="1"/>
        <v>2.0734905801748933E-3</v>
      </c>
      <c r="Q68" s="97">
        <f>O68/'סכום נכסי הקרן'!$C$42</f>
        <v>4.8830054293136683E-5</v>
      </c>
    </row>
    <row r="69" spans="2:17" s="130" customFormat="1">
      <c r="B69" s="157" t="s">
        <v>2009</v>
      </c>
      <c r="C69" s="99" t="s">
        <v>1897</v>
      </c>
      <c r="D69" s="86" t="s">
        <v>1938</v>
      </c>
      <c r="E69" s="86"/>
      <c r="F69" s="86" t="s">
        <v>665</v>
      </c>
      <c r="G69" s="108">
        <v>43496</v>
      </c>
      <c r="H69" s="86" t="s">
        <v>361</v>
      </c>
      <c r="I69" s="96">
        <v>1.7799999999999998</v>
      </c>
      <c r="J69" s="99" t="s">
        <v>175</v>
      </c>
      <c r="K69" s="100">
        <v>6.2560000000000004E-2</v>
      </c>
      <c r="L69" s="100">
        <v>6.5499999999999989E-2</v>
      </c>
      <c r="M69" s="96">
        <v>4580.4399999999996</v>
      </c>
      <c r="N69" s="98">
        <v>101.94</v>
      </c>
      <c r="O69" s="96">
        <v>16.9589</v>
      </c>
      <c r="P69" s="97">
        <f t="shared" si="1"/>
        <v>9.675993826395692E-4</v>
      </c>
      <c r="Q69" s="97">
        <f>O69/'סכום נכסי הקרן'!$C$42</f>
        <v>2.2786662664418986E-5</v>
      </c>
    </row>
    <row r="70" spans="2:17" s="130" customFormat="1">
      <c r="B70" s="157" t="s">
        <v>2009</v>
      </c>
      <c r="C70" s="99" t="s">
        <v>1897</v>
      </c>
      <c r="D70" s="86" t="s">
        <v>1939</v>
      </c>
      <c r="E70" s="86"/>
      <c r="F70" s="86" t="s">
        <v>665</v>
      </c>
      <c r="G70" s="108">
        <v>43496</v>
      </c>
      <c r="H70" s="86" t="s">
        <v>361</v>
      </c>
      <c r="I70" s="96">
        <v>1.7800000000000002</v>
      </c>
      <c r="J70" s="99" t="s">
        <v>175</v>
      </c>
      <c r="K70" s="100">
        <v>6.2519000000000005E-2</v>
      </c>
      <c r="L70" s="100">
        <v>6.5799999999999997E-2</v>
      </c>
      <c r="M70" s="96">
        <v>11284.84</v>
      </c>
      <c r="N70" s="98">
        <v>101.78</v>
      </c>
      <c r="O70" s="96">
        <v>41.716070000000002</v>
      </c>
      <c r="P70" s="97">
        <f t="shared" si="1"/>
        <v>2.3801333564175188E-3</v>
      </c>
      <c r="Q70" s="97">
        <f>O70/'סכום נכסי הקרן'!$C$42</f>
        <v>5.6051395714066891E-5</v>
      </c>
    </row>
    <row r="71" spans="2:17" s="130" customFormat="1">
      <c r="B71" s="157" t="s">
        <v>2009</v>
      </c>
      <c r="C71" s="99" t="s">
        <v>1897</v>
      </c>
      <c r="D71" s="86" t="s">
        <v>1940</v>
      </c>
      <c r="E71" s="86"/>
      <c r="F71" s="86" t="s">
        <v>665</v>
      </c>
      <c r="G71" s="108">
        <v>43552</v>
      </c>
      <c r="H71" s="86" t="s">
        <v>361</v>
      </c>
      <c r="I71" s="96">
        <v>1.8000000000000003</v>
      </c>
      <c r="J71" s="99" t="s">
        <v>175</v>
      </c>
      <c r="K71" s="100">
        <v>6.2244000000000001E-2</v>
      </c>
      <c r="L71" s="100">
        <v>6.9700000000000012E-2</v>
      </c>
      <c r="M71" s="96">
        <v>7903.09</v>
      </c>
      <c r="N71" s="98">
        <v>100.09</v>
      </c>
      <c r="O71" s="96">
        <v>28.729849999999999</v>
      </c>
      <c r="P71" s="97">
        <f t="shared" si="1"/>
        <v>1.6391974198401681E-3</v>
      </c>
      <c r="Q71" s="97">
        <f>O71/'סכום נכסי הקרן'!$C$42</f>
        <v>3.8602586273246368E-5</v>
      </c>
    </row>
    <row r="72" spans="2:17" s="130" customFormat="1">
      <c r="B72" s="157" t="s">
        <v>2010</v>
      </c>
      <c r="C72" s="99" t="s">
        <v>1894</v>
      </c>
      <c r="D72" s="86" t="s">
        <v>1941</v>
      </c>
      <c r="E72" s="86"/>
      <c r="F72" s="86" t="s">
        <v>1931</v>
      </c>
      <c r="G72" s="108">
        <v>42978</v>
      </c>
      <c r="H72" s="86" t="s">
        <v>1893</v>
      </c>
      <c r="I72" s="96">
        <v>3.2499999999999996</v>
      </c>
      <c r="J72" s="99" t="s">
        <v>176</v>
      </c>
      <c r="K72" s="100">
        <v>2.4500000000000001E-2</v>
      </c>
      <c r="L72" s="100">
        <v>2.5000000000000001E-2</v>
      </c>
      <c r="M72" s="96">
        <v>30015.32</v>
      </c>
      <c r="N72" s="98">
        <v>100.08</v>
      </c>
      <c r="O72" s="96">
        <v>30.03922</v>
      </c>
      <c r="P72" s="97">
        <f t="shared" si="1"/>
        <v>1.7139042465592815E-3</v>
      </c>
      <c r="Q72" s="97">
        <f>O72/'סכום נכסי הקרן'!$C$42</f>
        <v>4.0361908664021138E-5</v>
      </c>
    </row>
    <row r="73" spans="2:17" s="130" customFormat="1">
      <c r="B73" s="157" t="s">
        <v>2010</v>
      </c>
      <c r="C73" s="99" t="s">
        <v>1894</v>
      </c>
      <c r="D73" s="86" t="s">
        <v>1942</v>
      </c>
      <c r="E73" s="86"/>
      <c r="F73" s="86" t="s">
        <v>1931</v>
      </c>
      <c r="G73" s="108">
        <v>42978</v>
      </c>
      <c r="H73" s="86" t="s">
        <v>1893</v>
      </c>
      <c r="I73" s="96">
        <v>3.22</v>
      </c>
      <c r="J73" s="99" t="s">
        <v>176</v>
      </c>
      <c r="K73" s="100">
        <v>2.76E-2</v>
      </c>
      <c r="L73" s="100">
        <v>3.1700000000000006E-2</v>
      </c>
      <c r="M73" s="96">
        <v>70035.72</v>
      </c>
      <c r="N73" s="98">
        <v>99</v>
      </c>
      <c r="O73" s="96">
        <v>69.335359999999994</v>
      </c>
      <c r="P73" s="97">
        <f t="shared" si="1"/>
        <v>3.9559671636186467E-3</v>
      </c>
      <c r="Q73" s="97">
        <f>O73/'סכום נכסי הקרן'!$C$42</f>
        <v>9.3161788738423449E-5</v>
      </c>
    </row>
    <row r="74" spans="2:17" s="130" customFormat="1">
      <c r="B74" s="157" t="s">
        <v>2013</v>
      </c>
      <c r="C74" s="99" t="s">
        <v>1897</v>
      </c>
      <c r="D74" s="86" t="s">
        <v>1943</v>
      </c>
      <c r="E74" s="86"/>
      <c r="F74" s="86" t="s">
        <v>665</v>
      </c>
      <c r="G74" s="108">
        <v>43552</v>
      </c>
      <c r="H74" s="86" t="s">
        <v>172</v>
      </c>
      <c r="I74" s="96">
        <v>6.92</v>
      </c>
      <c r="J74" s="99" t="s">
        <v>176</v>
      </c>
      <c r="K74" s="100">
        <v>3.5499999999999997E-2</v>
      </c>
      <c r="L74" s="100">
        <v>3.6999999999999998E-2</v>
      </c>
      <c r="M74" s="96">
        <v>851230.2</v>
      </c>
      <c r="N74" s="98">
        <v>99.57</v>
      </c>
      <c r="O74" s="96">
        <v>847.56988000000001</v>
      </c>
      <c r="P74" s="97">
        <f t="shared" si="1"/>
        <v>4.8358566453714204E-2</v>
      </c>
      <c r="Q74" s="97">
        <f>O74/'סכום נכסי הקרן'!$C$42</f>
        <v>1.1388291068454958E-3</v>
      </c>
    </row>
    <row r="75" spans="2:17" s="130" customFormat="1">
      <c r="B75" s="157" t="s">
        <v>2011</v>
      </c>
      <c r="C75" s="99" t="s">
        <v>1897</v>
      </c>
      <c r="D75" s="86" t="s">
        <v>1944</v>
      </c>
      <c r="E75" s="86"/>
      <c r="F75" s="86" t="s">
        <v>665</v>
      </c>
      <c r="G75" s="108">
        <v>43227</v>
      </c>
      <c r="H75" s="86" t="s">
        <v>172</v>
      </c>
      <c r="I75" s="96">
        <v>9.9999999999999992E-2</v>
      </c>
      <c r="J75" s="99" t="s">
        <v>176</v>
      </c>
      <c r="K75" s="100">
        <v>2.75E-2</v>
      </c>
      <c r="L75" s="100">
        <v>2.7900000000000001E-2</v>
      </c>
      <c r="M75" s="96">
        <v>512.22</v>
      </c>
      <c r="N75" s="98">
        <v>100.18</v>
      </c>
      <c r="O75" s="96">
        <v>0.51314000000000004</v>
      </c>
      <c r="P75" s="97">
        <f t="shared" si="1"/>
        <v>2.9277485403396952E-5</v>
      </c>
      <c r="Q75" s="97">
        <f>O75/'סכום נכסי הקרן'!$C$42</f>
        <v>6.8947561926893602E-7</v>
      </c>
    </row>
    <row r="76" spans="2:17" s="130" customFormat="1">
      <c r="B76" s="157" t="s">
        <v>2011</v>
      </c>
      <c r="C76" s="99" t="s">
        <v>1897</v>
      </c>
      <c r="D76" s="86" t="s">
        <v>1945</v>
      </c>
      <c r="E76" s="86"/>
      <c r="F76" s="86" t="s">
        <v>665</v>
      </c>
      <c r="G76" s="108">
        <v>43279</v>
      </c>
      <c r="H76" s="86" t="s">
        <v>172</v>
      </c>
      <c r="I76" s="96">
        <v>0.08</v>
      </c>
      <c r="J76" s="99" t="s">
        <v>176</v>
      </c>
      <c r="K76" s="100">
        <v>2.75E-2</v>
      </c>
      <c r="L76" s="100">
        <v>2.5600000000000001E-2</v>
      </c>
      <c r="M76" s="96">
        <v>2213.8200000000002</v>
      </c>
      <c r="N76" s="98">
        <v>100.25</v>
      </c>
      <c r="O76" s="96">
        <v>2.21936</v>
      </c>
      <c r="P76" s="97">
        <f t="shared" si="1"/>
        <v>1.2662680750844419E-4</v>
      </c>
      <c r="Q76" s="97">
        <f>O76/'סכום נכסי הקרן'!$C$42</f>
        <v>2.982021690729052E-6</v>
      </c>
    </row>
    <row r="77" spans="2:17" s="130" customFormat="1">
      <c r="B77" s="157" t="s">
        <v>2011</v>
      </c>
      <c r="C77" s="99" t="s">
        <v>1897</v>
      </c>
      <c r="D77" s="86" t="s">
        <v>1946</v>
      </c>
      <c r="E77" s="86"/>
      <c r="F77" s="86" t="s">
        <v>665</v>
      </c>
      <c r="G77" s="108">
        <v>43321</v>
      </c>
      <c r="H77" s="86" t="s">
        <v>172</v>
      </c>
      <c r="I77" s="96">
        <v>3.0000000000000002E-2</v>
      </c>
      <c r="J77" s="99" t="s">
        <v>176</v>
      </c>
      <c r="K77" s="100">
        <v>2.75E-2</v>
      </c>
      <c r="L77" s="100">
        <v>2.64E-2</v>
      </c>
      <c r="M77" s="96">
        <v>9772.8700000000008</v>
      </c>
      <c r="N77" s="98">
        <v>100.38</v>
      </c>
      <c r="O77" s="96">
        <v>9.81</v>
      </c>
      <c r="P77" s="97">
        <f t="shared" si="1"/>
        <v>5.5971495460756151E-4</v>
      </c>
      <c r="Q77" s="97">
        <f>O77/'סכום נכסי הקרן'!$C$42</f>
        <v>1.3181112026012905E-5</v>
      </c>
    </row>
    <row r="78" spans="2:17" s="130" customFormat="1">
      <c r="B78" s="157" t="s">
        <v>2011</v>
      </c>
      <c r="C78" s="99" t="s">
        <v>1897</v>
      </c>
      <c r="D78" s="86" t="s">
        <v>1947</v>
      </c>
      <c r="E78" s="86"/>
      <c r="F78" s="86" t="s">
        <v>665</v>
      </c>
      <c r="G78" s="108">
        <v>43138</v>
      </c>
      <c r="H78" s="86" t="s">
        <v>172</v>
      </c>
      <c r="I78" s="96">
        <v>0.02</v>
      </c>
      <c r="J78" s="99" t="s">
        <v>176</v>
      </c>
      <c r="K78" s="100">
        <v>2.75E-2</v>
      </c>
      <c r="L78" s="100">
        <v>4.4899999999999995E-2</v>
      </c>
      <c r="M78" s="96">
        <v>2103.08</v>
      </c>
      <c r="N78" s="98">
        <v>100.36</v>
      </c>
      <c r="O78" s="96">
        <v>2.1106500000000001</v>
      </c>
      <c r="P78" s="97">
        <f t="shared" si="1"/>
        <v>1.2042429856701831E-4</v>
      </c>
      <c r="Q78" s="97">
        <f>O78/'סכום נכסי הקרן'!$C$42</f>
        <v>2.8359545461472111E-6</v>
      </c>
    </row>
    <row r="79" spans="2:17" s="130" customFormat="1">
      <c r="B79" s="157" t="s">
        <v>2011</v>
      </c>
      <c r="C79" s="99" t="s">
        <v>1897</v>
      </c>
      <c r="D79" s="86" t="s">
        <v>1948</v>
      </c>
      <c r="E79" s="86"/>
      <c r="F79" s="86" t="s">
        <v>665</v>
      </c>
      <c r="G79" s="108">
        <v>43227</v>
      </c>
      <c r="H79" s="86" t="s">
        <v>172</v>
      </c>
      <c r="I79" s="96">
        <v>9.4499999999999993</v>
      </c>
      <c r="J79" s="99" t="s">
        <v>176</v>
      </c>
      <c r="K79" s="100">
        <v>2.9805999999999999E-2</v>
      </c>
      <c r="L79" s="100">
        <v>2.8999999999999995E-2</v>
      </c>
      <c r="M79" s="96">
        <v>11183.46</v>
      </c>
      <c r="N79" s="98">
        <v>100.54</v>
      </c>
      <c r="O79" s="96">
        <v>11.243840000000001</v>
      </c>
      <c r="P79" s="97">
        <f t="shared" si="1"/>
        <v>6.4152348575073235E-4</v>
      </c>
      <c r="Q79" s="97">
        <f>O79/'סכום נכסי הקרן'!$C$42</f>
        <v>1.5107677333594795E-5</v>
      </c>
    </row>
    <row r="80" spans="2:17" s="130" customFormat="1">
      <c r="B80" s="157" t="s">
        <v>2011</v>
      </c>
      <c r="C80" s="99" t="s">
        <v>1897</v>
      </c>
      <c r="D80" s="86" t="s">
        <v>1949</v>
      </c>
      <c r="E80" s="86"/>
      <c r="F80" s="86" t="s">
        <v>665</v>
      </c>
      <c r="G80" s="108">
        <v>43279</v>
      </c>
      <c r="H80" s="86" t="s">
        <v>172</v>
      </c>
      <c r="I80" s="96">
        <v>9.490000000000002</v>
      </c>
      <c r="J80" s="99" t="s">
        <v>176</v>
      </c>
      <c r="K80" s="100">
        <v>2.9796999999999997E-2</v>
      </c>
      <c r="L80" s="100">
        <v>2.7699999999999999E-2</v>
      </c>
      <c r="M80" s="96">
        <v>13079.45</v>
      </c>
      <c r="N80" s="98">
        <v>100.82</v>
      </c>
      <c r="O80" s="96">
        <v>13.18671</v>
      </c>
      <c r="P80" s="97">
        <f t="shared" si="1"/>
        <v>7.523750039829843E-4</v>
      </c>
      <c r="Q80" s="97">
        <f>O80/'סכום נכסי הקרן'!$C$42</f>
        <v>1.7718195898526464E-5</v>
      </c>
    </row>
    <row r="81" spans="2:17" s="130" customFormat="1">
      <c r="B81" s="157" t="s">
        <v>2011</v>
      </c>
      <c r="C81" s="99" t="s">
        <v>1897</v>
      </c>
      <c r="D81" s="86" t="s">
        <v>1950</v>
      </c>
      <c r="E81" s="86"/>
      <c r="F81" s="86" t="s">
        <v>665</v>
      </c>
      <c r="G81" s="108">
        <v>43321</v>
      </c>
      <c r="H81" s="86" t="s">
        <v>172</v>
      </c>
      <c r="I81" s="96">
        <v>9.5</v>
      </c>
      <c r="J81" s="99" t="s">
        <v>176</v>
      </c>
      <c r="K81" s="100">
        <v>3.0529000000000001E-2</v>
      </c>
      <c r="L81" s="100">
        <v>2.6899999999999993E-2</v>
      </c>
      <c r="M81" s="96">
        <v>73242.59</v>
      </c>
      <c r="N81" s="98">
        <v>102.3</v>
      </c>
      <c r="O81" s="96">
        <v>74.927160000000001</v>
      </c>
      <c r="P81" s="97">
        <f t="shared" si="1"/>
        <v>4.2750103933000506E-3</v>
      </c>
      <c r="Q81" s="97">
        <f>O81/'סכום נכסי הקרן'!$C$42</f>
        <v>1.0067515695728778E-4</v>
      </c>
    </row>
    <row r="82" spans="2:17" s="130" customFormat="1">
      <c r="B82" s="157" t="s">
        <v>2011</v>
      </c>
      <c r="C82" s="99" t="s">
        <v>1897</v>
      </c>
      <c r="D82" s="86" t="s">
        <v>1951</v>
      </c>
      <c r="E82" s="86"/>
      <c r="F82" s="86" t="s">
        <v>665</v>
      </c>
      <c r="G82" s="108">
        <v>43138</v>
      </c>
      <c r="H82" s="86" t="s">
        <v>172</v>
      </c>
      <c r="I82" s="96">
        <v>9.41</v>
      </c>
      <c r="J82" s="99" t="s">
        <v>176</v>
      </c>
      <c r="K82" s="100">
        <v>2.8239999999999998E-2</v>
      </c>
      <c r="L82" s="100">
        <v>3.1899999999999998E-2</v>
      </c>
      <c r="M82" s="96">
        <v>70176.19</v>
      </c>
      <c r="N82" s="98">
        <v>96.35</v>
      </c>
      <c r="O82" s="96">
        <v>67.61475999999999</v>
      </c>
      <c r="P82" s="97">
        <f t="shared" si="1"/>
        <v>3.8577973826912494E-3</v>
      </c>
      <c r="Q82" s="97">
        <f>O82/'סכום נכסי הקרן'!$C$42</f>
        <v>9.0849921118448128E-5</v>
      </c>
    </row>
    <row r="83" spans="2:17" s="130" customFormat="1">
      <c r="B83" s="157" t="s">
        <v>2011</v>
      </c>
      <c r="C83" s="99" t="s">
        <v>1897</v>
      </c>
      <c r="D83" s="86" t="s">
        <v>1952</v>
      </c>
      <c r="E83" s="86"/>
      <c r="F83" s="86" t="s">
        <v>665</v>
      </c>
      <c r="G83" s="108">
        <v>43417</v>
      </c>
      <c r="H83" s="86" t="s">
        <v>172</v>
      </c>
      <c r="I83" s="96">
        <v>9.4</v>
      </c>
      <c r="J83" s="99" t="s">
        <v>176</v>
      </c>
      <c r="K83" s="100">
        <v>3.2797E-2</v>
      </c>
      <c r="L83" s="100">
        <v>2.8399999999999998E-2</v>
      </c>
      <c r="M83" s="96">
        <v>83296.22</v>
      </c>
      <c r="N83" s="98">
        <v>102.99</v>
      </c>
      <c r="O83" s="96">
        <v>85.786779999999993</v>
      </c>
      <c r="P83" s="97">
        <f t="shared" si="1"/>
        <v>4.8946119952730741E-3</v>
      </c>
      <c r="Q83" s="97">
        <f>O83/'סכום נכסי הקרן'!$C$42</f>
        <v>1.1526658078806557E-4</v>
      </c>
    </row>
    <row r="84" spans="2:17" s="130" customFormat="1">
      <c r="B84" s="157" t="s">
        <v>2011</v>
      </c>
      <c r="C84" s="99" t="s">
        <v>1897</v>
      </c>
      <c r="D84" s="86" t="s">
        <v>1928</v>
      </c>
      <c r="E84" s="86"/>
      <c r="F84" s="86" t="s">
        <v>665</v>
      </c>
      <c r="G84" s="108">
        <v>43496</v>
      </c>
      <c r="H84" s="86" t="s">
        <v>172</v>
      </c>
      <c r="I84" s="96">
        <v>9.52</v>
      </c>
      <c r="J84" s="99" t="s">
        <v>176</v>
      </c>
      <c r="K84" s="100">
        <v>3.2190999999999997E-2</v>
      </c>
      <c r="L84" s="100">
        <v>2.4900000000000002E-2</v>
      </c>
      <c r="M84" s="96">
        <v>105292.94</v>
      </c>
      <c r="N84" s="98">
        <v>105.85</v>
      </c>
      <c r="O84" s="96">
        <v>111.45259</v>
      </c>
      <c r="P84" s="97">
        <f>O84/$O$10</f>
        <v>6.3589889248466015E-3</v>
      </c>
      <c r="Q84" s="97">
        <f>O84/'סכום נכסי הקרן'!$C$42</f>
        <v>1.4975219922316876E-4</v>
      </c>
    </row>
    <row r="85" spans="2:17" s="130" customFormat="1">
      <c r="B85" s="157" t="s">
        <v>2011</v>
      </c>
      <c r="C85" s="99" t="s">
        <v>1897</v>
      </c>
      <c r="D85" s="86" t="s">
        <v>1929</v>
      </c>
      <c r="E85" s="86"/>
      <c r="F85" s="86" t="s">
        <v>665</v>
      </c>
      <c r="G85" s="108">
        <v>43541</v>
      </c>
      <c r="H85" s="86" t="s">
        <v>172</v>
      </c>
      <c r="I85" s="96">
        <v>9.5</v>
      </c>
      <c r="J85" s="99" t="s">
        <v>176</v>
      </c>
      <c r="K85" s="100">
        <v>2.9270999999999998E-2</v>
      </c>
      <c r="L85" s="100">
        <v>2.7900000000000001E-2</v>
      </c>
      <c r="M85" s="96">
        <v>9056.06</v>
      </c>
      <c r="N85" s="98">
        <v>100.19</v>
      </c>
      <c r="O85" s="96">
        <v>9.0732599999999994</v>
      </c>
      <c r="P85" s="97">
        <f>O85/$O$10</f>
        <v>5.176798480165752E-4</v>
      </c>
      <c r="Q85" s="97">
        <f>O85/'סכום נכסי הקרן'!$C$42</f>
        <v>1.2191198420096008E-5</v>
      </c>
    </row>
    <row r="86" spans="2:17" s="130" customFormat="1">
      <c r="B86" s="157" t="s">
        <v>2014</v>
      </c>
      <c r="C86" s="99" t="s">
        <v>1894</v>
      </c>
      <c r="D86" s="86">
        <v>6718</v>
      </c>
      <c r="E86" s="86"/>
      <c r="F86" s="86" t="s">
        <v>1600</v>
      </c>
      <c r="G86" s="108">
        <v>43482</v>
      </c>
      <c r="H86" s="86"/>
      <c r="I86" s="96">
        <v>3.8599999999999994</v>
      </c>
      <c r="J86" s="99" t="s">
        <v>176</v>
      </c>
      <c r="K86" s="100">
        <v>4.1299999999999996E-2</v>
      </c>
      <c r="L86" s="100">
        <v>3.6299999999999999E-2</v>
      </c>
      <c r="M86" s="96">
        <v>1340876.6599999999</v>
      </c>
      <c r="N86" s="98">
        <v>102.87</v>
      </c>
      <c r="O86" s="96">
        <v>1379.3598500000001</v>
      </c>
      <c r="P86" s="97">
        <f t="shared" si="1"/>
        <v>7.8700136170259199E-2</v>
      </c>
      <c r="Q86" s="97">
        <f>O86/'סכום נכסי הקרן'!$C$42</f>
        <v>1.8533635786987111E-3</v>
      </c>
    </row>
    <row r="87" spans="2:17" s="130" customFormat="1">
      <c r="B87" s="85"/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96"/>
      <c r="N87" s="98"/>
      <c r="O87" s="86"/>
      <c r="P87" s="97"/>
      <c r="Q87" s="86"/>
    </row>
    <row r="88" spans="2:17" s="130" customFormat="1">
      <c r="B88" s="83" t="s">
        <v>42</v>
      </c>
      <c r="C88" s="84"/>
      <c r="D88" s="84"/>
      <c r="E88" s="84"/>
      <c r="F88" s="84"/>
      <c r="G88" s="84"/>
      <c r="H88" s="84"/>
      <c r="I88" s="93">
        <v>6.2700000000000005</v>
      </c>
      <c r="J88" s="84"/>
      <c r="K88" s="84"/>
      <c r="L88" s="106">
        <v>4.4432179218713092E-2</v>
      </c>
      <c r="M88" s="93"/>
      <c r="N88" s="95"/>
      <c r="O88" s="93">
        <f>O89</f>
        <v>2296.3146699999998</v>
      </c>
      <c r="P88" s="94">
        <f t="shared" ref="P88:P91" si="2">O88/$O$10</f>
        <v>0.13101749860180706</v>
      </c>
      <c r="Q88" s="94">
        <f>O88/'סכום נכסי הקרן'!$C$42</f>
        <v>3.0854210919721561E-3</v>
      </c>
    </row>
    <row r="89" spans="2:17" s="130" customFormat="1">
      <c r="B89" s="104" t="s">
        <v>40</v>
      </c>
      <c r="C89" s="84"/>
      <c r="D89" s="84"/>
      <c r="E89" s="84"/>
      <c r="F89" s="84"/>
      <c r="G89" s="84"/>
      <c r="H89" s="84"/>
      <c r="I89" s="93">
        <v>6.2700000000000005</v>
      </c>
      <c r="J89" s="84"/>
      <c r="K89" s="84"/>
      <c r="L89" s="106">
        <v>4.4432179218713092E-2</v>
      </c>
      <c r="M89" s="93"/>
      <c r="N89" s="95"/>
      <c r="O89" s="93">
        <f>O90+O91</f>
        <v>2296.3146699999998</v>
      </c>
      <c r="P89" s="94">
        <f t="shared" si="2"/>
        <v>0.13101749860180706</v>
      </c>
      <c r="Q89" s="94">
        <f>O89/'סכום נכסי הקרן'!$C$42</f>
        <v>3.0854210919721561E-3</v>
      </c>
    </row>
    <row r="90" spans="2:17" s="130" customFormat="1">
      <c r="B90" s="89" t="s">
        <v>2000</v>
      </c>
      <c r="C90" s="99" t="s">
        <v>1894</v>
      </c>
      <c r="D90" s="86" t="s">
        <v>1953</v>
      </c>
      <c r="E90" s="86"/>
      <c r="F90" s="86" t="s">
        <v>1905</v>
      </c>
      <c r="G90" s="108">
        <v>43186</v>
      </c>
      <c r="H90" s="86" t="s">
        <v>1893</v>
      </c>
      <c r="I90" s="96">
        <v>6.2700000000000005</v>
      </c>
      <c r="J90" s="99" t="s">
        <v>175</v>
      </c>
      <c r="K90" s="100">
        <v>4.8000000000000001E-2</v>
      </c>
      <c r="L90" s="100">
        <v>4.2900000000000001E-2</v>
      </c>
      <c r="M90" s="96">
        <v>370197</v>
      </c>
      <c r="N90" s="98">
        <v>103.69</v>
      </c>
      <c r="O90" s="96">
        <v>1394.1696399999998</v>
      </c>
      <c r="P90" s="97">
        <f t="shared" si="2"/>
        <v>7.9545116897843035E-2</v>
      </c>
      <c r="Q90" s="97">
        <f>O90/'סכום נכסי הקרן'!$C$42</f>
        <v>1.873262610408367E-3</v>
      </c>
    </row>
    <row r="91" spans="2:17" s="130" customFormat="1">
      <c r="B91" s="89" t="s">
        <v>2000</v>
      </c>
      <c r="C91" s="99" t="s">
        <v>1894</v>
      </c>
      <c r="D91" s="86">
        <v>6831</v>
      </c>
      <c r="E91" s="86"/>
      <c r="F91" s="86" t="s">
        <v>1905</v>
      </c>
      <c r="G91" s="108">
        <v>43552</v>
      </c>
      <c r="H91" s="86" t="s">
        <v>1893</v>
      </c>
      <c r="I91" s="96">
        <v>6.2700000000000005</v>
      </c>
      <c r="J91" s="99" t="s">
        <v>175</v>
      </c>
      <c r="K91" s="100">
        <v>4.5999999999999999E-2</v>
      </c>
      <c r="L91" s="100">
        <v>4.6799999999999994E-2</v>
      </c>
      <c r="M91" s="96">
        <v>248761.08</v>
      </c>
      <c r="N91" s="98">
        <v>99.85</v>
      </c>
      <c r="O91" s="96">
        <v>902.14503000000002</v>
      </c>
      <c r="P91" s="97">
        <f t="shared" si="2"/>
        <v>5.1472381703964037E-2</v>
      </c>
      <c r="Q91" s="97">
        <f>O91/'סכום נכסי הקרן'!$C$42</f>
        <v>1.2121584815637894E-3</v>
      </c>
    </row>
    <row r="92" spans="2:17" s="130" customFormat="1">
      <c r="B92" s="143"/>
      <c r="C92" s="143"/>
      <c r="D92" s="143"/>
      <c r="E92" s="143"/>
    </row>
    <row r="93" spans="2:17" s="130" customFormat="1">
      <c r="B93" s="143"/>
      <c r="C93" s="143"/>
      <c r="D93" s="143"/>
      <c r="E93" s="143"/>
    </row>
    <row r="94" spans="2:17" s="130" customFormat="1">
      <c r="B94" s="143"/>
      <c r="C94" s="143"/>
      <c r="D94" s="143"/>
      <c r="E94" s="143"/>
    </row>
    <row r="95" spans="2:17" s="130" customFormat="1">
      <c r="B95" s="146" t="s">
        <v>266</v>
      </c>
      <c r="C95" s="143"/>
      <c r="D95" s="143"/>
      <c r="E95" s="143"/>
    </row>
    <row r="96" spans="2:17" s="130" customFormat="1">
      <c r="B96" s="146" t="s">
        <v>123</v>
      </c>
      <c r="C96" s="143"/>
      <c r="D96" s="143"/>
      <c r="E96" s="143"/>
    </row>
    <row r="97" spans="2:5" s="130" customFormat="1">
      <c r="B97" s="146" t="s">
        <v>249</v>
      </c>
      <c r="C97" s="143"/>
      <c r="D97" s="143"/>
      <c r="E97" s="143"/>
    </row>
    <row r="98" spans="2:5" s="130" customFormat="1">
      <c r="B98" s="146" t="s">
        <v>257</v>
      </c>
      <c r="C98" s="143"/>
      <c r="D98" s="143"/>
      <c r="E98" s="143"/>
    </row>
  </sheetData>
  <sheetProtection sheet="1" objects="1" scenarios="1"/>
  <mergeCells count="1">
    <mergeCell ref="B6:Q6"/>
  </mergeCells>
  <phoneticPr fontId="5" type="noConversion"/>
  <conditionalFormatting sqref="B87:B89">
    <cfRule type="cellIs" dxfId="17" priority="21" operator="equal">
      <formula>2958465</formula>
    </cfRule>
    <cfRule type="cellIs" dxfId="16" priority="22" operator="equal">
      <formula>"NR3"</formula>
    </cfRule>
    <cfRule type="cellIs" dxfId="15" priority="23" operator="equal">
      <formula>"דירוג פנימי"</formula>
    </cfRule>
  </conditionalFormatting>
  <conditionalFormatting sqref="B87:B89">
    <cfRule type="cellIs" dxfId="14" priority="20" operator="equal">
      <formula>2958465</formula>
    </cfRule>
  </conditionalFormatting>
  <conditionalFormatting sqref="B11:B12 B28:B30">
    <cfRule type="cellIs" dxfId="13" priority="19" operator="equal">
      <formula>"NR3"</formula>
    </cfRule>
  </conditionalFormatting>
  <conditionalFormatting sqref="B91">
    <cfRule type="cellIs" dxfId="12" priority="2" operator="equal">
      <formula>2958465</formula>
    </cfRule>
    <cfRule type="cellIs" dxfId="11" priority="3" operator="equal">
      <formula>"NR3"</formula>
    </cfRule>
    <cfRule type="cellIs" dxfId="10" priority="4" operator="equal">
      <formula>"דירוג פנימי"</formula>
    </cfRule>
  </conditionalFormatting>
  <conditionalFormatting sqref="B91">
    <cfRule type="cellIs" dxfId="9" priority="1" operator="equal">
      <formula>2958465</formula>
    </cfRule>
  </conditionalFormatting>
  <conditionalFormatting sqref="B13:B27">
    <cfRule type="cellIs" dxfId="8" priority="9" operator="equal">
      <formula>"NR3"</formula>
    </cfRule>
  </conditionalFormatting>
  <conditionalFormatting sqref="B90">
    <cfRule type="cellIs" dxfId="7" priority="6" operator="equal">
      <formula>2958465</formula>
    </cfRule>
    <cfRule type="cellIs" dxfId="6" priority="7" operator="equal">
      <formula>"NR3"</formula>
    </cfRule>
    <cfRule type="cellIs" dxfId="5" priority="8" operator="equal">
      <formula>"דירוג פנימי"</formula>
    </cfRule>
  </conditionalFormatting>
  <conditionalFormatting sqref="B90">
    <cfRule type="cellIs" dxfId="4" priority="5" operator="equal">
      <formula>2958465</formula>
    </cfRule>
  </conditionalFormatting>
  <dataValidations count="1">
    <dataValidation allowBlank="1" showInputMessage="1" showErrorMessage="1" sqref="D1:Q9 C5:C9 B1:B9 B92:Q1048576 R1:R12 A1:A1048576 R16:R1048576 X84:XFD85 X60:XFD61 S60:V61 S84:V85 S62:XFD83 S86:XFD1048576 S1:XFD59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8" t="s">
        <v>191</v>
      </c>
      <c r="C1" s="80" t="s" vm="1">
        <v>267</v>
      </c>
    </row>
    <row r="2" spans="2:64">
      <c r="B2" s="58" t="s">
        <v>190</v>
      </c>
      <c r="C2" s="80" t="s">
        <v>268</v>
      </c>
    </row>
    <row r="3" spans="2:64">
      <c r="B3" s="58" t="s">
        <v>192</v>
      </c>
      <c r="C3" s="80" t="s">
        <v>269</v>
      </c>
    </row>
    <row r="4" spans="2:64">
      <c r="B4" s="58" t="s">
        <v>193</v>
      </c>
      <c r="C4" s="80">
        <v>8803</v>
      </c>
    </row>
    <row r="6" spans="2:64" ht="26.25" customHeight="1">
      <c r="B6" s="172" t="s">
        <v>224</v>
      </c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3"/>
      <c r="O6" s="174"/>
    </row>
    <row r="7" spans="2:64" s="3" customFormat="1" ht="78.75">
      <c r="B7" s="61" t="s">
        <v>127</v>
      </c>
      <c r="C7" s="62" t="s">
        <v>49</v>
      </c>
      <c r="D7" s="62" t="s">
        <v>128</v>
      </c>
      <c r="E7" s="62" t="s">
        <v>15</v>
      </c>
      <c r="F7" s="62" t="s">
        <v>70</v>
      </c>
      <c r="G7" s="62" t="s">
        <v>18</v>
      </c>
      <c r="H7" s="62" t="s">
        <v>111</v>
      </c>
      <c r="I7" s="62" t="s">
        <v>56</v>
      </c>
      <c r="J7" s="62" t="s">
        <v>19</v>
      </c>
      <c r="K7" s="62" t="s">
        <v>251</v>
      </c>
      <c r="L7" s="62" t="s">
        <v>250</v>
      </c>
      <c r="M7" s="62" t="s">
        <v>120</v>
      </c>
      <c r="N7" s="62" t="s">
        <v>194</v>
      </c>
      <c r="O7" s="64" t="s">
        <v>196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258</v>
      </c>
      <c r="L8" s="33"/>
      <c r="M8" s="33" t="s">
        <v>254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"/>
      <c r="Q10" s="1"/>
      <c r="R10" s="1"/>
      <c r="S10" s="1"/>
      <c r="T10" s="1"/>
      <c r="U10" s="1"/>
      <c r="BL10" s="1"/>
    </row>
    <row r="11" spans="2:64" ht="20.25" customHeight="1">
      <c r="B11" s="101" t="s">
        <v>266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</row>
    <row r="12" spans="2:64">
      <c r="B12" s="101" t="s">
        <v>123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</row>
    <row r="13" spans="2:64">
      <c r="B13" s="101" t="s">
        <v>249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</row>
    <row r="14" spans="2:64">
      <c r="B14" s="101" t="s">
        <v>257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</row>
    <row r="15" spans="2:64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</row>
    <row r="16" spans="2:64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</row>
    <row r="17" spans="2:15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</row>
    <row r="18" spans="2:15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</row>
    <row r="19" spans="2:15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</row>
    <row r="20" spans="2:15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</row>
    <row r="21" spans="2:15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</row>
    <row r="22" spans="2:15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</row>
    <row r="23" spans="2:15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</row>
    <row r="24" spans="2:15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</row>
    <row r="25" spans="2:15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</row>
    <row r="26" spans="2:15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</row>
    <row r="27" spans="2:15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</row>
    <row r="28" spans="2:15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</row>
    <row r="29" spans="2:15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</row>
    <row r="30" spans="2:15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</row>
    <row r="31" spans="2:15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</row>
    <row r="32" spans="2:15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</row>
    <row r="33" spans="2:15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</row>
    <row r="34" spans="2:15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</row>
    <row r="35" spans="2:15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</row>
    <row r="36" spans="2:15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</row>
    <row r="37" spans="2:15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</row>
    <row r="38" spans="2:15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</row>
    <row r="39" spans="2:15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</row>
    <row r="40" spans="2:15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</row>
    <row r="41" spans="2:15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</row>
    <row r="42" spans="2:15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</row>
    <row r="43" spans="2:15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</row>
    <row r="44" spans="2:15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</row>
    <row r="45" spans="2:15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</row>
    <row r="46" spans="2:15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</row>
    <row r="47" spans="2:15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</row>
    <row r="48" spans="2:15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</row>
    <row r="49" spans="2:15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</row>
    <row r="50" spans="2:15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</row>
    <row r="51" spans="2:15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</row>
    <row r="52" spans="2:15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</row>
    <row r="53" spans="2:15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</row>
    <row r="54" spans="2:15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</row>
    <row r="55" spans="2:15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</row>
    <row r="56" spans="2:15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</row>
    <row r="57" spans="2:15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</row>
    <row r="58" spans="2:15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</row>
    <row r="59" spans="2:15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</row>
    <row r="60" spans="2:15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</row>
    <row r="61" spans="2:15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</row>
    <row r="62" spans="2:15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</row>
    <row r="63" spans="2:15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</row>
    <row r="64" spans="2:15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</row>
    <row r="65" spans="2:15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</row>
    <row r="66" spans="2:15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</row>
    <row r="67" spans="2:15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</row>
    <row r="68" spans="2:15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</row>
    <row r="69" spans="2:15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</row>
    <row r="70" spans="2:15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</row>
    <row r="71" spans="2:15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</row>
    <row r="72" spans="2:15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</row>
    <row r="73" spans="2:15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</row>
    <row r="74" spans="2:15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</row>
    <row r="75" spans="2:15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</row>
    <row r="76" spans="2:15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</row>
    <row r="77" spans="2:15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</row>
    <row r="78" spans="2:15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</row>
    <row r="79" spans="2:15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</row>
    <row r="80" spans="2:15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</row>
    <row r="81" spans="2:15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</row>
    <row r="82" spans="2:15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</row>
    <row r="83" spans="2:15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</row>
    <row r="84" spans="2:15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</row>
    <row r="85" spans="2:15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</row>
    <row r="86" spans="2:15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</row>
    <row r="87" spans="2:15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</row>
    <row r="88" spans="2:15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</row>
    <row r="89" spans="2:15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</row>
    <row r="90" spans="2:15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</row>
    <row r="91" spans="2:15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</row>
    <row r="92" spans="2:15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</row>
    <row r="93" spans="2:15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</row>
    <row r="94" spans="2:15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</row>
    <row r="95" spans="2:15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</row>
    <row r="96" spans="2:15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</row>
    <row r="97" spans="2:15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</row>
    <row r="98" spans="2:15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</row>
    <row r="99" spans="2:15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</row>
    <row r="100" spans="2:15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</row>
    <row r="101" spans="2:15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</row>
    <row r="102" spans="2:15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</row>
    <row r="103" spans="2:15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</row>
    <row r="104" spans="2:15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</row>
    <row r="105" spans="2:15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</row>
    <row r="106" spans="2:15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</row>
    <row r="107" spans="2:15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</row>
    <row r="108" spans="2:15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</row>
    <row r="109" spans="2:15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</row>
  </sheetData>
  <sheetProtection sheet="1" objects="1" scenarios="1"/>
  <mergeCells count="1">
    <mergeCell ref="B6:O6"/>
  </mergeCells>
  <phoneticPr fontId="5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>
      <selection activeCell="F17" sqref="F17"/>
    </sheetView>
  </sheetViews>
  <sheetFormatPr defaultColWidth="9.140625" defaultRowHeight="18"/>
  <cols>
    <col min="1" max="1" width="6.28515625" style="1" customWidth="1"/>
    <col min="2" max="2" width="43.42578125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6" width="9.7109375" style="1" bestFit="1" customWidth="1"/>
    <col min="7" max="7" width="8" style="1" bestFit="1" customWidth="1"/>
    <col min="8" max="8" width="9.7109375" style="1" bestFit="1" customWidth="1"/>
    <col min="9" max="9" width="10.42578125" style="1" bestFit="1" customWidth="1"/>
    <col min="10" max="10" width="40.7109375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8" t="s">
        <v>191</v>
      </c>
      <c r="C1" s="80" t="s" vm="1">
        <v>267</v>
      </c>
    </row>
    <row r="2" spans="2:56">
      <c r="B2" s="58" t="s">
        <v>190</v>
      </c>
      <c r="C2" s="80" t="s">
        <v>268</v>
      </c>
    </row>
    <row r="3" spans="2:56">
      <c r="B3" s="58" t="s">
        <v>192</v>
      </c>
      <c r="C3" s="80" t="s">
        <v>269</v>
      </c>
    </row>
    <row r="4" spans="2:56">
      <c r="B4" s="58" t="s">
        <v>193</v>
      </c>
      <c r="C4" s="80">
        <v>8803</v>
      </c>
    </row>
    <row r="6" spans="2:56" ht="26.25" customHeight="1">
      <c r="B6" s="172" t="s">
        <v>225</v>
      </c>
      <c r="C6" s="173"/>
      <c r="D6" s="173"/>
      <c r="E6" s="173"/>
      <c r="F6" s="173"/>
      <c r="G6" s="173"/>
      <c r="H6" s="173"/>
      <c r="I6" s="173"/>
      <c r="J6" s="174"/>
    </row>
    <row r="7" spans="2:56" s="3" customFormat="1" ht="78.75">
      <c r="B7" s="61" t="s">
        <v>127</v>
      </c>
      <c r="C7" s="63" t="s">
        <v>58</v>
      </c>
      <c r="D7" s="63" t="s">
        <v>94</v>
      </c>
      <c r="E7" s="63" t="s">
        <v>59</v>
      </c>
      <c r="F7" s="63" t="s">
        <v>111</v>
      </c>
      <c r="G7" s="63" t="s">
        <v>236</v>
      </c>
      <c r="H7" s="63" t="s">
        <v>194</v>
      </c>
      <c r="I7" s="65" t="s">
        <v>195</v>
      </c>
      <c r="J7" s="79" t="s">
        <v>261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255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31" t="s">
        <v>44</v>
      </c>
      <c r="C10" s="131"/>
      <c r="D10" s="131"/>
      <c r="E10" s="128">
        <v>7.7600000000000002E-2</v>
      </c>
      <c r="F10" s="126"/>
      <c r="G10" s="127">
        <v>984.49996999999996</v>
      </c>
      <c r="H10" s="128">
        <f>G10/$G$10</f>
        <v>1</v>
      </c>
      <c r="I10" s="128">
        <f>G10/'סכום נכסי הקרן'!$C$42</f>
        <v>1.3228139035857639E-3</v>
      </c>
      <c r="J10" s="12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s="102" customFormat="1" ht="22.5" customHeight="1">
      <c r="B11" s="132" t="s">
        <v>248</v>
      </c>
      <c r="C11" s="131"/>
      <c r="D11" s="131"/>
      <c r="E11" s="128">
        <v>7.7600000000000002E-2</v>
      </c>
      <c r="F11" s="135" t="s">
        <v>176</v>
      </c>
      <c r="G11" s="127">
        <v>984.49996999999996</v>
      </c>
      <c r="H11" s="128">
        <f t="shared" ref="H11:H13" si="0">G11/$G$10</f>
        <v>1</v>
      </c>
      <c r="I11" s="128">
        <f>G11/'סכום נכסי הקרן'!$C$42</f>
        <v>1.3228139035857639E-3</v>
      </c>
      <c r="J11" s="126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</row>
    <row r="12" spans="2:56">
      <c r="B12" s="104" t="s">
        <v>95</v>
      </c>
      <c r="C12" s="123"/>
      <c r="D12" s="123"/>
      <c r="E12" s="128">
        <v>7.7600000000000002E-2</v>
      </c>
      <c r="F12" s="124" t="s">
        <v>176</v>
      </c>
      <c r="G12" s="93">
        <v>984.49996999999996</v>
      </c>
      <c r="H12" s="94">
        <f t="shared" si="0"/>
        <v>1</v>
      </c>
      <c r="I12" s="94">
        <f>G12/'סכום נכסי הקרן'!$C$42</f>
        <v>1.3228139035857639E-3</v>
      </c>
      <c r="J12" s="84"/>
    </row>
    <row r="13" spans="2:56">
      <c r="B13" s="89" t="s">
        <v>1954</v>
      </c>
      <c r="C13" s="103" t="s">
        <v>1955</v>
      </c>
      <c r="D13" s="103" t="s">
        <v>1956</v>
      </c>
      <c r="E13" s="97">
        <v>7.7600000000000002E-2</v>
      </c>
      <c r="F13" s="99" t="s">
        <v>176</v>
      </c>
      <c r="G13" s="96">
        <v>984.49996999999996</v>
      </c>
      <c r="H13" s="97">
        <f t="shared" si="0"/>
        <v>1</v>
      </c>
      <c r="I13" s="97">
        <f>G13/'סכום נכסי הקרן'!$C$42</f>
        <v>1.3228139035857639E-3</v>
      </c>
      <c r="J13" s="86" t="s">
        <v>1957</v>
      </c>
    </row>
    <row r="14" spans="2:56">
      <c r="B14" s="107"/>
      <c r="C14" s="103"/>
      <c r="D14" s="103"/>
      <c r="E14" s="86"/>
      <c r="F14" s="86"/>
      <c r="G14" s="86"/>
      <c r="H14" s="97"/>
      <c r="I14" s="86"/>
      <c r="J14" s="86"/>
    </row>
    <row r="15" spans="2:56">
      <c r="B15" s="103"/>
      <c r="C15" s="103"/>
      <c r="D15" s="103"/>
      <c r="E15" s="103"/>
      <c r="F15" s="103"/>
      <c r="G15" s="103"/>
      <c r="H15" s="103"/>
      <c r="I15" s="103"/>
      <c r="J15" s="103"/>
    </row>
    <row r="16" spans="2:56">
      <c r="B16" s="103"/>
      <c r="C16" s="103"/>
      <c r="D16" s="103"/>
      <c r="E16" s="103"/>
      <c r="F16" s="103"/>
      <c r="G16" s="103"/>
      <c r="H16" s="103"/>
      <c r="I16" s="103"/>
      <c r="J16" s="103"/>
    </row>
    <row r="17" spans="2:10">
      <c r="B17" s="118"/>
      <c r="C17" s="103"/>
      <c r="D17" s="103"/>
      <c r="E17" s="103"/>
      <c r="F17" s="103"/>
      <c r="G17" s="103"/>
      <c r="H17" s="103"/>
      <c r="I17" s="103"/>
      <c r="J17" s="103"/>
    </row>
    <row r="18" spans="2:10">
      <c r="B18" s="118"/>
      <c r="C18" s="103"/>
      <c r="D18" s="103"/>
      <c r="E18" s="103"/>
      <c r="F18" s="103"/>
      <c r="G18" s="103"/>
      <c r="H18" s="103"/>
      <c r="I18" s="103"/>
      <c r="J18" s="103"/>
    </row>
    <row r="19" spans="2:10">
      <c r="B19" s="103"/>
      <c r="C19" s="103"/>
      <c r="D19" s="103"/>
      <c r="E19" s="103"/>
      <c r="F19" s="103"/>
      <c r="G19" s="103"/>
      <c r="H19" s="103"/>
      <c r="I19" s="103"/>
      <c r="J19" s="103"/>
    </row>
    <row r="20" spans="2:10">
      <c r="B20" s="103"/>
      <c r="C20" s="103"/>
      <c r="D20" s="103"/>
      <c r="E20" s="103"/>
      <c r="F20" s="103"/>
      <c r="G20" s="103"/>
      <c r="H20" s="103"/>
      <c r="I20" s="103"/>
      <c r="J20" s="103"/>
    </row>
    <row r="21" spans="2:10">
      <c r="B21" s="103"/>
      <c r="C21" s="103"/>
      <c r="D21" s="103"/>
      <c r="E21" s="103"/>
      <c r="F21" s="103"/>
      <c r="G21" s="103"/>
      <c r="H21" s="103"/>
      <c r="I21" s="103"/>
      <c r="J21" s="103"/>
    </row>
    <row r="22" spans="2:10">
      <c r="B22" s="103"/>
      <c r="C22" s="103"/>
      <c r="D22" s="103"/>
      <c r="E22" s="103"/>
      <c r="F22" s="103"/>
      <c r="G22" s="103"/>
      <c r="H22" s="103"/>
      <c r="I22" s="103"/>
      <c r="J22" s="103"/>
    </row>
    <row r="23" spans="2:10">
      <c r="B23" s="103"/>
      <c r="C23" s="103"/>
      <c r="D23" s="103"/>
      <c r="E23" s="103"/>
      <c r="F23" s="103"/>
      <c r="G23" s="103"/>
      <c r="H23" s="103"/>
      <c r="I23" s="103"/>
      <c r="J23" s="103"/>
    </row>
    <row r="24" spans="2:10">
      <c r="B24" s="103"/>
      <c r="C24" s="103"/>
      <c r="D24" s="103"/>
      <c r="E24" s="103"/>
      <c r="F24" s="103"/>
      <c r="G24" s="103"/>
      <c r="H24" s="103"/>
      <c r="I24" s="103"/>
      <c r="J24" s="103"/>
    </row>
    <row r="25" spans="2:10">
      <c r="B25" s="103"/>
      <c r="C25" s="103"/>
      <c r="D25" s="103"/>
      <c r="E25" s="103"/>
      <c r="F25" s="103"/>
      <c r="G25" s="103"/>
      <c r="H25" s="103"/>
      <c r="I25" s="103"/>
      <c r="J25" s="103"/>
    </row>
    <row r="26" spans="2:10">
      <c r="B26" s="103"/>
      <c r="C26" s="103"/>
      <c r="D26" s="103"/>
      <c r="E26" s="103"/>
      <c r="F26" s="103"/>
      <c r="G26" s="103"/>
      <c r="H26" s="103"/>
      <c r="I26" s="103"/>
      <c r="J26" s="103"/>
    </row>
    <row r="27" spans="2:10">
      <c r="B27" s="103"/>
      <c r="C27" s="103"/>
      <c r="D27" s="103"/>
      <c r="E27" s="103"/>
      <c r="F27" s="103"/>
      <c r="G27" s="103"/>
      <c r="H27" s="103"/>
      <c r="I27" s="103"/>
      <c r="J27" s="103"/>
    </row>
    <row r="28" spans="2:10">
      <c r="B28" s="103"/>
      <c r="C28" s="103"/>
      <c r="D28" s="103"/>
      <c r="E28" s="103"/>
      <c r="F28" s="103"/>
      <c r="G28" s="103"/>
      <c r="H28" s="103"/>
      <c r="I28" s="103"/>
      <c r="J28" s="103"/>
    </row>
    <row r="29" spans="2:10">
      <c r="B29" s="103"/>
      <c r="C29" s="103"/>
      <c r="D29" s="103"/>
      <c r="E29" s="103"/>
      <c r="F29" s="103"/>
      <c r="G29" s="103"/>
      <c r="H29" s="103"/>
      <c r="I29" s="103"/>
      <c r="J29" s="103"/>
    </row>
    <row r="30" spans="2:10">
      <c r="B30" s="103"/>
      <c r="C30" s="103"/>
      <c r="D30" s="103"/>
      <c r="E30" s="103"/>
      <c r="F30" s="103"/>
      <c r="G30" s="103"/>
      <c r="H30" s="103"/>
      <c r="I30" s="103"/>
      <c r="J30" s="103"/>
    </row>
    <row r="31" spans="2:10">
      <c r="B31" s="103"/>
      <c r="C31" s="103"/>
      <c r="D31" s="103"/>
      <c r="E31" s="103"/>
      <c r="F31" s="103"/>
      <c r="G31" s="103"/>
      <c r="H31" s="103"/>
      <c r="I31" s="103"/>
      <c r="J31" s="103"/>
    </row>
    <row r="32" spans="2:10">
      <c r="B32" s="103"/>
      <c r="C32" s="103"/>
      <c r="D32" s="103"/>
      <c r="E32" s="103"/>
      <c r="F32" s="103"/>
      <c r="G32" s="103"/>
      <c r="H32" s="103"/>
      <c r="I32" s="103"/>
      <c r="J32" s="103"/>
    </row>
    <row r="33" spans="2:10">
      <c r="B33" s="103"/>
      <c r="C33" s="103"/>
      <c r="D33" s="103"/>
      <c r="E33" s="103"/>
      <c r="F33" s="103"/>
      <c r="G33" s="103"/>
      <c r="H33" s="103"/>
      <c r="I33" s="103"/>
      <c r="J33" s="103"/>
    </row>
    <row r="34" spans="2:10">
      <c r="B34" s="103"/>
      <c r="C34" s="103"/>
      <c r="D34" s="103"/>
      <c r="E34" s="103"/>
      <c r="F34" s="103"/>
      <c r="G34" s="103"/>
      <c r="H34" s="103"/>
      <c r="I34" s="103"/>
      <c r="J34" s="103"/>
    </row>
    <row r="35" spans="2:10">
      <c r="B35" s="103"/>
      <c r="C35" s="103"/>
      <c r="D35" s="103"/>
      <c r="E35" s="103"/>
      <c r="F35" s="103"/>
      <c r="G35" s="103"/>
      <c r="H35" s="103"/>
      <c r="I35" s="103"/>
      <c r="J35" s="103"/>
    </row>
    <row r="36" spans="2:10">
      <c r="B36" s="103"/>
      <c r="C36" s="103"/>
      <c r="D36" s="103"/>
      <c r="E36" s="103"/>
      <c r="F36" s="103"/>
      <c r="G36" s="103"/>
      <c r="H36" s="103"/>
      <c r="I36" s="103"/>
      <c r="J36" s="103"/>
    </row>
    <row r="37" spans="2:10">
      <c r="B37" s="103"/>
      <c r="C37" s="103"/>
      <c r="D37" s="103"/>
      <c r="E37" s="103"/>
      <c r="F37" s="103"/>
      <c r="G37" s="103"/>
      <c r="H37" s="103"/>
      <c r="I37" s="103"/>
      <c r="J37" s="103"/>
    </row>
    <row r="38" spans="2:10">
      <c r="B38" s="103"/>
      <c r="C38" s="103"/>
      <c r="D38" s="103"/>
      <c r="E38" s="103"/>
      <c r="F38" s="103"/>
      <c r="G38" s="103"/>
      <c r="H38" s="103"/>
      <c r="I38" s="103"/>
      <c r="J38" s="103"/>
    </row>
    <row r="39" spans="2:10">
      <c r="B39" s="103"/>
      <c r="C39" s="103"/>
      <c r="D39" s="103"/>
      <c r="E39" s="103"/>
      <c r="F39" s="103"/>
      <c r="G39" s="103"/>
      <c r="H39" s="103"/>
      <c r="I39" s="103"/>
      <c r="J39" s="103"/>
    </row>
    <row r="40" spans="2:10">
      <c r="B40" s="103"/>
      <c r="C40" s="103"/>
      <c r="D40" s="103"/>
      <c r="E40" s="103"/>
      <c r="F40" s="103"/>
      <c r="G40" s="103"/>
      <c r="H40" s="103"/>
      <c r="I40" s="103"/>
      <c r="J40" s="103"/>
    </row>
    <row r="41" spans="2:10">
      <c r="B41" s="103"/>
      <c r="C41" s="103"/>
      <c r="D41" s="103"/>
      <c r="E41" s="103"/>
      <c r="F41" s="103"/>
      <c r="G41" s="103"/>
      <c r="H41" s="103"/>
      <c r="I41" s="103"/>
      <c r="J41" s="103"/>
    </row>
    <row r="42" spans="2:10">
      <c r="B42" s="103"/>
      <c r="C42" s="103"/>
      <c r="D42" s="103"/>
      <c r="E42" s="103"/>
      <c r="F42" s="103"/>
      <c r="G42" s="103"/>
      <c r="H42" s="103"/>
      <c r="I42" s="103"/>
      <c r="J42" s="103"/>
    </row>
    <row r="43" spans="2:10">
      <c r="B43" s="103"/>
      <c r="C43" s="103"/>
      <c r="D43" s="103"/>
      <c r="E43" s="103"/>
      <c r="F43" s="103"/>
      <c r="G43" s="103"/>
      <c r="H43" s="103"/>
      <c r="I43" s="103"/>
      <c r="J43" s="103"/>
    </row>
    <row r="44" spans="2:10">
      <c r="B44" s="103"/>
      <c r="C44" s="103"/>
      <c r="D44" s="103"/>
      <c r="E44" s="103"/>
      <c r="F44" s="103"/>
      <c r="G44" s="103"/>
      <c r="H44" s="103"/>
      <c r="I44" s="103"/>
      <c r="J44" s="103"/>
    </row>
    <row r="45" spans="2:10">
      <c r="B45" s="103"/>
      <c r="C45" s="103"/>
      <c r="D45" s="103"/>
      <c r="E45" s="103"/>
      <c r="F45" s="103"/>
      <c r="G45" s="103"/>
      <c r="H45" s="103"/>
      <c r="I45" s="103"/>
      <c r="J45" s="103"/>
    </row>
    <row r="46" spans="2:10">
      <c r="B46" s="103"/>
      <c r="C46" s="103"/>
      <c r="D46" s="103"/>
      <c r="E46" s="103"/>
      <c r="F46" s="103"/>
      <c r="G46" s="103"/>
      <c r="H46" s="103"/>
      <c r="I46" s="103"/>
      <c r="J46" s="103"/>
    </row>
    <row r="47" spans="2:10">
      <c r="B47" s="103"/>
      <c r="C47" s="103"/>
      <c r="D47" s="103"/>
      <c r="E47" s="103"/>
      <c r="F47" s="103"/>
      <c r="G47" s="103"/>
      <c r="H47" s="103"/>
      <c r="I47" s="103"/>
      <c r="J47" s="103"/>
    </row>
    <row r="48" spans="2:10">
      <c r="B48" s="103"/>
      <c r="C48" s="103"/>
      <c r="D48" s="103"/>
      <c r="E48" s="103"/>
      <c r="F48" s="103"/>
      <c r="G48" s="103"/>
      <c r="H48" s="103"/>
      <c r="I48" s="103"/>
      <c r="J48" s="103"/>
    </row>
    <row r="49" spans="2:10">
      <c r="B49" s="103"/>
      <c r="C49" s="103"/>
      <c r="D49" s="103"/>
      <c r="E49" s="103"/>
      <c r="F49" s="103"/>
      <c r="G49" s="103"/>
      <c r="H49" s="103"/>
      <c r="I49" s="103"/>
      <c r="J49" s="103"/>
    </row>
    <row r="50" spans="2:10">
      <c r="B50" s="103"/>
      <c r="C50" s="103"/>
      <c r="D50" s="103"/>
      <c r="E50" s="103"/>
      <c r="F50" s="103"/>
      <c r="G50" s="103"/>
      <c r="H50" s="103"/>
      <c r="I50" s="103"/>
      <c r="J50" s="103"/>
    </row>
    <row r="51" spans="2:10">
      <c r="B51" s="103"/>
      <c r="C51" s="103"/>
      <c r="D51" s="103"/>
      <c r="E51" s="103"/>
      <c r="F51" s="103"/>
      <c r="G51" s="103"/>
      <c r="H51" s="103"/>
      <c r="I51" s="103"/>
      <c r="J51" s="103"/>
    </row>
    <row r="52" spans="2:10">
      <c r="B52" s="103"/>
      <c r="C52" s="103"/>
      <c r="D52" s="103"/>
      <c r="E52" s="103"/>
      <c r="F52" s="103"/>
      <c r="G52" s="103"/>
      <c r="H52" s="103"/>
      <c r="I52" s="103"/>
      <c r="J52" s="103"/>
    </row>
    <row r="53" spans="2:10">
      <c r="B53" s="103"/>
      <c r="C53" s="103"/>
      <c r="D53" s="103"/>
      <c r="E53" s="103"/>
      <c r="F53" s="103"/>
      <c r="G53" s="103"/>
      <c r="H53" s="103"/>
      <c r="I53" s="103"/>
      <c r="J53" s="103"/>
    </row>
    <row r="54" spans="2:10">
      <c r="B54" s="103"/>
      <c r="C54" s="103"/>
      <c r="D54" s="103"/>
      <c r="E54" s="103"/>
      <c r="F54" s="103"/>
      <c r="G54" s="103"/>
      <c r="H54" s="103"/>
      <c r="I54" s="103"/>
      <c r="J54" s="103"/>
    </row>
    <row r="55" spans="2:10">
      <c r="B55" s="103"/>
      <c r="C55" s="103"/>
      <c r="D55" s="103"/>
      <c r="E55" s="103"/>
      <c r="F55" s="103"/>
      <c r="G55" s="103"/>
      <c r="H55" s="103"/>
      <c r="I55" s="103"/>
      <c r="J55" s="103"/>
    </row>
    <row r="56" spans="2:10">
      <c r="B56" s="103"/>
      <c r="C56" s="103"/>
      <c r="D56" s="103"/>
      <c r="E56" s="103"/>
      <c r="F56" s="103"/>
      <c r="G56" s="103"/>
      <c r="H56" s="103"/>
      <c r="I56" s="103"/>
      <c r="J56" s="103"/>
    </row>
    <row r="57" spans="2:10">
      <c r="B57" s="103"/>
      <c r="C57" s="103"/>
      <c r="D57" s="103"/>
      <c r="E57" s="103"/>
      <c r="F57" s="103"/>
      <c r="G57" s="103"/>
      <c r="H57" s="103"/>
      <c r="I57" s="103"/>
      <c r="J57" s="103"/>
    </row>
    <row r="58" spans="2:10">
      <c r="B58" s="103"/>
      <c r="C58" s="103"/>
      <c r="D58" s="103"/>
      <c r="E58" s="103"/>
      <c r="F58" s="103"/>
      <c r="G58" s="103"/>
      <c r="H58" s="103"/>
      <c r="I58" s="103"/>
      <c r="J58" s="103"/>
    </row>
    <row r="59" spans="2:10">
      <c r="B59" s="103"/>
      <c r="C59" s="103"/>
      <c r="D59" s="103"/>
      <c r="E59" s="103"/>
      <c r="F59" s="103"/>
      <c r="G59" s="103"/>
      <c r="H59" s="103"/>
      <c r="I59" s="103"/>
      <c r="J59" s="103"/>
    </row>
    <row r="60" spans="2:10">
      <c r="B60" s="103"/>
      <c r="C60" s="103"/>
      <c r="D60" s="103"/>
      <c r="E60" s="103"/>
      <c r="F60" s="103"/>
      <c r="G60" s="103"/>
      <c r="H60" s="103"/>
      <c r="I60" s="103"/>
      <c r="J60" s="103"/>
    </row>
    <row r="61" spans="2:10">
      <c r="B61" s="103"/>
      <c r="C61" s="103"/>
      <c r="D61" s="103"/>
      <c r="E61" s="103"/>
      <c r="F61" s="103"/>
      <c r="G61" s="103"/>
      <c r="H61" s="103"/>
      <c r="I61" s="103"/>
      <c r="J61" s="103"/>
    </row>
    <row r="62" spans="2:10">
      <c r="B62" s="103"/>
      <c r="C62" s="103"/>
      <c r="D62" s="103"/>
      <c r="E62" s="103"/>
      <c r="F62" s="103"/>
      <c r="G62" s="103"/>
      <c r="H62" s="103"/>
      <c r="I62" s="103"/>
      <c r="J62" s="103"/>
    </row>
    <row r="63" spans="2:10">
      <c r="B63" s="103"/>
      <c r="C63" s="103"/>
      <c r="D63" s="103"/>
      <c r="E63" s="103"/>
      <c r="F63" s="103"/>
      <c r="G63" s="103"/>
      <c r="H63" s="103"/>
      <c r="I63" s="103"/>
      <c r="J63" s="103"/>
    </row>
    <row r="64" spans="2:10">
      <c r="B64" s="103"/>
      <c r="C64" s="103"/>
      <c r="D64" s="103"/>
      <c r="E64" s="103"/>
      <c r="F64" s="103"/>
      <c r="G64" s="103"/>
      <c r="H64" s="103"/>
      <c r="I64" s="103"/>
      <c r="J64" s="103"/>
    </row>
    <row r="65" spans="2:10">
      <c r="B65" s="103"/>
      <c r="C65" s="103"/>
      <c r="D65" s="103"/>
      <c r="E65" s="103"/>
      <c r="F65" s="103"/>
      <c r="G65" s="103"/>
      <c r="H65" s="103"/>
      <c r="I65" s="103"/>
      <c r="J65" s="103"/>
    </row>
    <row r="66" spans="2:10">
      <c r="B66" s="103"/>
      <c r="C66" s="103"/>
      <c r="D66" s="103"/>
      <c r="E66" s="103"/>
      <c r="F66" s="103"/>
      <c r="G66" s="103"/>
      <c r="H66" s="103"/>
      <c r="I66" s="103"/>
      <c r="J66" s="103"/>
    </row>
    <row r="67" spans="2:10">
      <c r="B67" s="103"/>
      <c r="C67" s="103"/>
      <c r="D67" s="103"/>
      <c r="E67" s="103"/>
      <c r="F67" s="103"/>
      <c r="G67" s="103"/>
      <c r="H67" s="103"/>
      <c r="I67" s="103"/>
      <c r="J67" s="103"/>
    </row>
    <row r="68" spans="2:10">
      <c r="B68" s="103"/>
      <c r="C68" s="103"/>
      <c r="D68" s="103"/>
      <c r="E68" s="103"/>
      <c r="F68" s="103"/>
      <c r="G68" s="103"/>
      <c r="H68" s="103"/>
      <c r="I68" s="103"/>
      <c r="J68" s="103"/>
    </row>
    <row r="69" spans="2:10">
      <c r="B69" s="103"/>
      <c r="C69" s="103"/>
      <c r="D69" s="103"/>
      <c r="E69" s="103"/>
      <c r="F69" s="103"/>
      <c r="G69" s="103"/>
      <c r="H69" s="103"/>
      <c r="I69" s="103"/>
      <c r="J69" s="103"/>
    </row>
    <row r="70" spans="2:10">
      <c r="B70" s="103"/>
      <c r="C70" s="103"/>
      <c r="D70" s="103"/>
      <c r="E70" s="103"/>
      <c r="F70" s="103"/>
      <c r="G70" s="103"/>
      <c r="H70" s="103"/>
      <c r="I70" s="103"/>
      <c r="J70" s="103"/>
    </row>
    <row r="71" spans="2:10">
      <c r="B71" s="103"/>
      <c r="C71" s="103"/>
      <c r="D71" s="103"/>
      <c r="E71" s="103"/>
      <c r="F71" s="103"/>
      <c r="G71" s="103"/>
      <c r="H71" s="103"/>
      <c r="I71" s="103"/>
      <c r="J71" s="103"/>
    </row>
    <row r="72" spans="2:10">
      <c r="B72" s="103"/>
      <c r="C72" s="103"/>
      <c r="D72" s="103"/>
      <c r="E72" s="103"/>
      <c r="F72" s="103"/>
      <c r="G72" s="103"/>
      <c r="H72" s="103"/>
      <c r="I72" s="103"/>
      <c r="J72" s="103"/>
    </row>
    <row r="73" spans="2:10">
      <c r="B73" s="103"/>
      <c r="C73" s="103"/>
      <c r="D73" s="103"/>
      <c r="E73" s="103"/>
      <c r="F73" s="103"/>
      <c r="G73" s="103"/>
      <c r="H73" s="103"/>
      <c r="I73" s="103"/>
      <c r="J73" s="103"/>
    </row>
    <row r="74" spans="2:10">
      <c r="B74" s="103"/>
      <c r="C74" s="103"/>
      <c r="D74" s="103"/>
      <c r="E74" s="103"/>
      <c r="F74" s="103"/>
      <c r="G74" s="103"/>
      <c r="H74" s="103"/>
      <c r="I74" s="103"/>
      <c r="J74" s="103"/>
    </row>
    <row r="75" spans="2:10">
      <c r="B75" s="103"/>
      <c r="C75" s="103"/>
      <c r="D75" s="103"/>
      <c r="E75" s="103"/>
      <c r="F75" s="103"/>
      <c r="G75" s="103"/>
      <c r="H75" s="103"/>
      <c r="I75" s="103"/>
      <c r="J75" s="103"/>
    </row>
    <row r="76" spans="2:10">
      <c r="B76" s="103"/>
      <c r="C76" s="103"/>
      <c r="D76" s="103"/>
      <c r="E76" s="103"/>
      <c r="F76" s="103"/>
      <c r="G76" s="103"/>
      <c r="H76" s="103"/>
      <c r="I76" s="103"/>
      <c r="J76" s="103"/>
    </row>
    <row r="77" spans="2:10">
      <c r="B77" s="103"/>
      <c r="C77" s="103"/>
      <c r="D77" s="103"/>
      <c r="E77" s="103"/>
      <c r="F77" s="103"/>
      <c r="G77" s="103"/>
      <c r="H77" s="103"/>
      <c r="I77" s="103"/>
      <c r="J77" s="103"/>
    </row>
    <row r="78" spans="2:10">
      <c r="B78" s="103"/>
      <c r="C78" s="103"/>
      <c r="D78" s="103"/>
      <c r="E78" s="103"/>
      <c r="F78" s="103"/>
      <c r="G78" s="103"/>
      <c r="H78" s="103"/>
      <c r="I78" s="103"/>
      <c r="J78" s="103"/>
    </row>
    <row r="79" spans="2:10">
      <c r="B79" s="103"/>
      <c r="C79" s="103"/>
      <c r="D79" s="103"/>
      <c r="E79" s="103"/>
      <c r="F79" s="103"/>
      <c r="G79" s="103"/>
      <c r="H79" s="103"/>
      <c r="I79" s="103"/>
      <c r="J79" s="103"/>
    </row>
    <row r="80" spans="2:10">
      <c r="B80" s="103"/>
      <c r="C80" s="103"/>
      <c r="D80" s="103"/>
      <c r="E80" s="103"/>
      <c r="F80" s="103"/>
      <c r="G80" s="103"/>
      <c r="H80" s="103"/>
      <c r="I80" s="103"/>
      <c r="J80" s="103"/>
    </row>
    <row r="81" spans="2:10">
      <c r="B81" s="103"/>
      <c r="C81" s="103"/>
      <c r="D81" s="103"/>
      <c r="E81" s="103"/>
      <c r="F81" s="103"/>
      <c r="G81" s="103"/>
      <c r="H81" s="103"/>
      <c r="I81" s="103"/>
      <c r="J81" s="103"/>
    </row>
    <row r="82" spans="2:10">
      <c r="B82" s="103"/>
      <c r="C82" s="103"/>
      <c r="D82" s="103"/>
      <c r="E82" s="103"/>
      <c r="F82" s="103"/>
      <c r="G82" s="103"/>
      <c r="H82" s="103"/>
      <c r="I82" s="103"/>
      <c r="J82" s="103"/>
    </row>
    <row r="83" spans="2:10">
      <c r="B83" s="103"/>
      <c r="C83" s="103"/>
      <c r="D83" s="103"/>
      <c r="E83" s="103"/>
      <c r="F83" s="103"/>
      <c r="G83" s="103"/>
      <c r="H83" s="103"/>
      <c r="I83" s="103"/>
      <c r="J83" s="103"/>
    </row>
    <row r="84" spans="2:10">
      <c r="B84" s="103"/>
      <c r="C84" s="103"/>
      <c r="D84" s="103"/>
      <c r="E84" s="103"/>
      <c r="F84" s="103"/>
      <c r="G84" s="103"/>
      <c r="H84" s="103"/>
      <c r="I84" s="103"/>
      <c r="J84" s="103"/>
    </row>
    <row r="85" spans="2:10">
      <c r="B85" s="103"/>
      <c r="C85" s="103"/>
      <c r="D85" s="103"/>
      <c r="E85" s="103"/>
      <c r="F85" s="103"/>
      <c r="G85" s="103"/>
      <c r="H85" s="103"/>
      <c r="I85" s="103"/>
      <c r="J85" s="103"/>
    </row>
    <row r="86" spans="2:10">
      <c r="B86" s="103"/>
      <c r="C86" s="103"/>
      <c r="D86" s="103"/>
      <c r="E86" s="103"/>
      <c r="F86" s="103"/>
      <c r="G86" s="103"/>
      <c r="H86" s="103"/>
      <c r="I86" s="103"/>
      <c r="J86" s="103"/>
    </row>
    <row r="87" spans="2:10">
      <c r="B87" s="103"/>
      <c r="C87" s="103"/>
      <c r="D87" s="103"/>
      <c r="E87" s="103"/>
      <c r="F87" s="103"/>
      <c r="G87" s="103"/>
      <c r="H87" s="103"/>
      <c r="I87" s="103"/>
      <c r="J87" s="103"/>
    </row>
    <row r="88" spans="2:10">
      <c r="B88" s="103"/>
      <c r="C88" s="103"/>
      <c r="D88" s="103"/>
      <c r="E88" s="103"/>
      <c r="F88" s="103"/>
      <c r="G88" s="103"/>
      <c r="H88" s="103"/>
      <c r="I88" s="103"/>
      <c r="J88" s="103"/>
    </row>
    <row r="89" spans="2:10">
      <c r="B89" s="103"/>
      <c r="C89" s="103"/>
      <c r="D89" s="103"/>
      <c r="E89" s="103"/>
      <c r="F89" s="103"/>
      <c r="G89" s="103"/>
      <c r="H89" s="103"/>
      <c r="I89" s="103"/>
      <c r="J89" s="103"/>
    </row>
    <row r="90" spans="2:10">
      <c r="B90" s="103"/>
      <c r="C90" s="103"/>
      <c r="D90" s="103"/>
      <c r="E90" s="103"/>
      <c r="F90" s="103"/>
      <c r="G90" s="103"/>
      <c r="H90" s="103"/>
      <c r="I90" s="103"/>
      <c r="J90" s="103"/>
    </row>
    <row r="91" spans="2:10">
      <c r="B91" s="103"/>
      <c r="C91" s="103"/>
      <c r="D91" s="103"/>
      <c r="E91" s="103"/>
      <c r="F91" s="103"/>
      <c r="G91" s="103"/>
      <c r="H91" s="103"/>
      <c r="I91" s="103"/>
      <c r="J91" s="103"/>
    </row>
    <row r="92" spans="2:10">
      <c r="B92" s="103"/>
      <c r="C92" s="103"/>
      <c r="D92" s="103"/>
      <c r="E92" s="103"/>
      <c r="F92" s="103"/>
      <c r="G92" s="103"/>
      <c r="H92" s="103"/>
      <c r="I92" s="103"/>
      <c r="J92" s="103"/>
    </row>
    <row r="93" spans="2:10">
      <c r="B93" s="103"/>
      <c r="C93" s="103"/>
      <c r="D93" s="103"/>
      <c r="E93" s="103"/>
      <c r="F93" s="103"/>
      <c r="G93" s="103"/>
      <c r="H93" s="103"/>
      <c r="I93" s="103"/>
      <c r="J93" s="103"/>
    </row>
    <row r="94" spans="2:10">
      <c r="B94" s="103"/>
      <c r="C94" s="103"/>
      <c r="D94" s="103"/>
      <c r="E94" s="103"/>
      <c r="F94" s="103"/>
      <c r="G94" s="103"/>
      <c r="H94" s="103"/>
      <c r="I94" s="103"/>
      <c r="J94" s="103"/>
    </row>
    <row r="95" spans="2:10">
      <c r="B95" s="103"/>
      <c r="C95" s="103"/>
      <c r="D95" s="103"/>
      <c r="E95" s="103"/>
      <c r="F95" s="103"/>
      <c r="G95" s="103"/>
      <c r="H95" s="103"/>
      <c r="I95" s="103"/>
      <c r="J95" s="103"/>
    </row>
    <row r="96" spans="2:10">
      <c r="B96" s="103"/>
      <c r="C96" s="103"/>
      <c r="D96" s="103"/>
      <c r="E96" s="103"/>
      <c r="F96" s="103"/>
      <c r="G96" s="103"/>
      <c r="H96" s="103"/>
      <c r="I96" s="103"/>
      <c r="J96" s="103"/>
    </row>
    <row r="97" spans="2:10">
      <c r="B97" s="103"/>
      <c r="C97" s="103"/>
      <c r="D97" s="103"/>
      <c r="E97" s="103"/>
      <c r="F97" s="103"/>
      <c r="G97" s="103"/>
      <c r="H97" s="103"/>
      <c r="I97" s="103"/>
      <c r="J97" s="103"/>
    </row>
    <row r="98" spans="2:10">
      <c r="B98" s="103"/>
      <c r="C98" s="103"/>
      <c r="D98" s="103"/>
      <c r="E98" s="103"/>
      <c r="F98" s="103"/>
      <c r="G98" s="103"/>
      <c r="H98" s="103"/>
      <c r="I98" s="103"/>
      <c r="J98" s="103"/>
    </row>
    <row r="99" spans="2:10">
      <c r="B99" s="103"/>
      <c r="C99" s="103"/>
      <c r="D99" s="103"/>
      <c r="E99" s="103"/>
      <c r="F99" s="103"/>
      <c r="G99" s="103"/>
      <c r="H99" s="103"/>
      <c r="I99" s="103"/>
      <c r="J99" s="103"/>
    </row>
    <row r="100" spans="2:10">
      <c r="B100" s="103"/>
      <c r="C100" s="103"/>
      <c r="D100" s="103"/>
      <c r="E100" s="103"/>
      <c r="F100" s="103"/>
      <c r="G100" s="103"/>
      <c r="H100" s="103"/>
      <c r="I100" s="103"/>
      <c r="J100" s="103"/>
    </row>
    <row r="101" spans="2:10">
      <c r="B101" s="103"/>
      <c r="C101" s="103"/>
      <c r="D101" s="103"/>
      <c r="E101" s="103"/>
      <c r="F101" s="103"/>
      <c r="G101" s="103"/>
      <c r="H101" s="103"/>
      <c r="I101" s="103"/>
      <c r="J101" s="103"/>
    </row>
    <row r="102" spans="2:10">
      <c r="B102" s="103"/>
      <c r="C102" s="103"/>
      <c r="D102" s="103"/>
      <c r="E102" s="103"/>
      <c r="F102" s="103"/>
      <c r="G102" s="103"/>
      <c r="H102" s="103"/>
      <c r="I102" s="103"/>
      <c r="J102" s="103"/>
    </row>
    <row r="103" spans="2:10">
      <c r="B103" s="103"/>
      <c r="C103" s="103"/>
      <c r="D103" s="103"/>
      <c r="E103" s="103"/>
      <c r="F103" s="103"/>
      <c r="G103" s="103"/>
      <c r="H103" s="103"/>
      <c r="I103" s="103"/>
      <c r="J103" s="103"/>
    </row>
    <row r="104" spans="2:10">
      <c r="B104" s="103"/>
      <c r="C104" s="103"/>
      <c r="D104" s="103"/>
      <c r="E104" s="103"/>
      <c r="F104" s="103"/>
      <c r="G104" s="103"/>
      <c r="H104" s="103"/>
      <c r="I104" s="103"/>
      <c r="J104" s="103"/>
    </row>
    <row r="105" spans="2:10">
      <c r="B105" s="103"/>
      <c r="C105" s="103"/>
      <c r="D105" s="103"/>
      <c r="E105" s="103"/>
      <c r="F105" s="103"/>
      <c r="G105" s="103"/>
      <c r="H105" s="103"/>
      <c r="I105" s="103"/>
      <c r="J105" s="103"/>
    </row>
    <row r="106" spans="2:10">
      <c r="B106" s="103"/>
      <c r="C106" s="103"/>
      <c r="D106" s="103"/>
      <c r="E106" s="103"/>
      <c r="F106" s="103"/>
      <c r="G106" s="103"/>
      <c r="H106" s="103"/>
      <c r="I106" s="103"/>
      <c r="J106" s="103"/>
    </row>
    <row r="107" spans="2:10">
      <c r="B107" s="103"/>
      <c r="C107" s="103"/>
      <c r="D107" s="103"/>
      <c r="E107" s="103"/>
      <c r="F107" s="103"/>
      <c r="G107" s="103"/>
      <c r="H107" s="103"/>
      <c r="I107" s="103"/>
      <c r="J107" s="103"/>
    </row>
    <row r="108" spans="2:10">
      <c r="B108" s="103"/>
      <c r="C108" s="103"/>
      <c r="D108" s="103"/>
      <c r="E108" s="103"/>
      <c r="F108" s="103"/>
      <c r="G108" s="103"/>
      <c r="H108" s="103"/>
      <c r="I108" s="103"/>
      <c r="J108" s="103"/>
    </row>
    <row r="109" spans="2:10">
      <c r="B109" s="103"/>
      <c r="C109" s="103"/>
      <c r="D109" s="103"/>
      <c r="E109" s="103"/>
      <c r="F109" s="103"/>
      <c r="G109" s="103"/>
      <c r="H109" s="103"/>
      <c r="I109" s="103"/>
      <c r="J109" s="103"/>
    </row>
    <row r="110" spans="2:10">
      <c r="B110" s="103"/>
      <c r="C110" s="103"/>
      <c r="D110" s="103"/>
      <c r="E110" s="103"/>
      <c r="F110" s="103"/>
      <c r="G110" s="103"/>
      <c r="H110" s="103"/>
      <c r="I110" s="103"/>
      <c r="J110" s="103"/>
    </row>
    <row r="111" spans="2:10">
      <c r="B111" s="103"/>
      <c r="C111" s="103"/>
      <c r="D111" s="103"/>
      <c r="E111" s="103"/>
      <c r="F111" s="103"/>
      <c r="G111" s="103"/>
      <c r="H111" s="103"/>
      <c r="I111" s="103"/>
      <c r="J111" s="103"/>
    </row>
    <row r="112" spans="2:10">
      <c r="B112" s="103"/>
      <c r="C112" s="103"/>
      <c r="D112" s="103"/>
      <c r="E112" s="103"/>
      <c r="F112" s="103"/>
      <c r="G112" s="103"/>
      <c r="H112" s="103"/>
      <c r="I112" s="103"/>
      <c r="J112" s="103"/>
    </row>
    <row r="113" spans="2:10">
      <c r="B113" s="103"/>
      <c r="C113" s="103"/>
      <c r="D113" s="103"/>
      <c r="E113" s="103"/>
      <c r="F113" s="103"/>
      <c r="G113" s="103"/>
      <c r="H113" s="103"/>
      <c r="I113" s="103"/>
      <c r="J113" s="103"/>
    </row>
    <row r="114" spans="2:10">
      <c r="F114" s="3"/>
      <c r="G114" s="3"/>
      <c r="H114" s="3"/>
      <c r="I114" s="3"/>
    </row>
    <row r="115" spans="2:10">
      <c r="F115" s="3"/>
      <c r="G115" s="3"/>
      <c r="H115" s="3"/>
      <c r="I115" s="3"/>
    </row>
    <row r="116" spans="2:10">
      <c r="F116" s="3"/>
      <c r="G116" s="3"/>
      <c r="H116" s="3"/>
      <c r="I116" s="3"/>
    </row>
    <row r="117" spans="2:10">
      <c r="F117" s="3"/>
      <c r="G117" s="3"/>
      <c r="H117" s="3"/>
      <c r="I117" s="3"/>
    </row>
    <row r="118" spans="2:10">
      <c r="F118" s="3"/>
      <c r="G118" s="3"/>
      <c r="H118" s="3"/>
      <c r="I118" s="3"/>
    </row>
    <row r="119" spans="2:10">
      <c r="F119" s="3"/>
      <c r="G119" s="3"/>
      <c r="H119" s="3"/>
      <c r="I119" s="3"/>
    </row>
    <row r="120" spans="2:10">
      <c r="F120" s="3"/>
      <c r="G120" s="3"/>
      <c r="H120" s="3"/>
      <c r="I120" s="3"/>
    </row>
    <row r="121" spans="2:10">
      <c r="F121" s="3"/>
      <c r="G121" s="3"/>
      <c r="H121" s="3"/>
      <c r="I121" s="3"/>
    </row>
    <row r="122" spans="2:10">
      <c r="F122" s="3"/>
      <c r="G122" s="3"/>
      <c r="H122" s="3"/>
      <c r="I122" s="3"/>
    </row>
    <row r="123" spans="2:10">
      <c r="F123" s="3"/>
      <c r="G123" s="3"/>
      <c r="H123" s="3"/>
      <c r="I123" s="3"/>
    </row>
    <row r="124" spans="2:10">
      <c r="F124" s="3"/>
      <c r="G124" s="3"/>
      <c r="H124" s="3"/>
      <c r="I124" s="3"/>
    </row>
    <row r="125" spans="2:10">
      <c r="F125" s="3"/>
      <c r="G125" s="3"/>
      <c r="H125" s="3"/>
      <c r="I125" s="3"/>
    </row>
    <row r="126" spans="2:10">
      <c r="F126" s="3"/>
      <c r="G126" s="3"/>
      <c r="H126" s="3"/>
      <c r="I126" s="3"/>
    </row>
    <row r="127" spans="2:10">
      <c r="F127" s="3"/>
      <c r="G127" s="3"/>
      <c r="H127" s="3"/>
      <c r="I127" s="3"/>
    </row>
    <row r="128" spans="2:10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5" type="noConversion"/>
  <dataValidations count="1">
    <dataValidation allowBlank="1" showInputMessage="1" showErrorMessage="1" sqref="D1:J9 C5:C9 A1:A1048576 B1:B9 B114:J1048576 B17:B18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191</v>
      </c>
      <c r="C1" s="80" t="s" vm="1">
        <v>267</v>
      </c>
    </row>
    <row r="2" spans="2:60">
      <c r="B2" s="58" t="s">
        <v>190</v>
      </c>
      <c r="C2" s="80" t="s">
        <v>268</v>
      </c>
    </row>
    <row r="3" spans="2:60">
      <c r="B3" s="58" t="s">
        <v>192</v>
      </c>
      <c r="C3" s="80" t="s">
        <v>269</v>
      </c>
    </row>
    <row r="4" spans="2:60">
      <c r="B4" s="58" t="s">
        <v>193</v>
      </c>
      <c r="C4" s="80">
        <v>8803</v>
      </c>
    </row>
    <row r="6" spans="2:60" ht="26.25" customHeight="1">
      <c r="B6" s="172" t="s">
        <v>226</v>
      </c>
      <c r="C6" s="173"/>
      <c r="D6" s="173"/>
      <c r="E6" s="173"/>
      <c r="F6" s="173"/>
      <c r="G6" s="173"/>
      <c r="H6" s="173"/>
      <c r="I6" s="173"/>
      <c r="J6" s="173"/>
      <c r="K6" s="174"/>
    </row>
    <row r="7" spans="2:60" s="3" customFormat="1" ht="66">
      <c r="B7" s="61" t="s">
        <v>127</v>
      </c>
      <c r="C7" s="61" t="s">
        <v>128</v>
      </c>
      <c r="D7" s="61" t="s">
        <v>15</v>
      </c>
      <c r="E7" s="61" t="s">
        <v>16</v>
      </c>
      <c r="F7" s="61" t="s">
        <v>61</v>
      </c>
      <c r="G7" s="61" t="s">
        <v>111</v>
      </c>
      <c r="H7" s="61" t="s">
        <v>57</v>
      </c>
      <c r="I7" s="61" t="s">
        <v>120</v>
      </c>
      <c r="J7" s="61" t="s">
        <v>194</v>
      </c>
      <c r="K7" s="61" t="s">
        <v>195</v>
      </c>
    </row>
    <row r="8" spans="2:60" s="3" customFormat="1" ht="21.75" customHeight="1">
      <c r="B8" s="16"/>
      <c r="C8" s="72"/>
      <c r="D8" s="17"/>
      <c r="E8" s="17"/>
      <c r="F8" s="17" t="s">
        <v>20</v>
      </c>
      <c r="G8" s="17"/>
      <c r="H8" s="17" t="s">
        <v>20</v>
      </c>
      <c r="I8" s="17" t="s">
        <v>254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8"/>
      <c r="C11" s="103"/>
      <c r="D11" s="103"/>
      <c r="E11" s="103"/>
      <c r="F11" s="103"/>
      <c r="G11" s="103"/>
      <c r="H11" s="103"/>
      <c r="I11" s="103"/>
      <c r="J11" s="103"/>
      <c r="K11" s="103"/>
    </row>
    <row r="12" spans="2:60">
      <c r="B12" s="118"/>
      <c r="C12" s="103"/>
      <c r="D12" s="103"/>
      <c r="E12" s="103"/>
      <c r="F12" s="103"/>
      <c r="G12" s="103"/>
      <c r="H12" s="103"/>
      <c r="I12" s="103"/>
      <c r="J12" s="103"/>
      <c r="K12" s="10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3"/>
      <c r="C14" s="103"/>
      <c r="D14" s="103"/>
      <c r="E14" s="103"/>
      <c r="F14" s="103"/>
      <c r="G14" s="103"/>
      <c r="H14" s="103"/>
      <c r="I14" s="103"/>
      <c r="J14" s="103"/>
      <c r="K14" s="103"/>
    </row>
    <row r="15" spans="2:60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3"/>
      <c r="C17" s="103"/>
      <c r="D17" s="103"/>
      <c r="E17" s="103"/>
      <c r="F17" s="103"/>
      <c r="G17" s="103"/>
      <c r="H17" s="103"/>
      <c r="I17" s="103"/>
      <c r="J17" s="103"/>
      <c r="K17" s="103"/>
    </row>
    <row r="18" spans="2:11">
      <c r="B18" s="103"/>
      <c r="C18" s="103"/>
      <c r="D18" s="103"/>
      <c r="E18" s="103"/>
      <c r="F18" s="103"/>
      <c r="G18" s="103"/>
      <c r="H18" s="103"/>
      <c r="I18" s="103"/>
      <c r="J18" s="103"/>
      <c r="K18" s="103"/>
    </row>
    <row r="19" spans="2:11">
      <c r="B19" s="103"/>
      <c r="C19" s="103"/>
      <c r="D19" s="103"/>
      <c r="E19" s="103"/>
      <c r="F19" s="103"/>
      <c r="G19" s="103"/>
      <c r="H19" s="103"/>
      <c r="I19" s="103"/>
      <c r="J19" s="103"/>
      <c r="K19" s="103"/>
    </row>
    <row r="20" spans="2:11">
      <c r="B20" s="103"/>
      <c r="C20" s="103"/>
      <c r="D20" s="103"/>
      <c r="E20" s="103"/>
      <c r="F20" s="103"/>
      <c r="G20" s="103"/>
      <c r="H20" s="103"/>
      <c r="I20" s="103"/>
      <c r="J20" s="103"/>
      <c r="K20" s="103"/>
    </row>
    <row r="21" spans="2:11">
      <c r="B21" s="103"/>
      <c r="C21" s="103"/>
      <c r="D21" s="103"/>
      <c r="E21" s="103"/>
      <c r="F21" s="103"/>
      <c r="G21" s="103"/>
      <c r="H21" s="103"/>
      <c r="I21" s="103"/>
      <c r="J21" s="103"/>
      <c r="K21" s="103"/>
    </row>
    <row r="22" spans="2:11">
      <c r="B22" s="103"/>
      <c r="C22" s="103"/>
      <c r="D22" s="103"/>
      <c r="E22" s="103"/>
      <c r="F22" s="103"/>
      <c r="G22" s="103"/>
      <c r="H22" s="103"/>
      <c r="I22" s="103"/>
      <c r="J22" s="103"/>
      <c r="K22" s="103"/>
    </row>
    <row r="23" spans="2:11">
      <c r="B23" s="103"/>
      <c r="C23" s="103"/>
      <c r="D23" s="103"/>
      <c r="E23" s="103"/>
      <c r="F23" s="103"/>
      <c r="G23" s="103"/>
      <c r="H23" s="103"/>
      <c r="I23" s="103"/>
      <c r="J23" s="103"/>
      <c r="K23" s="103"/>
    </row>
    <row r="24" spans="2:11">
      <c r="B24" s="103"/>
      <c r="C24" s="103"/>
      <c r="D24" s="103"/>
      <c r="E24" s="103"/>
      <c r="F24" s="103"/>
      <c r="G24" s="103"/>
      <c r="H24" s="103"/>
      <c r="I24" s="103"/>
      <c r="J24" s="103"/>
      <c r="K24" s="103"/>
    </row>
    <row r="25" spans="2:11">
      <c r="B25" s="103"/>
      <c r="C25" s="103"/>
      <c r="D25" s="103"/>
      <c r="E25" s="103"/>
      <c r="F25" s="103"/>
      <c r="G25" s="103"/>
      <c r="H25" s="103"/>
      <c r="I25" s="103"/>
      <c r="J25" s="103"/>
      <c r="K25" s="103"/>
    </row>
    <row r="26" spans="2:11">
      <c r="B26" s="103"/>
      <c r="C26" s="103"/>
      <c r="D26" s="103"/>
      <c r="E26" s="103"/>
      <c r="F26" s="103"/>
      <c r="G26" s="103"/>
      <c r="H26" s="103"/>
      <c r="I26" s="103"/>
      <c r="J26" s="103"/>
      <c r="K26" s="103"/>
    </row>
    <row r="27" spans="2:11">
      <c r="B27" s="103"/>
      <c r="C27" s="103"/>
      <c r="D27" s="103"/>
      <c r="E27" s="103"/>
      <c r="F27" s="103"/>
      <c r="G27" s="103"/>
      <c r="H27" s="103"/>
      <c r="I27" s="103"/>
      <c r="J27" s="103"/>
      <c r="K27" s="103"/>
    </row>
    <row r="28" spans="2:11">
      <c r="B28" s="103"/>
      <c r="C28" s="103"/>
      <c r="D28" s="103"/>
      <c r="E28" s="103"/>
      <c r="F28" s="103"/>
      <c r="G28" s="103"/>
      <c r="H28" s="103"/>
      <c r="I28" s="103"/>
      <c r="J28" s="103"/>
      <c r="K28" s="103"/>
    </row>
    <row r="29" spans="2:11">
      <c r="B29" s="103"/>
      <c r="C29" s="103"/>
      <c r="D29" s="103"/>
      <c r="E29" s="103"/>
      <c r="F29" s="103"/>
      <c r="G29" s="103"/>
      <c r="H29" s="103"/>
      <c r="I29" s="103"/>
      <c r="J29" s="103"/>
      <c r="K29" s="103"/>
    </row>
    <row r="30" spans="2:11">
      <c r="B30" s="103"/>
      <c r="C30" s="103"/>
      <c r="D30" s="103"/>
      <c r="E30" s="103"/>
      <c r="F30" s="103"/>
      <c r="G30" s="103"/>
      <c r="H30" s="103"/>
      <c r="I30" s="103"/>
      <c r="J30" s="103"/>
      <c r="K30" s="103"/>
    </row>
    <row r="31" spans="2:11">
      <c r="B31" s="103"/>
      <c r="C31" s="103"/>
      <c r="D31" s="103"/>
      <c r="E31" s="103"/>
      <c r="F31" s="103"/>
      <c r="G31" s="103"/>
      <c r="H31" s="103"/>
      <c r="I31" s="103"/>
      <c r="J31" s="103"/>
      <c r="K31" s="103"/>
    </row>
    <row r="32" spans="2:11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J21" sqref="J21"/>
    </sheetView>
  </sheetViews>
  <sheetFormatPr defaultColWidth="9.140625" defaultRowHeight="18"/>
  <cols>
    <col min="1" max="1" width="6.28515625" style="1" customWidth="1"/>
    <col min="2" max="2" width="25.85546875" style="2" bestFit="1" customWidth="1"/>
    <col min="3" max="3" width="41.7109375" style="1" bestFit="1" customWidth="1"/>
    <col min="4" max="4" width="4.7109375" style="1" bestFit="1" customWidth="1"/>
    <col min="5" max="5" width="11.140625" style="1" bestFit="1" customWidth="1"/>
    <col min="6" max="6" width="6.85546875" style="1" bestFit="1" customWidth="1"/>
    <col min="7" max="7" width="9" style="1" bestFit="1" customWidth="1"/>
    <col min="8" max="8" width="9.140625" style="1" bestFit="1" customWidth="1"/>
    <col min="9" max="9" width="8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191</v>
      </c>
      <c r="C1" s="80" t="s" vm="1">
        <v>267</v>
      </c>
    </row>
    <row r="2" spans="2:60">
      <c r="B2" s="58" t="s">
        <v>190</v>
      </c>
      <c r="C2" s="80" t="s">
        <v>268</v>
      </c>
    </row>
    <row r="3" spans="2:60">
      <c r="B3" s="58" t="s">
        <v>192</v>
      </c>
      <c r="C3" s="80" t="s">
        <v>269</v>
      </c>
    </row>
    <row r="4" spans="2:60">
      <c r="B4" s="58" t="s">
        <v>193</v>
      </c>
      <c r="C4" s="80">
        <v>8803</v>
      </c>
    </row>
    <row r="6" spans="2:60" ht="26.25" customHeight="1">
      <c r="B6" s="172" t="s">
        <v>227</v>
      </c>
      <c r="C6" s="173"/>
      <c r="D6" s="173"/>
      <c r="E6" s="173"/>
      <c r="F6" s="173"/>
      <c r="G6" s="173"/>
      <c r="H6" s="173"/>
      <c r="I6" s="173"/>
      <c r="J6" s="173"/>
      <c r="K6" s="174"/>
    </row>
    <row r="7" spans="2:60" s="3" customFormat="1" ht="63">
      <c r="B7" s="61" t="s">
        <v>127</v>
      </c>
      <c r="C7" s="63" t="s">
        <v>49</v>
      </c>
      <c r="D7" s="63" t="s">
        <v>15</v>
      </c>
      <c r="E7" s="63" t="s">
        <v>16</v>
      </c>
      <c r="F7" s="63" t="s">
        <v>61</v>
      </c>
      <c r="G7" s="63" t="s">
        <v>111</v>
      </c>
      <c r="H7" s="63" t="s">
        <v>57</v>
      </c>
      <c r="I7" s="63" t="s">
        <v>120</v>
      </c>
      <c r="J7" s="63" t="s">
        <v>194</v>
      </c>
      <c r="K7" s="65" t="s">
        <v>195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254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31" t="s">
        <v>60</v>
      </c>
      <c r="C10" s="126"/>
      <c r="D10" s="126"/>
      <c r="E10" s="126"/>
      <c r="F10" s="126"/>
      <c r="G10" s="126"/>
      <c r="H10" s="128">
        <v>0</v>
      </c>
      <c r="I10" s="127">
        <v>40.880536538000001</v>
      </c>
      <c r="J10" s="128">
        <f>I10/$I$10</f>
        <v>1</v>
      </c>
      <c r="K10" s="128">
        <f>I10/'סכום נכסי הקרן'!$C$42</f>
        <v>5.4928739224351863E-5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02"/>
    </row>
    <row r="11" spans="2:60" s="102" customFormat="1" ht="21" customHeight="1">
      <c r="B11" s="132" t="s">
        <v>245</v>
      </c>
      <c r="C11" s="126"/>
      <c r="D11" s="126"/>
      <c r="E11" s="126"/>
      <c r="F11" s="126"/>
      <c r="G11" s="126"/>
      <c r="H11" s="128">
        <v>0</v>
      </c>
      <c r="I11" s="127">
        <v>40.880536538000001</v>
      </c>
      <c r="J11" s="128">
        <f t="shared" ref="J11:J12" si="0">I11/$I$10</f>
        <v>1</v>
      </c>
      <c r="K11" s="128">
        <f>I11/'סכום נכסי הקרן'!$C$42</f>
        <v>5.4928739224351863E-5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2:60">
      <c r="B12" s="85" t="s">
        <v>1958</v>
      </c>
      <c r="C12" s="86" t="s">
        <v>1959</v>
      </c>
      <c r="D12" s="86" t="s">
        <v>723</v>
      </c>
      <c r="E12" s="86" t="s">
        <v>361</v>
      </c>
      <c r="F12" s="100">
        <v>0</v>
      </c>
      <c r="G12" s="99" t="s">
        <v>176</v>
      </c>
      <c r="H12" s="97">
        <v>0</v>
      </c>
      <c r="I12" s="96">
        <v>40.880536538000001</v>
      </c>
      <c r="J12" s="97">
        <f t="shared" si="0"/>
        <v>1</v>
      </c>
      <c r="K12" s="97">
        <f>I12/'סכום נכסי הקרן'!$C$42</f>
        <v>5.4928739224351863E-5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7"/>
      <c r="C13" s="86"/>
      <c r="D13" s="86"/>
      <c r="E13" s="86"/>
      <c r="F13" s="86"/>
      <c r="G13" s="86"/>
      <c r="H13" s="97"/>
      <c r="I13" s="86"/>
      <c r="J13" s="97"/>
      <c r="K13" s="86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3"/>
      <c r="C14" s="103"/>
      <c r="D14" s="103"/>
      <c r="E14" s="103"/>
      <c r="F14" s="103"/>
      <c r="G14" s="103"/>
      <c r="H14" s="103"/>
      <c r="I14" s="103"/>
      <c r="J14" s="103"/>
      <c r="K14" s="103"/>
    </row>
    <row r="15" spans="2:60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18"/>
      <c r="C16" s="103"/>
      <c r="D16" s="103"/>
      <c r="E16" s="103"/>
      <c r="F16" s="103"/>
      <c r="G16" s="103"/>
      <c r="H16" s="103"/>
      <c r="I16" s="103"/>
      <c r="J16" s="103"/>
      <c r="K16" s="10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18"/>
      <c r="C17" s="103"/>
      <c r="D17" s="103"/>
      <c r="E17" s="103"/>
      <c r="F17" s="103"/>
      <c r="G17" s="103"/>
      <c r="H17" s="103"/>
      <c r="I17" s="103"/>
      <c r="J17" s="103"/>
      <c r="K17" s="103"/>
    </row>
    <row r="18" spans="2:11">
      <c r="B18" s="103"/>
      <c r="C18" s="103"/>
      <c r="D18" s="103"/>
      <c r="E18" s="103"/>
      <c r="F18" s="103"/>
      <c r="G18" s="103"/>
      <c r="H18" s="103"/>
      <c r="I18" s="103"/>
      <c r="J18" s="103"/>
      <c r="K18" s="103"/>
    </row>
    <row r="19" spans="2:11">
      <c r="B19" s="103"/>
      <c r="C19" s="103"/>
      <c r="D19" s="103"/>
      <c r="E19" s="103"/>
      <c r="F19" s="103"/>
      <c r="G19" s="103"/>
      <c r="H19" s="103"/>
      <c r="I19" s="103"/>
      <c r="J19" s="103"/>
      <c r="K19" s="103"/>
    </row>
    <row r="20" spans="2:11">
      <c r="B20" s="103"/>
      <c r="C20" s="103"/>
      <c r="D20" s="103"/>
      <c r="E20" s="103"/>
      <c r="F20" s="103"/>
      <c r="G20" s="103"/>
      <c r="H20" s="103"/>
      <c r="I20" s="103"/>
      <c r="J20" s="103"/>
      <c r="K20" s="103"/>
    </row>
    <row r="21" spans="2:11">
      <c r="B21" s="103"/>
      <c r="C21" s="103"/>
      <c r="D21" s="103"/>
      <c r="E21" s="103"/>
      <c r="F21" s="103"/>
      <c r="G21" s="103"/>
      <c r="H21" s="103"/>
      <c r="I21" s="103"/>
      <c r="J21" s="103"/>
      <c r="K21" s="103"/>
    </row>
    <row r="22" spans="2:11">
      <c r="B22" s="103"/>
      <c r="C22" s="103"/>
      <c r="D22" s="103"/>
      <c r="E22" s="103"/>
      <c r="F22" s="103"/>
      <c r="G22" s="103"/>
      <c r="H22" s="103"/>
      <c r="I22" s="103"/>
      <c r="J22" s="103"/>
      <c r="K22" s="103"/>
    </row>
    <row r="23" spans="2:11">
      <c r="B23" s="103"/>
      <c r="C23" s="103"/>
      <c r="D23" s="103"/>
      <c r="E23" s="103"/>
      <c r="F23" s="103"/>
      <c r="G23" s="103"/>
      <c r="H23" s="103"/>
      <c r="I23" s="103"/>
      <c r="J23" s="103"/>
      <c r="K23" s="103"/>
    </row>
    <row r="24" spans="2:11">
      <c r="B24" s="103"/>
      <c r="C24" s="103"/>
      <c r="D24" s="103"/>
      <c r="E24" s="103"/>
      <c r="F24" s="103"/>
      <c r="G24" s="103"/>
      <c r="H24" s="103"/>
      <c r="I24" s="103"/>
      <c r="J24" s="103"/>
      <c r="K24" s="103"/>
    </row>
    <row r="25" spans="2:11">
      <c r="B25" s="103"/>
      <c r="C25" s="103"/>
      <c r="D25" s="103"/>
      <c r="E25" s="103"/>
      <c r="F25" s="103"/>
      <c r="G25" s="103"/>
      <c r="H25" s="103"/>
      <c r="I25" s="103"/>
      <c r="J25" s="103"/>
      <c r="K25" s="103"/>
    </row>
    <row r="26" spans="2:11">
      <c r="B26" s="103"/>
      <c r="C26" s="103"/>
      <c r="D26" s="103"/>
      <c r="E26" s="103"/>
      <c r="F26" s="103"/>
      <c r="G26" s="103"/>
      <c r="H26" s="103"/>
      <c r="I26" s="103"/>
      <c r="J26" s="103"/>
      <c r="K26" s="103"/>
    </row>
    <row r="27" spans="2:11">
      <c r="B27" s="103"/>
      <c r="C27" s="103"/>
      <c r="D27" s="103"/>
      <c r="E27" s="103"/>
      <c r="F27" s="103"/>
      <c r="G27" s="103"/>
      <c r="H27" s="103"/>
      <c r="I27" s="103"/>
      <c r="J27" s="103"/>
      <c r="K27" s="103"/>
    </row>
    <row r="28" spans="2:11">
      <c r="B28" s="103"/>
      <c r="C28" s="103"/>
      <c r="D28" s="103"/>
      <c r="E28" s="103"/>
      <c r="F28" s="103"/>
      <c r="G28" s="103"/>
      <c r="H28" s="103"/>
      <c r="I28" s="103"/>
      <c r="J28" s="103"/>
      <c r="K28" s="103"/>
    </row>
    <row r="29" spans="2:11">
      <c r="B29" s="103"/>
      <c r="C29" s="103"/>
      <c r="D29" s="103"/>
      <c r="E29" s="103"/>
      <c r="F29" s="103"/>
      <c r="G29" s="103"/>
      <c r="H29" s="103"/>
      <c r="I29" s="103"/>
      <c r="J29" s="103"/>
      <c r="K29" s="103"/>
    </row>
    <row r="30" spans="2:11">
      <c r="B30" s="103"/>
      <c r="C30" s="103"/>
      <c r="D30" s="103"/>
      <c r="E30" s="103"/>
      <c r="F30" s="103"/>
      <c r="G30" s="103"/>
      <c r="H30" s="103"/>
      <c r="I30" s="103"/>
      <c r="J30" s="103"/>
      <c r="K30" s="103"/>
    </row>
    <row r="31" spans="2:11">
      <c r="B31" s="103"/>
      <c r="C31" s="103"/>
      <c r="D31" s="103"/>
      <c r="E31" s="103"/>
      <c r="F31" s="103"/>
      <c r="G31" s="103"/>
      <c r="H31" s="103"/>
      <c r="I31" s="103"/>
      <c r="J31" s="103"/>
      <c r="K31" s="103"/>
    </row>
    <row r="32" spans="2:11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</row>
    <row r="112" spans="2:11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phoneticPr fontId="5" type="noConversion"/>
  <dataValidations count="1">
    <dataValidation allowBlank="1" showInputMessage="1" showErrorMessage="1" sqref="C5:C1048576 A1:B1048576 AH28:XFD29 D30:XFD1048576 D28:AF29 D1:XFD27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T109"/>
  <sheetViews>
    <sheetView rightToLeft="1" workbookViewId="0">
      <selection activeCell="C19" sqref="C19"/>
    </sheetView>
  </sheetViews>
  <sheetFormatPr defaultColWidth="9.140625" defaultRowHeight="18"/>
  <cols>
    <col min="1" max="1" width="6.28515625" style="1" customWidth="1"/>
    <col min="2" max="2" width="48.28515625" style="2" bestFit="1" customWidth="1"/>
    <col min="3" max="3" width="41.7109375" style="1" bestFit="1" customWidth="1"/>
    <col min="4" max="4" width="11.85546875" style="1" customWidth="1"/>
    <col min="5" max="5" width="6" style="3" customWidth="1"/>
    <col min="6" max="6" width="7.85546875" style="3" customWidth="1"/>
    <col min="7" max="7" width="8.140625" style="3" customWidth="1"/>
    <col min="8" max="8" width="6.28515625" style="3" customWidth="1"/>
    <col min="9" max="9" width="8" style="3" customWidth="1"/>
    <col min="10" max="10" width="8.7109375" style="3" customWidth="1"/>
    <col min="11" max="11" width="10" style="3" customWidth="1"/>
    <col min="12" max="12" width="9.5703125" style="3" customWidth="1"/>
    <col min="13" max="13" width="6.140625" style="3" customWidth="1"/>
    <col min="14" max="15" width="5.7109375" style="3" customWidth="1"/>
    <col min="16" max="16" width="6.85546875" style="3" customWidth="1"/>
    <col min="17" max="17" width="6.42578125" style="1" customWidth="1"/>
    <col min="18" max="18" width="6.7109375" style="1" customWidth="1"/>
    <col min="19" max="19" width="7.28515625" style="1" customWidth="1"/>
    <col min="20" max="31" width="5.7109375" style="1" customWidth="1"/>
    <col min="32" max="16384" width="9.140625" style="1"/>
  </cols>
  <sheetData>
    <row r="1" spans="2:46">
      <c r="B1" s="58" t="s">
        <v>191</v>
      </c>
      <c r="C1" s="80" t="s" vm="1">
        <v>267</v>
      </c>
    </row>
    <row r="2" spans="2:46">
      <c r="B2" s="58" t="s">
        <v>190</v>
      </c>
      <c r="C2" s="80" t="s">
        <v>268</v>
      </c>
    </row>
    <row r="3" spans="2:46">
      <c r="B3" s="58" t="s">
        <v>192</v>
      </c>
      <c r="C3" s="80" t="s">
        <v>269</v>
      </c>
    </row>
    <row r="4" spans="2:46">
      <c r="B4" s="58" t="s">
        <v>193</v>
      </c>
      <c r="C4" s="80">
        <v>8803</v>
      </c>
    </row>
    <row r="6" spans="2:46" ht="26.25" customHeight="1">
      <c r="B6" s="172" t="s">
        <v>228</v>
      </c>
      <c r="C6" s="173"/>
      <c r="D6" s="174"/>
    </row>
    <row r="7" spans="2:46" s="3" customFormat="1" ht="31.5">
      <c r="B7" s="61" t="s">
        <v>127</v>
      </c>
      <c r="C7" s="66" t="s">
        <v>117</v>
      </c>
      <c r="D7" s="67" t="s">
        <v>116</v>
      </c>
    </row>
    <row r="8" spans="2:46" s="3" customFormat="1">
      <c r="B8" s="16"/>
      <c r="C8" s="33" t="s">
        <v>254</v>
      </c>
      <c r="D8" s="18" t="s">
        <v>22</v>
      </c>
    </row>
    <row r="9" spans="2:46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2:46" s="4" customFormat="1" ht="18" customHeight="1">
      <c r="B10" s="123" t="s">
        <v>1991</v>
      </c>
      <c r="C10" s="136">
        <f>C11+C20</f>
        <v>43245.194829268599</v>
      </c>
      <c r="D10" s="10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2:46">
      <c r="B11" s="123" t="s">
        <v>28</v>
      </c>
      <c r="C11" s="136">
        <f>SUM(C12:C18)</f>
        <v>3233.8561938753001</v>
      </c>
      <c r="D11" s="103"/>
    </row>
    <row r="12" spans="2:46">
      <c r="B12" s="155" t="s">
        <v>1994</v>
      </c>
      <c r="C12" s="138">
        <v>300.73192</v>
      </c>
      <c r="D12" s="139">
        <v>44246</v>
      </c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 spans="2:46">
      <c r="B13" s="155" t="s">
        <v>1995</v>
      </c>
      <c r="C13" s="138">
        <v>679.66532000000007</v>
      </c>
      <c r="D13" s="139">
        <v>46100</v>
      </c>
    </row>
    <row r="14" spans="2:46">
      <c r="B14" s="155" t="s">
        <v>1996</v>
      </c>
      <c r="C14" s="138">
        <v>357.02800000000002</v>
      </c>
      <c r="D14" s="139">
        <v>43800</v>
      </c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</row>
    <row r="15" spans="2:46">
      <c r="B15" s="155" t="s">
        <v>1997</v>
      </c>
      <c r="C15" s="138">
        <v>259.32888000000003</v>
      </c>
      <c r="D15" s="139">
        <v>44739</v>
      </c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</row>
    <row r="16" spans="2:46">
      <c r="B16" s="155" t="s">
        <v>1998</v>
      </c>
      <c r="C16" s="138">
        <v>735.30936000000008</v>
      </c>
      <c r="D16" s="139">
        <v>44739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</row>
    <row r="17" spans="2:4">
      <c r="B17" s="156" t="s">
        <v>1753</v>
      </c>
      <c r="C17" s="138">
        <v>291.72110302096507</v>
      </c>
      <c r="D17" s="139">
        <v>46631</v>
      </c>
    </row>
    <row r="18" spans="2:4">
      <c r="B18" s="137" t="s">
        <v>1982</v>
      </c>
      <c r="C18" s="138">
        <v>610.07161085433449</v>
      </c>
      <c r="D18" s="139">
        <v>48214</v>
      </c>
    </row>
    <row r="19" spans="2:4">
      <c r="B19" s="137"/>
      <c r="C19" s="138"/>
      <c r="D19" s="139"/>
    </row>
    <row r="20" spans="2:4">
      <c r="B20" s="123" t="s">
        <v>1992</v>
      </c>
      <c r="C20" s="127">
        <f>SUM(C21:C124)</f>
        <v>40011.338635393302</v>
      </c>
      <c r="D20" s="139"/>
    </row>
    <row r="21" spans="2:4">
      <c r="B21" s="137" t="s">
        <v>1971</v>
      </c>
      <c r="C21" s="138">
        <v>1141.3089704212623</v>
      </c>
      <c r="D21" s="139">
        <v>45778</v>
      </c>
    </row>
    <row r="22" spans="2:4">
      <c r="B22" s="137" t="s">
        <v>1978</v>
      </c>
      <c r="C22" s="138">
        <v>1797.8372316744055</v>
      </c>
      <c r="D22" s="139">
        <v>46326</v>
      </c>
    </row>
    <row r="23" spans="2:4">
      <c r="B23" s="137" t="s">
        <v>1980</v>
      </c>
      <c r="C23" s="138">
        <v>936.22663470281373</v>
      </c>
      <c r="D23" s="139">
        <v>46326</v>
      </c>
    </row>
    <row r="24" spans="2:4">
      <c r="B24" s="137" t="s">
        <v>1766</v>
      </c>
      <c r="C24" s="138">
        <v>553.07216219987981</v>
      </c>
      <c r="D24" s="139">
        <v>46601</v>
      </c>
    </row>
    <row r="25" spans="2:4">
      <c r="B25" s="137" t="s">
        <v>1963</v>
      </c>
      <c r="C25" s="138">
        <v>392.92802725598153</v>
      </c>
      <c r="D25" s="139">
        <v>45382</v>
      </c>
    </row>
    <row r="26" spans="2:4">
      <c r="B26" s="137" t="s">
        <v>1985</v>
      </c>
      <c r="C26" s="138">
        <v>1783.7664844498463</v>
      </c>
      <c r="D26" s="139">
        <v>47119</v>
      </c>
    </row>
    <row r="27" spans="2:4">
      <c r="B27" s="137" t="s">
        <v>1984</v>
      </c>
      <c r="C27" s="138">
        <v>1540.4974225845438</v>
      </c>
      <c r="D27" s="139">
        <v>47119</v>
      </c>
    </row>
    <row r="28" spans="2:4">
      <c r="B28" s="137" t="s">
        <v>1983</v>
      </c>
      <c r="C28" s="138">
        <v>2528.639460284669</v>
      </c>
      <c r="D28" s="139">
        <v>47119</v>
      </c>
    </row>
    <row r="29" spans="2:4">
      <c r="B29" s="137" t="s">
        <v>1972</v>
      </c>
      <c r="C29" s="138">
        <v>1328.3410946627439</v>
      </c>
      <c r="D29" s="139">
        <v>46742</v>
      </c>
    </row>
    <row r="30" spans="2:4">
      <c r="B30" s="137" t="s">
        <v>1767</v>
      </c>
      <c r="C30" s="138">
        <v>1372.5415167999997</v>
      </c>
      <c r="D30" s="139">
        <v>45557</v>
      </c>
    </row>
    <row r="31" spans="2:4">
      <c r="B31" s="137" t="s">
        <v>1769</v>
      </c>
      <c r="C31" s="138">
        <v>1976.964219449236</v>
      </c>
      <c r="D31" s="139">
        <v>50041</v>
      </c>
    </row>
    <row r="32" spans="2:4">
      <c r="B32" s="137" t="s">
        <v>1974</v>
      </c>
      <c r="C32" s="138">
        <v>525.91346129210115</v>
      </c>
      <c r="D32" s="139">
        <v>46971</v>
      </c>
    </row>
    <row r="33" spans="2:4">
      <c r="B33" s="137" t="s">
        <v>1962</v>
      </c>
      <c r="C33" s="138">
        <v>387.95257801142316</v>
      </c>
      <c r="D33" s="139">
        <v>46012</v>
      </c>
    </row>
    <row r="34" spans="2:4">
      <c r="B34" s="137" t="s">
        <v>1987</v>
      </c>
      <c r="C34" s="138">
        <v>81.411011713288147</v>
      </c>
      <c r="D34" s="139">
        <v>46326</v>
      </c>
    </row>
    <row r="35" spans="2:4">
      <c r="B35" s="137" t="s">
        <v>1771</v>
      </c>
      <c r="C35" s="138">
        <v>29.991727717718504</v>
      </c>
      <c r="D35" s="139">
        <v>46199</v>
      </c>
    </row>
    <row r="36" spans="2:4">
      <c r="B36" s="137" t="s">
        <v>1965</v>
      </c>
      <c r="C36" s="138">
        <v>88.781138759258567</v>
      </c>
      <c r="D36" s="139">
        <v>46201</v>
      </c>
    </row>
    <row r="37" spans="2:4">
      <c r="B37" s="137" t="s">
        <v>1773</v>
      </c>
      <c r="C37" s="138">
        <v>108.97947494641954</v>
      </c>
      <c r="D37" s="139">
        <v>46201</v>
      </c>
    </row>
    <row r="38" spans="2:4">
      <c r="B38" s="137" t="s">
        <v>1755</v>
      </c>
      <c r="C38" s="138">
        <v>295.89484280609827</v>
      </c>
      <c r="D38" s="139">
        <v>47262</v>
      </c>
    </row>
    <row r="39" spans="2:4">
      <c r="B39" s="137" t="s">
        <v>1968</v>
      </c>
      <c r="C39" s="138">
        <v>818.82939709200014</v>
      </c>
      <c r="D39" s="139">
        <v>45485</v>
      </c>
    </row>
    <row r="40" spans="2:4">
      <c r="B40" s="137" t="s">
        <v>1774</v>
      </c>
      <c r="C40" s="138">
        <v>1361.1940622868935</v>
      </c>
      <c r="D40" s="139">
        <v>45777</v>
      </c>
    </row>
    <row r="41" spans="2:4">
      <c r="B41" s="137" t="s">
        <v>1979</v>
      </c>
      <c r="C41" s="138">
        <v>5237.8960323225538</v>
      </c>
      <c r="D41" s="139">
        <v>72686</v>
      </c>
    </row>
    <row r="42" spans="2:4">
      <c r="B42" s="137" t="s">
        <v>1775</v>
      </c>
      <c r="C42" s="138">
        <v>58.994691336326561</v>
      </c>
      <c r="D42" s="139">
        <v>46734</v>
      </c>
    </row>
    <row r="43" spans="2:4">
      <c r="B43" s="137" t="s">
        <v>1776</v>
      </c>
      <c r="C43" s="138">
        <v>943.85333033617383</v>
      </c>
      <c r="D43" s="139">
        <v>47178</v>
      </c>
    </row>
    <row r="44" spans="2:4">
      <c r="B44" s="137" t="s">
        <v>1777</v>
      </c>
      <c r="C44" s="138">
        <v>59.264433599999997</v>
      </c>
      <c r="D44" s="139">
        <v>46201</v>
      </c>
    </row>
    <row r="45" spans="2:4">
      <c r="B45" s="137" t="s">
        <v>1967</v>
      </c>
      <c r="C45" s="138">
        <v>606.98118079200003</v>
      </c>
      <c r="D45" s="139">
        <v>45710</v>
      </c>
    </row>
    <row r="46" spans="2:4">
      <c r="B46" s="137" t="s">
        <v>1981</v>
      </c>
      <c r="C46" s="138">
        <v>107.01230368</v>
      </c>
      <c r="D46" s="139">
        <v>46734</v>
      </c>
    </row>
    <row r="47" spans="2:4">
      <c r="B47" s="137" t="s">
        <v>1781</v>
      </c>
      <c r="C47" s="138">
        <v>1316.9925443792677</v>
      </c>
      <c r="D47" s="139">
        <v>46844</v>
      </c>
    </row>
    <row r="48" spans="2:4">
      <c r="B48" s="137" t="s">
        <v>1964</v>
      </c>
      <c r="C48" s="138">
        <v>159.00388671803663</v>
      </c>
      <c r="D48" s="139">
        <v>46201</v>
      </c>
    </row>
    <row r="49" spans="2:4">
      <c r="B49" s="137" t="s">
        <v>1783</v>
      </c>
      <c r="C49" s="138">
        <v>1736.8858661016554</v>
      </c>
      <c r="D49" s="139">
        <v>45869</v>
      </c>
    </row>
    <row r="50" spans="2:4">
      <c r="B50" s="137" t="s">
        <v>1969</v>
      </c>
      <c r="C50" s="138">
        <v>333.75083600000022</v>
      </c>
      <c r="D50" s="139">
        <v>44258</v>
      </c>
    </row>
    <row r="51" spans="2:4">
      <c r="B51" s="137" t="s">
        <v>1785</v>
      </c>
      <c r="C51" s="138">
        <v>531.5095313600001</v>
      </c>
      <c r="D51" s="139">
        <v>47992</v>
      </c>
    </row>
    <row r="52" spans="2:4">
      <c r="B52" s="137" t="s">
        <v>1970</v>
      </c>
      <c r="C52" s="138">
        <v>994.62653072445062</v>
      </c>
      <c r="D52" s="139">
        <v>44044</v>
      </c>
    </row>
    <row r="53" spans="2:4">
      <c r="B53" s="137" t="s">
        <v>1961</v>
      </c>
      <c r="C53" s="138">
        <v>11.495675909779003</v>
      </c>
      <c r="D53" s="139">
        <v>46722</v>
      </c>
    </row>
    <row r="54" spans="2:4">
      <c r="B54" s="137" t="s">
        <v>1976</v>
      </c>
      <c r="C54" s="138">
        <v>311.80426607923488</v>
      </c>
      <c r="D54" s="139">
        <v>48213</v>
      </c>
    </row>
    <row r="55" spans="2:4">
      <c r="B55" s="137" t="s">
        <v>1760</v>
      </c>
      <c r="C55" s="138">
        <v>26.248536639999987</v>
      </c>
      <c r="D55" s="139">
        <v>45939</v>
      </c>
    </row>
    <row r="56" spans="2:4">
      <c r="B56" s="137" t="s">
        <v>1986</v>
      </c>
      <c r="C56" s="138">
        <v>94.823093760000006</v>
      </c>
      <c r="D56" s="139">
        <v>46827</v>
      </c>
    </row>
    <row r="57" spans="2:4">
      <c r="B57" s="137" t="s">
        <v>1989</v>
      </c>
      <c r="C57" s="138">
        <v>31.983472863061337</v>
      </c>
      <c r="D57" s="139">
        <v>47031</v>
      </c>
    </row>
    <row r="58" spans="2:4">
      <c r="B58" s="137" t="s">
        <v>1973</v>
      </c>
      <c r="C58" s="138">
        <v>626.39157206994435</v>
      </c>
      <c r="D58" s="139">
        <v>48723</v>
      </c>
    </row>
    <row r="59" spans="2:4">
      <c r="B59" s="137" t="s">
        <v>1990</v>
      </c>
      <c r="C59" s="138">
        <v>1171.0750522956553</v>
      </c>
      <c r="D59" s="139">
        <v>45869</v>
      </c>
    </row>
    <row r="60" spans="2:4">
      <c r="B60" s="137" t="s">
        <v>1790</v>
      </c>
      <c r="C60" s="138">
        <v>1673.676749193465</v>
      </c>
      <c r="D60" s="139">
        <v>47107</v>
      </c>
    </row>
    <row r="61" spans="2:4">
      <c r="B61" s="137" t="s">
        <v>1791</v>
      </c>
      <c r="C61" s="138">
        <v>81.847519520000006</v>
      </c>
      <c r="D61" s="139">
        <v>46734</v>
      </c>
    </row>
    <row r="62" spans="2:4">
      <c r="B62" s="137" t="s">
        <v>1977</v>
      </c>
      <c r="C62" s="138">
        <v>876.03948960000014</v>
      </c>
      <c r="D62" s="139">
        <v>46637</v>
      </c>
    </row>
    <row r="63" spans="2:4">
      <c r="B63" s="137" t="s">
        <v>1975</v>
      </c>
      <c r="C63" s="138">
        <v>881.05850269857751</v>
      </c>
      <c r="D63" s="139">
        <v>48069</v>
      </c>
    </row>
    <row r="64" spans="2:4">
      <c r="B64" s="137" t="s">
        <v>1960</v>
      </c>
      <c r="C64" s="138">
        <v>19.171625822529805</v>
      </c>
      <c r="D64" s="139">
        <v>47102</v>
      </c>
    </row>
    <row r="65" spans="2:4">
      <c r="B65" s="137" t="s">
        <v>1966</v>
      </c>
      <c r="C65" s="138">
        <v>266.08355247999998</v>
      </c>
      <c r="D65" s="139">
        <v>46482</v>
      </c>
    </row>
    <row r="66" spans="2:4">
      <c r="B66" s="137" t="s">
        <v>1988</v>
      </c>
      <c r="C66" s="138">
        <v>2801.7974399999998</v>
      </c>
      <c r="D66" s="139">
        <v>46643</v>
      </c>
    </row>
    <row r="67" spans="2:4">
      <c r="B67" s="103"/>
      <c r="C67" s="103"/>
      <c r="D67" s="103"/>
    </row>
    <row r="68" spans="2:4">
      <c r="B68" s="103"/>
      <c r="C68" s="103"/>
      <c r="D68" s="103"/>
    </row>
    <row r="69" spans="2:4">
      <c r="B69" s="103"/>
      <c r="C69" s="103"/>
      <c r="D69" s="103"/>
    </row>
    <row r="70" spans="2:4">
      <c r="B70" s="103"/>
      <c r="C70" s="103"/>
      <c r="D70" s="103"/>
    </row>
    <row r="71" spans="2:4">
      <c r="B71" s="103"/>
      <c r="C71" s="103"/>
      <c r="D71" s="103"/>
    </row>
    <row r="72" spans="2:4">
      <c r="B72" s="103"/>
      <c r="C72" s="103"/>
      <c r="D72" s="103"/>
    </row>
    <row r="73" spans="2:4">
      <c r="B73" s="103"/>
      <c r="C73" s="103"/>
      <c r="D73" s="103"/>
    </row>
    <row r="74" spans="2:4">
      <c r="B74" s="103"/>
      <c r="C74" s="103"/>
      <c r="D74" s="103"/>
    </row>
    <row r="75" spans="2:4">
      <c r="B75" s="103"/>
      <c r="C75" s="103"/>
      <c r="D75" s="103"/>
    </row>
    <row r="76" spans="2:4">
      <c r="B76" s="103"/>
      <c r="C76" s="103"/>
      <c r="D76" s="103"/>
    </row>
    <row r="77" spans="2:4">
      <c r="B77" s="103"/>
      <c r="C77" s="103"/>
      <c r="D77" s="103"/>
    </row>
    <row r="78" spans="2:4">
      <c r="B78" s="103"/>
      <c r="C78" s="103"/>
      <c r="D78" s="103"/>
    </row>
    <row r="79" spans="2:4">
      <c r="B79" s="103"/>
      <c r="C79" s="103"/>
      <c r="D79" s="103"/>
    </row>
    <row r="80" spans="2:4">
      <c r="B80" s="103"/>
      <c r="C80" s="103"/>
      <c r="D80" s="103"/>
    </row>
    <row r="81" spans="2:4">
      <c r="B81" s="103"/>
      <c r="C81" s="103"/>
      <c r="D81" s="103"/>
    </row>
    <row r="82" spans="2:4">
      <c r="B82" s="103"/>
      <c r="C82" s="103"/>
      <c r="D82" s="103"/>
    </row>
    <row r="83" spans="2:4">
      <c r="B83" s="103"/>
      <c r="C83" s="103"/>
      <c r="D83" s="103"/>
    </row>
    <row r="84" spans="2:4">
      <c r="B84" s="103"/>
      <c r="C84" s="103"/>
      <c r="D84" s="103"/>
    </row>
    <row r="85" spans="2:4">
      <c r="B85" s="103"/>
      <c r="C85" s="103"/>
      <c r="D85" s="103"/>
    </row>
    <row r="86" spans="2:4">
      <c r="B86" s="103"/>
      <c r="C86" s="103"/>
      <c r="D86" s="103"/>
    </row>
    <row r="87" spans="2:4">
      <c r="B87" s="103"/>
      <c r="C87" s="103"/>
      <c r="D87" s="103"/>
    </row>
    <row r="88" spans="2:4">
      <c r="B88" s="103"/>
      <c r="C88" s="103"/>
      <c r="D88" s="103"/>
    </row>
    <row r="89" spans="2:4">
      <c r="B89" s="103"/>
      <c r="C89" s="103"/>
      <c r="D89" s="103"/>
    </row>
    <row r="90" spans="2:4">
      <c r="B90" s="103"/>
      <c r="C90" s="103"/>
      <c r="D90" s="103"/>
    </row>
    <row r="91" spans="2:4">
      <c r="B91" s="103"/>
      <c r="C91" s="103"/>
      <c r="D91" s="103"/>
    </row>
    <row r="92" spans="2:4">
      <c r="B92" s="103"/>
      <c r="C92" s="103"/>
      <c r="D92" s="103"/>
    </row>
    <row r="93" spans="2:4">
      <c r="B93" s="103"/>
      <c r="C93" s="103"/>
      <c r="D93" s="103"/>
    </row>
    <row r="94" spans="2:4">
      <c r="B94" s="103"/>
      <c r="C94" s="103"/>
      <c r="D94" s="103"/>
    </row>
    <row r="95" spans="2:4">
      <c r="B95" s="103"/>
      <c r="C95" s="103"/>
      <c r="D95" s="103"/>
    </row>
    <row r="96" spans="2:4">
      <c r="B96" s="103"/>
      <c r="C96" s="103"/>
      <c r="D96" s="103"/>
    </row>
    <row r="97" spans="2:7">
      <c r="B97" s="103"/>
      <c r="C97" s="103"/>
      <c r="D97" s="103"/>
    </row>
    <row r="98" spans="2:7">
      <c r="B98" s="103"/>
      <c r="C98" s="103"/>
      <c r="D98" s="103"/>
      <c r="G98" s="103"/>
    </row>
    <row r="99" spans="2:7">
      <c r="B99" s="103"/>
      <c r="C99" s="103"/>
      <c r="D99" s="103"/>
      <c r="G99" s="103"/>
    </row>
    <row r="100" spans="2:7">
      <c r="B100" s="103"/>
      <c r="C100" s="103"/>
      <c r="D100" s="103"/>
      <c r="G100" s="103"/>
    </row>
    <row r="101" spans="2:7">
      <c r="B101" s="103"/>
      <c r="C101" s="103"/>
      <c r="D101" s="103"/>
      <c r="G101" s="103"/>
    </row>
    <row r="102" spans="2:7">
      <c r="B102" s="103"/>
      <c r="C102" s="103"/>
      <c r="D102" s="103"/>
      <c r="G102" s="103"/>
    </row>
    <row r="103" spans="2:7">
      <c r="B103" s="103"/>
      <c r="C103" s="103"/>
      <c r="D103" s="103"/>
      <c r="G103" s="103"/>
    </row>
    <row r="104" spans="2:7">
      <c r="B104" s="103"/>
      <c r="C104" s="103"/>
      <c r="D104" s="103"/>
    </row>
    <row r="105" spans="2:7">
      <c r="B105" s="103"/>
      <c r="C105" s="103"/>
      <c r="D105" s="103"/>
    </row>
    <row r="106" spans="2:7">
      <c r="B106" s="103"/>
      <c r="C106" s="103"/>
      <c r="D106" s="103"/>
    </row>
    <row r="107" spans="2:7">
      <c r="B107" s="103"/>
      <c r="C107" s="103"/>
      <c r="D107" s="103"/>
    </row>
    <row r="108" spans="2:7">
      <c r="B108" s="103"/>
      <c r="C108" s="103"/>
      <c r="D108" s="103"/>
    </row>
    <row r="109" spans="2:7">
      <c r="B109" s="103"/>
      <c r="C109" s="103"/>
      <c r="D109" s="103"/>
    </row>
  </sheetData>
  <sheetProtection sheet="1" objects="1" scenarios="1"/>
  <sortState ref="B21:E66">
    <sortCondition ref="B21:B66"/>
  </sortState>
  <mergeCells count="1">
    <mergeCell ref="B6:D6"/>
  </mergeCells>
  <phoneticPr fontId="5" type="noConversion"/>
  <conditionalFormatting sqref="B12">
    <cfRule type="cellIs" dxfId="3" priority="4" operator="equal">
      <formula>"NR3"</formula>
    </cfRule>
  </conditionalFormatting>
  <conditionalFormatting sqref="B13">
    <cfRule type="cellIs" dxfId="2" priority="3" operator="equal">
      <formula>"NR3"</formula>
    </cfRule>
  </conditionalFormatting>
  <conditionalFormatting sqref="B14">
    <cfRule type="cellIs" dxfId="1" priority="2" operator="equal">
      <formula>"NR3"</formula>
    </cfRule>
  </conditionalFormatting>
  <conditionalFormatting sqref="B16">
    <cfRule type="cellIs" dxfId="0" priority="1" operator="equal">
      <formula>"NR3"</formula>
    </cfRule>
  </conditionalFormatting>
  <dataValidations count="1">
    <dataValidation allowBlank="1" showInputMessage="1" showErrorMessage="1" sqref="AG28:XFD29 B1:B9 C5:C9 L28:AE29 B10:C11 L1:XFD27 L30:XFD1048576 A1:A1048576 C12:C1048576 B12 B14:B1048576 D1:K11 D98:K1048576 D12:F9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191</v>
      </c>
      <c r="C1" s="80" t="s" vm="1">
        <v>267</v>
      </c>
    </row>
    <row r="2" spans="2:18">
      <c r="B2" s="58" t="s">
        <v>190</v>
      </c>
      <c r="C2" s="80" t="s">
        <v>268</v>
      </c>
    </row>
    <row r="3" spans="2:18">
      <c r="B3" s="58" t="s">
        <v>192</v>
      </c>
      <c r="C3" s="80" t="s">
        <v>269</v>
      </c>
    </row>
    <row r="4" spans="2:18">
      <c r="B4" s="58" t="s">
        <v>193</v>
      </c>
      <c r="C4" s="80">
        <v>8803</v>
      </c>
    </row>
    <row r="6" spans="2:18" ht="26.25" customHeight="1">
      <c r="B6" s="172" t="s">
        <v>231</v>
      </c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3"/>
      <c r="O6" s="173"/>
      <c r="P6" s="174"/>
    </row>
    <row r="7" spans="2:18" s="3" customFormat="1" ht="78.75">
      <c r="B7" s="23" t="s">
        <v>127</v>
      </c>
      <c r="C7" s="31" t="s">
        <v>49</v>
      </c>
      <c r="D7" s="31" t="s">
        <v>69</v>
      </c>
      <c r="E7" s="31" t="s">
        <v>15</v>
      </c>
      <c r="F7" s="31" t="s">
        <v>70</v>
      </c>
      <c r="G7" s="31" t="s">
        <v>112</v>
      </c>
      <c r="H7" s="31" t="s">
        <v>18</v>
      </c>
      <c r="I7" s="31" t="s">
        <v>111</v>
      </c>
      <c r="J7" s="31" t="s">
        <v>17</v>
      </c>
      <c r="K7" s="31" t="s">
        <v>229</v>
      </c>
      <c r="L7" s="31" t="s">
        <v>256</v>
      </c>
      <c r="M7" s="31" t="s">
        <v>230</v>
      </c>
      <c r="N7" s="31" t="s">
        <v>63</v>
      </c>
      <c r="O7" s="31" t="s">
        <v>194</v>
      </c>
      <c r="P7" s="32" t="s">
        <v>196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258</v>
      </c>
      <c r="M8" s="33" t="s">
        <v>254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1" t="s">
        <v>266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1" t="s">
        <v>123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1" t="s">
        <v>257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4"/>
  <sheetViews>
    <sheetView rightToLeft="1" workbookViewId="0">
      <selection activeCell="J24" sqref="J24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10.140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10.140625" style="1" bestFit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8" t="s">
        <v>191</v>
      </c>
      <c r="C1" s="80" t="s" vm="1">
        <v>267</v>
      </c>
    </row>
    <row r="2" spans="2:13">
      <c r="B2" s="58" t="s">
        <v>190</v>
      </c>
      <c r="C2" s="80" t="s">
        <v>268</v>
      </c>
    </row>
    <row r="3" spans="2:13">
      <c r="B3" s="58" t="s">
        <v>192</v>
      </c>
      <c r="C3" s="80" t="s">
        <v>269</v>
      </c>
    </row>
    <row r="4" spans="2:13">
      <c r="B4" s="58" t="s">
        <v>193</v>
      </c>
      <c r="C4" s="80">
        <v>8803</v>
      </c>
    </row>
    <row r="6" spans="2:13" ht="26.25" customHeight="1">
      <c r="B6" s="161" t="s">
        <v>220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</row>
    <row r="7" spans="2:13" s="3" customFormat="1" ht="63">
      <c r="B7" s="13" t="s">
        <v>126</v>
      </c>
      <c r="C7" s="14" t="s">
        <v>49</v>
      </c>
      <c r="D7" s="14" t="s">
        <v>128</v>
      </c>
      <c r="E7" s="14" t="s">
        <v>15</v>
      </c>
      <c r="F7" s="14" t="s">
        <v>70</v>
      </c>
      <c r="G7" s="14" t="s">
        <v>111</v>
      </c>
      <c r="H7" s="14" t="s">
        <v>17</v>
      </c>
      <c r="I7" s="14" t="s">
        <v>19</v>
      </c>
      <c r="J7" s="14" t="s">
        <v>66</v>
      </c>
      <c r="K7" s="14" t="s">
        <v>194</v>
      </c>
      <c r="L7" s="14" t="s">
        <v>195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254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81" t="s">
        <v>48</v>
      </c>
      <c r="C10" s="82"/>
      <c r="D10" s="82"/>
      <c r="E10" s="82"/>
      <c r="F10" s="82"/>
      <c r="G10" s="82"/>
      <c r="H10" s="82"/>
      <c r="I10" s="82"/>
      <c r="J10" s="90">
        <f>J11+J35</f>
        <v>60080.100516038379</v>
      </c>
      <c r="K10" s="91">
        <f>J10/$J$10</f>
        <v>1</v>
      </c>
      <c r="L10" s="91">
        <f>J10/'סכום נכסי הקרן'!$C$42</f>
        <v>8.0726048464425854E-2</v>
      </c>
    </row>
    <row r="11" spans="2:13">
      <c r="B11" s="83" t="s">
        <v>245</v>
      </c>
      <c r="C11" s="84"/>
      <c r="D11" s="84"/>
      <c r="E11" s="84"/>
      <c r="F11" s="84"/>
      <c r="G11" s="84"/>
      <c r="H11" s="84"/>
      <c r="I11" s="84"/>
      <c r="J11" s="93">
        <f>J12+J19</f>
        <v>58475.935206038383</v>
      </c>
      <c r="K11" s="94">
        <f t="shared" ref="K11:K17" si="0">J11/$J$10</f>
        <v>0.97329955682128455</v>
      </c>
      <c r="L11" s="94">
        <f>J11/'סכום נכסי הקרן'!$C$42</f>
        <v>7.8570627194359213E-2</v>
      </c>
    </row>
    <row r="12" spans="2:13">
      <c r="B12" s="104" t="s">
        <v>45</v>
      </c>
      <c r="C12" s="84"/>
      <c r="D12" s="84"/>
      <c r="E12" s="84"/>
      <c r="F12" s="84"/>
      <c r="G12" s="84"/>
      <c r="H12" s="84"/>
      <c r="I12" s="84"/>
      <c r="J12" s="93">
        <f>SUM(J13:J17)</f>
        <v>45335.409772888386</v>
      </c>
      <c r="K12" s="94">
        <f t="shared" si="0"/>
        <v>0.75458278836910575</v>
      </c>
      <c r="L12" s="94">
        <f>J12/'סכום נכסי הקרן'!$C$42</f>
        <v>6.0914486744306023E-2</v>
      </c>
    </row>
    <row r="13" spans="2:13">
      <c r="B13" s="89" t="s">
        <v>1868</v>
      </c>
      <c r="C13" s="86" t="s">
        <v>1869</v>
      </c>
      <c r="D13" s="86">
        <v>12</v>
      </c>
      <c r="E13" s="86" t="s">
        <v>360</v>
      </c>
      <c r="F13" s="86" t="s">
        <v>361</v>
      </c>
      <c r="G13" s="99" t="s">
        <v>176</v>
      </c>
      <c r="H13" s="100">
        <v>0</v>
      </c>
      <c r="I13" s="100">
        <v>0</v>
      </c>
      <c r="J13" s="96">
        <v>218.68055138399998</v>
      </c>
      <c r="K13" s="97">
        <f t="shared" si="0"/>
        <v>3.6398166698410105E-3</v>
      </c>
      <c r="L13" s="97">
        <f>J13/'סכום נכסי הקרן'!$C$42</f>
        <v>2.9382801689121054E-4</v>
      </c>
    </row>
    <row r="14" spans="2:13">
      <c r="B14" s="89" t="s">
        <v>1870</v>
      </c>
      <c r="C14" s="86" t="s">
        <v>1871</v>
      </c>
      <c r="D14" s="86">
        <v>10</v>
      </c>
      <c r="E14" s="86" t="s">
        <v>360</v>
      </c>
      <c r="F14" s="86" t="s">
        <v>361</v>
      </c>
      <c r="G14" s="99" t="s">
        <v>176</v>
      </c>
      <c r="H14" s="100">
        <v>0</v>
      </c>
      <c r="I14" s="100">
        <v>0</v>
      </c>
      <c r="J14" s="96">
        <v>3452.4393618419999</v>
      </c>
      <c r="K14" s="97">
        <f t="shared" si="0"/>
        <v>5.7463941175004717E-2</v>
      </c>
      <c r="L14" s="97">
        <f>J14/'סכום נכסי הקרן'!$C$42</f>
        <v>4.6388369002503468E-3</v>
      </c>
    </row>
    <row r="15" spans="2:13">
      <c r="B15" s="89" t="s">
        <v>1870</v>
      </c>
      <c r="C15" s="86" t="s">
        <v>1872</v>
      </c>
      <c r="D15" s="86">
        <v>10</v>
      </c>
      <c r="E15" s="86" t="s">
        <v>360</v>
      </c>
      <c r="F15" s="86" t="s">
        <v>361</v>
      </c>
      <c r="G15" s="99" t="s">
        <v>176</v>
      </c>
      <c r="H15" s="100">
        <v>0</v>
      </c>
      <c r="I15" s="100">
        <v>0</v>
      </c>
      <c r="J15" s="96">
        <f>43256.10924-2868.37759185561</f>
        <v>40387.731648144385</v>
      </c>
      <c r="K15" s="97">
        <f t="shared" si="0"/>
        <v>0.67223142606698671</v>
      </c>
      <c r="L15" s="97">
        <f>J15/'סכום נכסי הקרן'!$C$42</f>
        <v>5.4266586679993671E-2</v>
      </c>
    </row>
    <row r="16" spans="2:13">
      <c r="B16" s="89" t="s">
        <v>1873</v>
      </c>
      <c r="C16" s="86" t="s">
        <v>1874</v>
      </c>
      <c r="D16" s="86">
        <v>20</v>
      </c>
      <c r="E16" s="86" t="s">
        <v>360</v>
      </c>
      <c r="F16" s="86" t="s">
        <v>361</v>
      </c>
      <c r="G16" s="99" t="s">
        <v>176</v>
      </c>
      <c r="H16" s="100">
        <v>0</v>
      </c>
      <c r="I16" s="100">
        <v>0</v>
      </c>
      <c r="J16" s="96">
        <v>841.02386686099999</v>
      </c>
      <c r="K16" s="97">
        <f t="shared" si="0"/>
        <v>1.3998376494667959E-2</v>
      </c>
      <c r="L16" s="97">
        <f>J16/'סכום נכסי הקרן'!$C$42</f>
        <v>1.1300336193318453E-3</v>
      </c>
    </row>
    <row r="17" spans="2:12">
      <c r="B17" s="89" t="s">
        <v>1875</v>
      </c>
      <c r="C17" s="86" t="s">
        <v>1876</v>
      </c>
      <c r="D17" s="86">
        <v>11</v>
      </c>
      <c r="E17" s="86" t="s">
        <v>397</v>
      </c>
      <c r="F17" s="86" t="s">
        <v>361</v>
      </c>
      <c r="G17" s="99" t="s">
        <v>176</v>
      </c>
      <c r="H17" s="100">
        <v>0</v>
      </c>
      <c r="I17" s="100">
        <v>0</v>
      </c>
      <c r="J17" s="96">
        <v>435.53434465699996</v>
      </c>
      <c r="K17" s="97">
        <f t="shared" si="0"/>
        <v>7.2492279626052572E-3</v>
      </c>
      <c r="L17" s="97">
        <f>J17/'סכום נכסי הקרן'!$C$42</f>
        <v>5.8520152783894306E-4</v>
      </c>
    </row>
    <row r="18" spans="2:12">
      <c r="B18" s="85"/>
      <c r="C18" s="86"/>
      <c r="D18" s="86"/>
      <c r="E18" s="86"/>
      <c r="F18" s="86"/>
      <c r="G18" s="86"/>
      <c r="H18" s="86"/>
      <c r="I18" s="86"/>
      <c r="J18" s="86"/>
      <c r="K18" s="97"/>
      <c r="L18" s="86"/>
    </row>
    <row r="19" spans="2:12">
      <c r="B19" s="104" t="s">
        <v>46</v>
      </c>
      <c r="C19" s="84"/>
      <c r="D19" s="84"/>
      <c r="E19" s="84"/>
      <c r="F19" s="84"/>
      <c r="G19" s="84"/>
      <c r="H19" s="84"/>
      <c r="I19" s="84"/>
      <c r="J19" s="93">
        <f>SUM(J20:J33)</f>
        <v>13140.52543315</v>
      </c>
      <c r="K19" s="94">
        <f t="shared" ref="K19:K33" si="1">J19/$J$10</f>
        <v>0.21871676845217888</v>
      </c>
      <c r="L19" s="94">
        <f>J19/'סכום נכסי הקרן'!$C$42</f>
        <v>1.76561404500532E-2</v>
      </c>
    </row>
    <row r="20" spans="2:12">
      <c r="B20" s="89" t="s">
        <v>1868</v>
      </c>
      <c r="C20" s="86" t="s">
        <v>1877</v>
      </c>
      <c r="D20" s="86">
        <v>12</v>
      </c>
      <c r="E20" s="86" t="s">
        <v>360</v>
      </c>
      <c r="F20" s="86" t="s">
        <v>361</v>
      </c>
      <c r="G20" s="99" t="s">
        <v>175</v>
      </c>
      <c r="H20" s="100">
        <v>0</v>
      </c>
      <c r="I20" s="100">
        <v>0</v>
      </c>
      <c r="J20" s="96">
        <v>1.260149746</v>
      </c>
      <c r="K20" s="97">
        <f t="shared" si="1"/>
        <v>2.0974494635933625E-5</v>
      </c>
      <c r="L20" s="97">
        <f>J20/'סכום נכסי הקרן'!$C$42</f>
        <v>1.6931880704972177E-6</v>
      </c>
    </row>
    <row r="21" spans="2:12">
      <c r="B21" s="89" t="s">
        <v>1870</v>
      </c>
      <c r="C21" s="86" t="s">
        <v>1878</v>
      </c>
      <c r="D21" s="86">
        <v>10</v>
      </c>
      <c r="E21" s="86" t="s">
        <v>360</v>
      </c>
      <c r="F21" s="86" t="s">
        <v>361</v>
      </c>
      <c r="G21" s="99" t="s">
        <v>182</v>
      </c>
      <c r="H21" s="100">
        <v>0</v>
      </c>
      <c r="I21" s="100">
        <v>0</v>
      </c>
      <c r="J21" s="96">
        <v>2.035E-2</v>
      </c>
      <c r="K21" s="97">
        <f t="shared" si="1"/>
        <v>3.3871447992280856E-7</v>
      </c>
      <c r="L21" s="97">
        <f>J21/'סכום נכסי הקרן'!$C$42</f>
        <v>2.7343081521851438E-8</v>
      </c>
    </row>
    <row r="22" spans="2:12">
      <c r="B22" s="89" t="s">
        <v>1870</v>
      </c>
      <c r="C22" s="86" t="s">
        <v>1879</v>
      </c>
      <c r="D22" s="86">
        <v>10</v>
      </c>
      <c r="E22" s="86" t="s">
        <v>360</v>
      </c>
      <c r="F22" s="86" t="s">
        <v>361</v>
      </c>
      <c r="G22" s="99" t="s">
        <v>175</v>
      </c>
      <c r="H22" s="100">
        <v>0</v>
      </c>
      <c r="I22" s="100">
        <v>0</v>
      </c>
      <c r="J22" s="96">
        <v>254.472689661</v>
      </c>
      <c r="K22" s="97">
        <f t="shared" si="1"/>
        <v>4.2355569893407306E-3</v>
      </c>
      <c r="L22" s="97">
        <f>J22/'סכום נכסי הקרן'!$C$42</f>
        <v>3.4191977879535746E-4</v>
      </c>
    </row>
    <row r="23" spans="2:12">
      <c r="B23" s="89" t="s">
        <v>1870</v>
      </c>
      <c r="C23" s="86" t="s">
        <v>1880</v>
      </c>
      <c r="D23" s="86">
        <v>10</v>
      </c>
      <c r="E23" s="86" t="s">
        <v>360</v>
      </c>
      <c r="F23" s="86" t="s">
        <v>361</v>
      </c>
      <c r="G23" s="99" t="s">
        <v>177</v>
      </c>
      <c r="H23" s="100">
        <v>0</v>
      </c>
      <c r="I23" s="100">
        <v>0</v>
      </c>
      <c r="J23" s="96">
        <v>-5.33</v>
      </c>
      <c r="K23" s="97">
        <f t="shared" si="1"/>
        <v>-8.871489818125648E-5</v>
      </c>
      <c r="L23" s="97">
        <f>J23/'סכום נכסי הקרן'!$C$42</f>
        <v>-7.1616031700967155E-6</v>
      </c>
    </row>
    <row r="24" spans="2:12">
      <c r="B24" s="89" t="s">
        <v>1870</v>
      </c>
      <c r="C24" s="86" t="s">
        <v>1881</v>
      </c>
      <c r="D24" s="86">
        <v>10</v>
      </c>
      <c r="E24" s="86" t="s">
        <v>360</v>
      </c>
      <c r="F24" s="86" t="s">
        <v>361</v>
      </c>
      <c r="G24" s="99" t="s">
        <v>180</v>
      </c>
      <c r="H24" s="100">
        <v>0</v>
      </c>
      <c r="I24" s="100">
        <v>0</v>
      </c>
      <c r="J24" s="96">
        <v>0.12106</v>
      </c>
      <c r="K24" s="97">
        <f t="shared" si="1"/>
        <v>2.0149766555014841E-6</v>
      </c>
      <c r="L24" s="97">
        <f>J24/'סכום נכסי הקרן'!$C$42</f>
        <v>1.6266110314669952E-7</v>
      </c>
    </row>
    <row r="25" spans="2:12">
      <c r="B25" s="89" t="s">
        <v>1870</v>
      </c>
      <c r="C25" s="86" t="s">
        <v>1882</v>
      </c>
      <c r="D25" s="86">
        <v>10</v>
      </c>
      <c r="E25" s="86" t="s">
        <v>360</v>
      </c>
      <c r="F25" s="86" t="s">
        <v>361</v>
      </c>
      <c r="G25" s="99" t="s">
        <v>1864</v>
      </c>
      <c r="H25" s="100">
        <v>0</v>
      </c>
      <c r="I25" s="100">
        <v>0</v>
      </c>
      <c r="J25" s="96">
        <v>0.60272999999999999</v>
      </c>
      <c r="K25" s="97">
        <f t="shared" si="1"/>
        <v>1.0032107050804637E-5</v>
      </c>
      <c r="L25" s="97">
        <f>J25/'סכום נכסי הקרן'!$C$42</f>
        <v>8.0985235998356348E-7</v>
      </c>
    </row>
    <row r="26" spans="2:12">
      <c r="B26" s="89" t="s">
        <v>1870</v>
      </c>
      <c r="C26" s="86" t="s">
        <v>1883</v>
      </c>
      <c r="D26" s="86">
        <v>10</v>
      </c>
      <c r="E26" s="86" t="s">
        <v>360</v>
      </c>
      <c r="F26" s="86" t="s">
        <v>361</v>
      </c>
      <c r="G26" s="99" t="s">
        <v>178</v>
      </c>
      <c r="H26" s="100">
        <v>0</v>
      </c>
      <c r="I26" s="100">
        <v>0</v>
      </c>
      <c r="J26" s="96">
        <v>13.10031</v>
      </c>
      <c r="K26" s="97">
        <f t="shared" si="1"/>
        <v>2.1804740483919252E-4</v>
      </c>
      <c r="L26" s="97">
        <f>J26/'סכום נכסי הקרן'!$C$42</f>
        <v>1.760210537059094E-5</v>
      </c>
    </row>
    <row r="27" spans="2:12">
      <c r="B27" s="89" t="s">
        <v>1870</v>
      </c>
      <c r="C27" s="86" t="s">
        <v>1884</v>
      </c>
      <c r="D27" s="86">
        <v>10</v>
      </c>
      <c r="E27" s="86" t="s">
        <v>360</v>
      </c>
      <c r="F27" s="86" t="s">
        <v>361</v>
      </c>
      <c r="G27" s="99" t="s">
        <v>175</v>
      </c>
      <c r="H27" s="100">
        <v>0</v>
      </c>
      <c r="I27" s="100">
        <v>0</v>
      </c>
      <c r="J27" s="96">
        <v>12820.09024</v>
      </c>
      <c r="K27" s="97">
        <f t="shared" si="1"/>
        <v>0.21338330212309944</v>
      </c>
      <c r="L27" s="97">
        <f>J27/'סכום נכסי הקרן'!$C$42</f>
        <v>1.7225590788688547E-2</v>
      </c>
    </row>
    <row r="28" spans="2:12">
      <c r="B28" s="89" t="s">
        <v>1870</v>
      </c>
      <c r="C28" s="86" t="s">
        <v>1885</v>
      </c>
      <c r="D28" s="86">
        <v>10</v>
      </c>
      <c r="E28" s="86" t="s">
        <v>360</v>
      </c>
      <c r="F28" s="86" t="s">
        <v>361</v>
      </c>
      <c r="G28" s="99" t="s">
        <v>185</v>
      </c>
      <c r="H28" s="100">
        <v>0</v>
      </c>
      <c r="I28" s="100">
        <v>0</v>
      </c>
      <c r="J28" s="96">
        <v>8.3828099999999992</v>
      </c>
      <c r="K28" s="97">
        <f t="shared" si="1"/>
        <v>1.39527229947996E-4</v>
      </c>
      <c r="L28" s="97">
        <f>J28/'סכום נכסי הקרן'!$C$42</f>
        <v>1.1263481926889014E-5</v>
      </c>
    </row>
    <row r="29" spans="2:12">
      <c r="B29" s="89" t="s">
        <v>1870</v>
      </c>
      <c r="C29" s="86" t="s">
        <v>1886</v>
      </c>
      <c r="D29" s="86">
        <v>10</v>
      </c>
      <c r="E29" s="86" t="s">
        <v>360</v>
      </c>
      <c r="F29" s="86" t="s">
        <v>361</v>
      </c>
      <c r="G29" s="99" t="s">
        <v>184</v>
      </c>
      <c r="H29" s="100">
        <v>0</v>
      </c>
      <c r="I29" s="100">
        <v>0</v>
      </c>
      <c r="J29" s="96">
        <v>1.6933699999999998</v>
      </c>
      <c r="K29" s="97">
        <f t="shared" si="1"/>
        <v>2.8185205841124631E-5</v>
      </c>
      <c r="L29" s="97">
        <f>J29/'סכום נכסי הקרן'!$C$42</f>
        <v>2.2752802927104456E-6</v>
      </c>
    </row>
    <row r="30" spans="2:12">
      <c r="B30" s="89" t="s">
        <v>1870</v>
      </c>
      <c r="C30" s="86" t="s">
        <v>1887</v>
      </c>
      <c r="D30" s="86">
        <v>10</v>
      </c>
      <c r="E30" s="86" t="s">
        <v>360</v>
      </c>
      <c r="F30" s="86" t="s">
        <v>361</v>
      </c>
      <c r="G30" s="99" t="s">
        <v>179</v>
      </c>
      <c r="H30" s="100">
        <v>0</v>
      </c>
      <c r="I30" s="100">
        <v>0</v>
      </c>
      <c r="J30" s="96">
        <v>45.157300000000006</v>
      </c>
      <c r="K30" s="97">
        <f t="shared" si="1"/>
        <v>7.5161824983873435E-4</v>
      </c>
      <c r="L30" s="97">
        <f>J30/'סכום נכסי הקרן'!$C$42</f>
        <v>6.0675171263228606E-5</v>
      </c>
    </row>
    <row r="31" spans="2:12">
      <c r="B31" s="89" t="s">
        <v>1870</v>
      </c>
      <c r="C31" s="86" t="s">
        <v>1888</v>
      </c>
      <c r="D31" s="86">
        <v>10</v>
      </c>
      <c r="E31" s="86" t="s">
        <v>360</v>
      </c>
      <c r="F31" s="86" t="s">
        <v>361</v>
      </c>
      <c r="G31" s="99" t="s">
        <v>183</v>
      </c>
      <c r="H31" s="100">
        <v>0</v>
      </c>
      <c r="I31" s="100">
        <v>0</v>
      </c>
      <c r="J31" s="96">
        <v>0.53813999999999995</v>
      </c>
      <c r="K31" s="97">
        <f t="shared" si="1"/>
        <v>8.9570422715312113E-6</v>
      </c>
      <c r="L31" s="97">
        <f>J31/'סכום נכסי הקרן'!$C$42</f>
        <v>7.2306662850953963E-7</v>
      </c>
    </row>
    <row r="32" spans="2:12">
      <c r="B32" s="89" t="s">
        <v>1873</v>
      </c>
      <c r="C32" s="86" t="s">
        <v>1889</v>
      </c>
      <c r="D32" s="86">
        <v>20</v>
      </c>
      <c r="E32" s="86" t="s">
        <v>360</v>
      </c>
      <c r="F32" s="86" t="s">
        <v>361</v>
      </c>
      <c r="G32" s="99" t="s">
        <v>175</v>
      </c>
      <c r="H32" s="100">
        <v>0</v>
      </c>
      <c r="I32" s="100">
        <v>0</v>
      </c>
      <c r="J32" s="96">
        <v>0.16418933699999996</v>
      </c>
      <c r="K32" s="97">
        <f t="shared" si="1"/>
        <v>2.7328405843157609E-6</v>
      </c>
      <c r="L32" s="97">
        <f>J32/'סכום נכסי הקרן'!$C$42</f>
        <v>2.2061142145502396E-7</v>
      </c>
    </row>
    <row r="33" spans="2:12">
      <c r="B33" s="89" t="s">
        <v>1875</v>
      </c>
      <c r="C33" s="86" t="s">
        <v>1890</v>
      </c>
      <c r="D33" s="86">
        <v>11</v>
      </c>
      <c r="E33" s="86" t="s">
        <v>397</v>
      </c>
      <c r="F33" s="86" t="s">
        <v>361</v>
      </c>
      <c r="G33" s="99" t="s">
        <v>175</v>
      </c>
      <c r="H33" s="100">
        <v>0</v>
      </c>
      <c r="I33" s="100">
        <v>0</v>
      </c>
      <c r="J33" s="96">
        <v>0.25209440599999999</v>
      </c>
      <c r="K33" s="97">
        <f t="shared" si="1"/>
        <v>4.195971774925766E-6</v>
      </c>
      <c r="L33" s="97">
        <f>J33/'סכום נכסי הקרן'!$C$42</f>
        <v>3.3872422085802035E-7</v>
      </c>
    </row>
    <row r="34" spans="2:12">
      <c r="B34" s="85"/>
      <c r="C34" s="86"/>
      <c r="D34" s="86"/>
      <c r="E34" s="86"/>
      <c r="F34" s="86"/>
      <c r="G34" s="86"/>
      <c r="H34" s="86"/>
      <c r="I34" s="86"/>
      <c r="J34" s="86"/>
      <c r="K34" s="97"/>
      <c r="L34" s="86"/>
    </row>
    <row r="35" spans="2:12">
      <c r="B35" s="83" t="s">
        <v>244</v>
      </c>
      <c r="C35" s="84"/>
      <c r="D35" s="84"/>
      <c r="E35" s="84"/>
      <c r="F35" s="84"/>
      <c r="G35" s="84"/>
      <c r="H35" s="84"/>
      <c r="I35" s="84"/>
      <c r="J35" s="93">
        <f>J36</f>
        <v>1604.1653100000001</v>
      </c>
      <c r="K35" s="94">
        <f t="shared" ref="K35:K37" si="2">J35/$J$10</f>
        <v>2.6700443178715526E-2</v>
      </c>
      <c r="L35" s="94">
        <f>J35/'סכום נכסי הקרן'!$C$42</f>
        <v>2.1554212700666381E-3</v>
      </c>
    </row>
    <row r="36" spans="2:12" s="102" customFormat="1">
      <c r="B36" s="125" t="s">
        <v>47</v>
      </c>
      <c r="C36" s="126"/>
      <c r="D36" s="126"/>
      <c r="E36" s="126"/>
      <c r="F36" s="126"/>
      <c r="G36" s="126"/>
      <c r="H36" s="126"/>
      <c r="I36" s="126"/>
      <c r="J36" s="127">
        <f>J37</f>
        <v>1604.1653100000001</v>
      </c>
      <c r="K36" s="128">
        <f t="shared" si="2"/>
        <v>2.6700443178715526E-2</v>
      </c>
      <c r="L36" s="128">
        <f>J36/'סכום נכסי הקרן'!$C$42</f>
        <v>2.1554212700666381E-3</v>
      </c>
    </row>
    <row r="37" spans="2:12">
      <c r="B37" s="89" t="s">
        <v>1891</v>
      </c>
      <c r="C37" s="86" t="s">
        <v>1892</v>
      </c>
      <c r="D37" s="86"/>
      <c r="E37" s="86" t="s">
        <v>272</v>
      </c>
      <c r="F37" s="86" t="s">
        <v>1893</v>
      </c>
      <c r="G37" s="99"/>
      <c r="H37" s="100">
        <v>0</v>
      </c>
      <c r="I37" s="100">
        <v>0</v>
      </c>
      <c r="J37" s="96">
        <v>1604.1653100000001</v>
      </c>
      <c r="K37" s="97">
        <f t="shared" si="2"/>
        <v>2.6700443178715526E-2</v>
      </c>
      <c r="L37" s="97">
        <f>J37/'סכום נכסי הקרן'!$C$42</f>
        <v>2.1554212700666381E-3</v>
      </c>
    </row>
    <row r="38" spans="2:12">
      <c r="D38" s="1"/>
      <c r="G38" s="130"/>
      <c r="H38" s="130"/>
      <c r="I38" s="130"/>
      <c r="J38" s="130"/>
      <c r="K38" s="130"/>
    </row>
    <row r="39" spans="2:12">
      <c r="D39" s="1"/>
      <c r="G39" s="130"/>
      <c r="H39" s="130"/>
      <c r="I39" s="130"/>
      <c r="J39" s="130"/>
      <c r="K39" s="130"/>
    </row>
    <row r="40" spans="2:12">
      <c r="D40" s="1"/>
    </row>
    <row r="41" spans="2:12">
      <c r="B41" s="101" t="s">
        <v>266</v>
      </c>
      <c r="D41" s="1"/>
    </row>
    <row r="42" spans="2:12">
      <c r="B42" s="118"/>
      <c r="D42" s="1"/>
    </row>
    <row r="43" spans="2:12">
      <c r="D43" s="1"/>
    </row>
    <row r="44" spans="2:12">
      <c r="D44" s="1"/>
    </row>
    <row r="45" spans="2:12">
      <c r="D45" s="1"/>
    </row>
    <row r="46" spans="2:12">
      <c r="D46" s="1"/>
    </row>
    <row r="47" spans="2:12">
      <c r="D47" s="1"/>
    </row>
    <row r="48" spans="2:12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E514" s="2"/>
    </row>
  </sheetData>
  <sheetProtection sheet="1" objects="1" scenarios="1"/>
  <mergeCells count="1">
    <mergeCell ref="B6:L6"/>
  </mergeCells>
  <phoneticPr fontId="5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>
      <selection activeCell="Y31" sqref="Y31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191</v>
      </c>
      <c r="C1" s="80" t="s" vm="1">
        <v>267</v>
      </c>
    </row>
    <row r="2" spans="2:18">
      <c r="B2" s="58" t="s">
        <v>190</v>
      </c>
      <c r="C2" s="80" t="s">
        <v>268</v>
      </c>
    </row>
    <row r="3" spans="2:18">
      <c r="B3" s="58" t="s">
        <v>192</v>
      </c>
      <c r="C3" s="80" t="s">
        <v>269</v>
      </c>
    </row>
    <row r="4" spans="2:18">
      <c r="B4" s="58" t="s">
        <v>193</v>
      </c>
      <c r="C4" s="80">
        <v>8803</v>
      </c>
    </row>
    <row r="6" spans="2:18" ht="26.25" customHeight="1">
      <c r="B6" s="172" t="s">
        <v>232</v>
      </c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3"/>
      <c r="O6" s="173"/>
      <c r="P6" s="174"/>
    </row>
    <row r="7" spans="2:18" s="3" customFormat="1" ht="78.75">
      <c r="B7" s="23" t="s">
        <v>127</v>
      </c>
      <c r="C7" s="31" t="s">
        <v>49</v>
      </c>
      <c r="D7" s="31" t="s">
        <v>69</v>
      </c>
      <c r="E7" s="31" t="s">
        <v>15</v>
      </c>
      <c r="F7" s="31" t="s">
        <v>70</v>
      </c>
      <c r="G7" s="31" t="s">
        <v>112</v>
      </c>
      <c r="H7" s="31" t="s">
        <v>18</v>
      </c>
      <c r="I7" s="31" t="s">
        <v>111</v>
      </c>
      <c r="J7" s="31" t="s">
        <v>17</v>
      </c>
      <c r="K7" s="31" t="s">
        <v>229</v>
      </c>
      <c r="L7" s="31" t="s">
        <v>251</v>
      </c>
      <c r="M7" s="31" t="s">
        <v>230</v>
      </c>
      <c r="N7" s="31" t="s">
        <v>63</v>
      </c>
      <c r="O7" s="31" t="s">
        <v>194</v>
      </c>
      <c r="P7" s="32" t="s">
        <v>196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258</v>
      </c>
      <c r="M8" s="33" t="s">
        <v>254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1" t="s">
        <v>266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1" t="s">
        <v>123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1" t="s">
        <v>257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>
      <selection activeCell="C18" sqref="C18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191</v>
      </c>
      <c r="C1" s="80" t="s" vm="1">
        <v>267</v>
      </c>
    </row>
    <row r="2" spans="2:18">
      <c r="B2" s="58" t="s">
        <v>190</v>
      </c>
      <c r="C2" s="80" t="s">
        <v>268</v>
      </c>
    </row>
    <row r="3" spans="2:18">
      <c r="B3" s="58" t="s">
        <v>192</v>
      </c>
      <c r="C3" s="80" t="s">
        <v>269</v>
      </c>
    </row>
    <row r="4" spans="2:18">
      <c r="B4" s="58" t="s">
        <v>193</v>
      </c>
      <c r="C4" s="80">
        <v>8803</v>
      </c>
    </row>
    <row r="6" spans="2:18" ht="26.25" customHeight="1">
      <c r="B6" s="172" t="s">
        <v>234</v>
      </c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3"/>
      <c r="O6" s="173"/>
      <c r="P6" s="174"/>
    </row>
    <row r="7" spans="2:18" s="3" customFormat="1" ht="78.75">
      <c r="B7" s="23" t="s">
        <v>127</v>
      </c>
      <c r="C7" s="31" t="s">
        <v>49</v>
      </c>
      <c r="D7" s="31" t="s">
        <v>69</v>
      </c>
      <c r="E7" s="31" t="s">
        <v>15</v>
      </c>
      <c r="F7" s="31" t="s">
        <v>70</v>
      </c>
      <c r="G7" s="31" t="s">
        <v>112</v>
      </c>
      <c r="H7" s="31" t="s">
        <v>18</v>
      </c>
      <c r="I7" s="31" t="s">
        <v>111</v>
      </c>
      <c r="J7" s="31" t="s">
        <v>17</v>
      </c>
      <c r="K7" s="31" t="s">
        <v>229</v>
      </c>
      <c r="L7" s="31" t="s">
        <v>251</v>
      </c>
      <c r="M7" s="31" t="s">
        <v>230</v>
      </c>
      <c r="N7" s="31" t="s">
        <v>63</v>
      </c>
      <c r="O7" s="31" t="s">
        <v>194</v>
      </c>
      <c r="P7" s="32" t="s">
        <v>196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258</v>
      </c>
      <c r="M8" s="33" t="s">
        <v>254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1" t="s">
        <v>266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1" t="s">
        <v>123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1" t="s">
        <v>257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23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23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23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23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23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23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23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23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23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23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23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23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23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23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23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2"/>
      <c r="R31" s="2"/>
      <c r="S31" s="2"/>
      <c r="T31" s="2"/>
      <c r="U31" s="2"/>
      <c r="V31" s="2"/>
      <c r="W31" s="2"/>
    </row>
    <row r="32" spans="2:23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2"/>
      <c r="R32" s="2"/>
      <c r="S32" s="2"/>
      <c r="T32" s="2"/>
      <c r="U32" s="2"/>
      <c r="V32" s="2"/>
      <c r="W32" s="2"/>
    </row>
    <row r="33" spans="2:23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2"/>
      <c r="R33" s="2"/>
      <c r="S33" s="2"/>
      <c r="T33" s="2"/>
      <c r="U33" s="2"/>
      <c r="V33" s="2"/>
      <c r="W33" s="2"/>
    </row>
    <row r="34" spans="2:23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2"/>
      <c r="R34" s="2"/>
      <c r="S34" s="2"/>
      <c r="T34" s="2"/>
      <c r="U34" s="2"/>
      <c r="V34" s="2"/>
      <c r="W34" s="2"/>
    </row>
    <row r="35" spans="2:23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2"/>
      <c r="R35" s="2"/>
      <c r="S35" s="2"/>
      <c r="T35" s="2"/>
      <c r="U35" s="2"/>
      <c r="V35" s="2"/>
      <c r="W35" s="2"/>
    </row>
    <row r="36" spans="2:23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2"/>
      <c r="R36" s="2"/>
      <c r="S36" s="2"/>
      <c r="T36" s="2"/>
      <c r="U36" s="2"/>
      <c r="V36" s="2"/>
      <c r="W36" s="2"/>
    </row>
    <row r="37" spans="2:23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2"/>
      <c r="R37" s="2"/>
      <c r="S37" s="2"/>
      <c r="T37" s="2"/>
      <c r="U37" s="2"/>
      <c r="V37" s="2"/>
      <c r="W37" s="2"/>
    </row>
    <row r="38" spans="2:23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2"/>
      <c r="R38" s="2"/>
      <c r="S38" s="2"/>
      <c r="T38" s="2"/>
      <c r="U38" s="2"/>
      <c r="V38" s="2"/>
      <c r="W38" s="2"/>
    </row>
    <row r="39" spans="2:23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2"/>
      <c r="R39" s="2"/>
      <c r="S39" s="2"/>
      <c r="T39" s="2"/>
      <c r="U39" s="2"/>
      <c r="V39" s="2"/>
      <c r="W39" s="2"/>
    </row>
    <row r="40" spans="2:23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2"/>
      <c r="R40" s="2"/>
      <c r="S40" s="2"/>
      <c r="T40" s="2"/>
      <c r="U40" s="2"/>
      <c r="V40" s="2"/>
      <c r="W40" s="2"/>
    </row>
    <row r="41" spans="2:23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2"/>
      <c r="R41" s="2"/>
      <c r="S41" s="2"/>
      <c r="T41" s="2"/>
      <c r="U41" s="2"/>
      <c r="V41" s="2"/>
      <c r="W41" s="2"/>
    </row>
    <row r="42" spans="2:23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2"/>
      <c r="R42" s="2"/>
      <c r="S42" s="2"/>
      <c r="T42" s="2"/>
      <c r="U42" s="2"/>
      <c r="V42" s="2"/>
      <c r="W42" s="2"/>
    </row>
    <row r="43" spans="2:23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23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23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23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23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23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workbookViewId="0">
      <selection activeCell="C65" sqref="C65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3.140625" style="1" bestFit="1" customWidth="1"/>
    <col min="13" max="13" width="7.28515625" style="1" bestFit="1" customWidth="1"/>
    <col min="14" max="14" width="8.28515625" style="1" bestFit="1" customWidth="1"/>
    <col min="15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8" t="s">
        <v>191</v>
      </c>
      <c r="C1" s="80" t="s" vm="1">
        <v>267</v>
      </c>
    </row>
    <row r="2" spans="2:53">
      <c r="B2" s="58" t="s">
        <v>190</v>
      </c>
      <c r="C2" s="80" t="s">
        <v>268</v>
      </c>
    </row>
    <row r="3" spans="2:53">
      <c r="B3" s="58" t="s">
        <v>192</v>
      </c>
      <c r="C3" s="80" t="s">
        <v>269</v>
      </c>
    </row>
    <row r="4" spans="2:53">
      <c r="B4" s="58" t="s">
        <v>193</v>
      </c>
      <c r="C4" s="80">
        <v>8803</v>
      </c>
    </row>
    <row r="6" spans="2:53" ht="21.75" customHeight="1">
      <c r="B6" s="163" t="s">
        <v>221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5"/>
    </row>
    <row r="7" spans="2:53" ht="27.75" customHeight="1">
      <c r="B7" s="166" t="s">
        <v>96</v>
      </c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8"/>
      <c r="AU7" s="3"/>
      <c r="AV7" s="3"/>
    </row>
    <row r="8" spans="2:53" s="3" customFormat="1" ht="66" customHeight="1">
      <c r="B8" s="23" t="s">
        <v>126</v>
      </c>
      <c r="C8" s="31" t="s">
        <v>49</v>
      </c>
      <c r="D8" s="31" t="s">
        <v>131</v>
      </c>
      <c r="E8" s="31" t="s">
        <v>15</v>
      </c>
      <c r="F8" s="31" t="s">
        <v>70</v>
      </c>
      <c r="G8" s="31" t="s">
        <v>112</v>
      </c>
      <c r="H8" s="31" t="s">
        <v>18</v>
      </c>
      <c r="I8" s="31" t="s">
        <v>111</v>
      </c>
      <c r="J8" s="31" t="s">
        <v>17</v>
      </c>
      <c r="K8" s="31" t="s">
        <v>19</v>
      </c>
      <c r="L8" s="31" t="s">
        <v>251</v>
      </c>
      <c r="M8" s="31" t="s">
        <v>250</v>
      </c>
      <c r="N8" s="31" t="s">
        <v>265</v>
      </c>
      <c r="O8" s="31" t="s">
        <v>66</v>
      </c>
      <c r="P8" s="31" t="s">
        <v>253</v>
      </c>
      <c r="Q8" s="31" t="s">
        <v>194</v>
      </c>
      <c r="R8" s="74" t="s">
        <v>196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258</v>
      </c>
      <c r="M9" s="33"/>
      <c r="N9" s="17" t="s">
        <v>254</v>
      </c>
      <c r="O9" s="33" t="s">
        <v>259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124</v>
      </c>
      <c r="R10" s="21" t="s">
        <v>125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81" t="s">
        <v>29</v>
      </c>
      <c r="C11" s="82"/>
      <c r="D11" s="82"/>
      <c r="E11" s="82"/>
      <c r="F11" s="82"/>
      <c r="G11" s="82"/>
      <c r="H11" s="90">
        <v>5.3653053631499912</v>
      </c>
      <c r="I11" s="82"/>
      <c r="J11" s="82"/>
      <c r="K11" s="91">
        <v>4.8677388847748783E-3</v>
      </c>
      <c r="L11" s="90"/>
      <c r="M11" s="92"/>
      <c r="N11" s="82"/>
      <c r="O11" s="90">
        <v>117519.72069881401</v>
      </c>
      <c r="P11" s="82"/>
      <c r="Q11" s="91">
        <f>O11/$O$11</f>
        <v>1</v>
      </c>
      <c r="R11" s="91">
        <f>O11/'סכום נכסי הקרן'!$C$42</f>
        <v>0.15790424095788125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ht="22.5" customHeight="1">
      <c r="B12" s="83" t="s">
        <v>245</v>
      </c>
      <c r="C12" s="84"/>
      <c r="D12" s="84"/>
      <c r="E12" s="84"/>
      <c r="F12" s="84"/>
      <c r="G12" s="84"/>
      <c r="H12" s="93">
        <v>5.3653053631499912</v>
      </c>
      <c r="I12" s="84"/>
      <c r="J12" s="84"/>
      <c r="K12" s="94">
        <v>4.8677388847748766E-3</v>
      </c>
      <c r="L12" s="93"/>
      <c r="M12" s="95"/>
      <c r="N12" s="84"/>
      <c r="O12" s="93">
        <v>117519.72069881401</v>
      </c>
      <c r="P12" s="84"/>
      <c r="Q12" s="94">
        <f t="shared" ref="Q12:Q26" si="0">O12/$O$11</f>
        <v>1</v>
      </c>
      <c r="R12" s="94">
        <f>O12/'סכום נכסי הקרן'!$C$42</f>
        <v>0.15790424095788125</v>
      </c>
      <c r="AW12" s="4"/>
    </row>
    <row r="13" spans="2:53" s="102" customFormat="1">
      <c r="B13" s="125" t="s">
        <v>27</v>
      </c>
      <c r="C13" s="126"/>
      <c r="D13" s="126"/>
      <c r="E13" s="126"/>
      <c r="F13" s="126"/>
      <c r="G13" s="126"/>
      <c r="H13" s="127">
        <v>5.7861130952197168</v>
      </c>
      <c r="I13" s="126"/>
      <c r="J13" s="126"/>
      <c r="K13" s="128">
        <v>-5.1186871813852465E-3</v>
      </c>
      <c r="L13" s="127"/>
      <c r="M13" s="129"/>
      <c r="N13" s="126"/>
      <c r="O13" s="127">
        <v>44142.547825230009</v>
      </c>
      <c r="P13" s="126"/>
      <c r="Q13" s="128">
        <f t="shared" si="0"/>
        <v>0.37561821592786926</v>
      </c>
      <c r="R13" s="128">
        <f>O13/'סכום נכסי הקרן'!$C$42</f>
        <v>5.9311709276043741E-2</v>
      </c>
    </row>
    <row r="14" spans="2:53">
      <c r="B14" s="87" t="s">
        <v>26</v>
      </c>
      <c r="C14" s="84"/>
      <c r="D14" s="84"/>
      <c r="E14" s="84"/>
      <c r="F14" s="84"/>
      <c r="G14" s="84"/>
      <c r="H14" s="93">
        <v>5.7861130952197168</v>
      </c>
      <c r="I14" s="84"/>
      <c r="J14" s="84"/>
      <c r="K14" s="94">
        <v>-5.1186871813852465E-3</v>
      </c>
      <c r="L14" s="93"/>
      <c r="M14" s="95"/>
      <c r="N14" s="84"/>
      <c r="O14" s="93">
        <v>44142.547825230009</v>
      </c>
      <c r="P14" s="84"/>
      <c r="Q14" s="94">
        <f t="shared" si="0"/>
        <v>0.37561821592786926</v>
      </c>
      <c r="R14" s="94">
        <f>O14/'סכום נכסי הקרן'!$C$42</f>
        <v>5.9311709276043741E-2</v>
      </c>
    </row>
    <row r="15" spans="2:53">
      <c r="B15" s="88" t="s">
        <v>270</v>
      </c>
      <c r="C15" s="86" t="s">
        <v>271</v>
      </c>
      <c r="D15" s="99" t="s">
        <v>132</v>
      </c>
      <c r="E15" s="86" t="s">
        <v>272</v>
      </c>
      <c r="F15" s="86"/>
      <c r="G15" s="86"/>
      <c r="H15" s="96">
        <v>2.2299999999999511</v>
      </c>
      <c r="I15" s="99" t="s">
        <v>176</v>
      </c>
      <c r="J15" s="100">
        <v>0.04</v>
      </c>
      <c r="K15" s="97">
        <v>-1.1699999999999402E-2</v>
      </c>
      <c r="L15" s="96">
        <v>3689017.068368</v>
      </c>
      <c r="M15" s="98">
        <v>150.09</v>
      </c>
      <c r="N15" s="86"/>
      <c r="O15" s="96">
        <v>5536.845663049</v>
      </c>
      <c r="P15" s="97">
        <v>2.372692861680107E-4</v>
      </c>
      <c r="Q15" s="97">
        <f t="shared" si="0"/>
        <v>4.7114183305788586E-2</v>
      </c>
      <c r="R15" s="97">
        <f>O15/'סכום נכסי הקרן'!$C$42</f>
        <v>7.4395293532510268E-3</v>
      </c>
    </row>
    <row r="16" spans="2:53" ht="20.25">
      <c r="B16" s="88" t="s">
        <v>273</v>
      </c>
      <c r="C16" s="86" t="s">
        <v>274</v>
      </c>
      <c r="D16" s="99" t="s">
        <v>132</v>
      </c>
      <c r="E16" s="86" t="s">
        <v>272</v>
      </c>
      <c r="F16" s="86"/>
      <c r="G16" s="86"/>
      <c r="H16" s="96">
        <v>4.8600000000004391</v>
      </c>
      <c r="I16" s="99" t="s">
        <v>176</v>
      </c>
      <c r="J16" s="100">
        <v>0.04</v>
      </c>
      <c r="K16" s="97">
        <v>-4.7000000000003376E-3</v>
      </c>
      <c r="L16" s="96">
        <v>1511075.0969889998</v>
      </c>
      <c r="M16" s="98">
        <v>156.80000000000001</v>
      </c>
      <c r="N16" s="86"/>
      <c r="O16" s="96">
        <v>2369.3658245359998</v>
      </c>
      <c r="P16" s="97">
        <v>1.3006445892766794E-4</v>
      </c>
      <c r="Q16" s="97">
        <f t="shared" si="0"/>
        <v>2.0161431719263021E-2</v>
      </c>
      <c r="R16" s="97">
        <f>O16/'סכום נכסי הקרן'!$C$42</f>
        <v>3.1835755722543781E-3</v>
      </c>
      <c r="AU16" s="4"/>
    </row>
    <row r="17" spans="2:48" ht="20.25">
      <c r="B17" s="88" t="s">
        <v>275</v>
      </c>
      <c r="C17" s="86" t="s">
        <v>276</v>
      </c>
      <c r="D17" s="99" t="s">
        <v>132</v>
      </c>
      <c r="E17" s="86" t="s">
        <v>272</v>
      </c>
      <c r="F17" s="86"/>
      <c r="G17" s="86"/>
      <c r="H17" s="96">
        <v>7.9200000000004138</v>
      </c>
      <c r="I17" s="99" t="s">
        <v>176</v>
      </c>
      <c r="J17" s="100">
        <v>7.4999999999999997E-3</v>
      </c>
      <c r="K17" s="97">
        <v>-4.0000000000011652E-4</v>
      </c>
      <c r="L17" s="96">
        <v>6339300.3865040001</v>
      </c>
      <c r="M17" s="98">
        <v>108.29</v>
      </c>
      <c r="N17" s="86"/>
      <c r="O17" s="96">
        <v>6864.8285006229999</v>
      </c>
      <c r="P17" s="97">
        <v>4.5480953637041681E-4</v>
      </c>
      <c r="Q17" s="97">
        <f t="shared" si="0"/>
        <v>5.8414268344089748E-2</v>
      </c>
      <c r="R17" s="97">
        <f>O17/'סכום נכסי הקרן'!$C$42</f>
        <v>9.223860703983483E-3</v>
      </c>
      <c r="AV17" s="4"/>
    </row>
    <row r="18" spans="2:48">
      <c r="B18" s="88" t="s">
        <v>277</v>
      </c>
      <c r="C18" s="86" t="s">
        <v>278</v>
      </c>
      <c r="D18" s="99" t="s">
        <v>132</v>
      </c>
      <c r="E18" s="86" t="s">
        <v>272</v>
      </c>
      <c r="F18" s="86"/>
      <c r="G18" s="86"/>
      <c r="H18" s="96">
        <v>13.359999999999289</v>
      </c>
      <c r="I18" s="99" t="s">
        <v>176</v>
      </c>
      <c r="J18" s="100">
        <v>0.04</v>
      </c>
      <c r="K18" s="97">
        <v>8.6999999999997461E-3</v>
      </c>
      <c r="L18" s="96">
        <v>3040341.1454349998</v>
      </c>
      <c r="M18" s="98">
        <v>182.1</v>
      </c>
      <c r="N18" s="86"/>
      <c r="O18" s="96">
        <v>5536.4610791220011</v>
      </c>
      <c r="P18" s="97">
        <v>1.8742544404736077E-4</v>
      </c>
      <c r="Q18" s="97">
        <f t="shared" si="0"/>
        <v>4.7110910800334076E-2</v>
      </c>
      <c r="R18" s="97">
        <f>O18/'סכום נכסי הקרן'!$C$42</f>
        <v>7.4390126107612021E-3</v>
      </c>
      <c r="AU18" s="3"/>
    </row>
    <row r="19" spans="2:48">
      <c r="B19" s="88" t="s">
        <v>279</v>
      </c>
      <c r="C19" s="86" t="s">
        <v>280</v>
      </c>
      <c r="D19" s="99" t="s">
        <v>132</v>
      </c>
      <c r="E19" s="86" t="s">
        <v>272</v>
      </c>
      <c r="F19" s="86"/>
      <c r="G19" s="86"/>
      <c r="H19" s="96">
        <v>17.589999999992859</v>
      </c>
      <c r="I19" s="99" t="s">
        <v>176</v>
      </c>
      <c r="J19" s="100">
        <v>2.75E-2</v>
      </c>
      <c r="K19" s="97">
        <v>1.1999999999997554E-2</v>
      </c>
      <c r="L19" s="96">
        <v>579030.50049200002</v>
      </c>
      <c r="M19" s="98">
        <v>141.22999999999999</v>
      </c>
      <c r="N19" s="86"/>
      <c r="O19" s="96">
        <v>817.76482177599996</v>
      </c>
      <c r="P19" s="97">
        <v>3.2759734403948797E-5</v>
      </c>
      <c r="Q19" s="97">
        <f t="shared" si="0"/>
        <v>6.9585327204087942E-3</v>
      </c>
      <c r="R19" s="97">
        <f>O19/'סכום נכסי הקרן'!$C$42</f>
        <v>1.0987818273967313E-3</v>
      </c>
      <c r="AV19" s="3"/>
    </row>
    <row r="20" spans="2:48">
      <c r="B20" s="88" t="s">
        <v>281</v>
      </c>
      <c r="C20" s="86" t="s">
        <v>282</v>
      </c>
      <c r="D20" s="99" t="s">
        <v>132</v>
      </c>
      <c r="E20" s="86" t="s">
        <v>272</v>
      </c>
      <c r="F20" s="86"/>
      <c r="G20" s="86"/>
      <c r="H20" s="96">
        <v>4.3399999999994927</v>
      </c>
      <c r="I20" s="99" t="s">
        <v>176</v>
      </c>
      <c r="J20" s="100">
        <v>1.7500000000000002E-2</v>
      </c>
      <c r="K20" s="97">
        <v>-6.3000000000001041E-3</v>
      </c>
      <c r="L20" s="96">
        <v>2529337.0923600001</v>
      </c>
      <c r="M20" s="98">
        <v>113.75</v>
      </c>
      <c r="N20" s="86"/>
      <c r="O20" s="96">
        <v>2877.1209745189999</v>
      </c>
      <c r="P20" s="97">
        <v>1.7661636499202574E-4</v>
      </c>
      <c r="Q20" s="97">
        <f t="shared" si="0"/>
        <v>2.4482026994368404E-2</v>
      </c>
      <c r="R20" s="97">
        <f>O20/'סכום נכסי הקרן'!$C$42</f>
        <v>3.8658158896561017E-3</v>
      </c>
    </row>
    <row r="21" spans="2:48">
      <c r="B21" s="88" t="s">
        <v>283</v>
      </c>
      <c r="C21" s="86" t="s">
        <v>284</v>
      </c>
      <c r="D21" s="99" t="s">
        <v>132</v>
      </c>
      <c r="E21" s="86" t="s">
        <v>272</v>
      </c>
      <c r="F21" s="86"/>
      <c r="G21" s="86"/>
      <c r="H21" s="96">
        <v>0.57999999999965357</v>
      </c>
      <c r="I21" s="99" t="s">
        <v>176</v>
      </c>
      <c r="J21" s="100">
        <v>0.03</v>
      </c>
      <c r="K21" s="97">
        <v>-2.0599999999995736E-2</v>
      </c>
      <c r="L21" s="96">
        <v>1306003.045708</v>
      </c>
      <c r="M21" s="98">
        <v>114.9</v>
      </c>
      <c r="N21" s="86"/>
      <c r="O21" s="96">
        <v>1500.597413344</v>
      </c>
      <c r="P21" s="97">
        <v>8.5191192510707087E-5</v>
      </c>
      <c r="Q21" s="97">
        <f t="shared" si="0"/>
        <v>1.2768898738194021E-2</v>
      </c>
      <c r="R21" s="97">
        <f>O21/'סכום נכסי הקרן'!$C$42</f>
        <v>2.0162632631225744E-3</v>
      </c>
    </row>
    <row r="22" spans="2:48">
      <c r="B22" s="88" t="s">
        <v>285</v>
      </c>
      <c r="C22" s="86" t="s">
        <v>286</v>
      </c>
      <c r="D22" s="99" t="s">
        <v>132</v>
      </c>
      <c r="E22" s="86" t="s">
        <v>272</v>
      </c>
      <c r="F22" s="86"/>
      <c r="G22" s="86"/>
      <c r="H22" s="96">
        <v>1.5799999999998444</v>
      </c>
      <c r="I22" s="99" t="s">
        <v>176</v>
      </c>
      <c r="J22" s="100">
        <v>1E-3</v>
      </c>
      <c r="K22" s="97">
        <v>-1.3499999999998749E-2</v>
      </c>
      <c r="L22" s="96">
        <v>6961805.7803119989</v>
      </c>
      <c r="M22" s="98">
        <v>103.3</v>
      </c>
      <c r="N22" s="86"/>
      <c r="O22" s="96">
        <v>7191.5453400139995</v>
      </c>
      <c r="P22" s="97">
        <v>4.5936021914719851E-4</v>
      </c>
      <c r="Q22" s="97">
        <f t="shared" si="0"/>
        <v>6.1194370589468014E-2</v>
      </c>
      <c r="R22" s="97">
        <f>O22/'סכום נכסי הקרן'!$C$42</f>
        <v>9.6628506388252381E-3</v>
      </c>
    </row>
    <row r="23" spans="2:48">
      <c r="B23" s="88" t="s">
        <v>287</v>
      </c>
      <c r="C23" s="86" t="s">
        <v>288</v>
      </c>
      <c r="D23" s="99" t="s">
        <v>132</v>
      </c>
      <c r="E23" s="86" t="s">
        <v>272</v>
      </c>
      <c r="F23" s="86"/>
      <c r="G23" s="86"/>
      <c r="H23" s="96">
        <v>6.4399999999999178</v>
      </c>
      <c r="I23" s="99" t="s">
        <v>176</v>
      </c>
      <c r="J23" s="100">
        <v>7.4999999999999997E-3</v>
      </c>
      <c r="K23" s="97">
        <v>-2.6999999999998458E-3</v>
      </c>
      <c r="L23" s="96">
        <v>1806333.2175169999</v>
      </c>
      <c r="M23" s="98">
        <v>107.6</v>
      </c>
      <c r="N23" s="86"/>
      <c r="O23" s="96">
        <v>1943.6146566890002</v>
      </c>
      <c r="P23" s="97">
        <v>1.3049258910989228E-4</v>
      </c>
      <c r="Q23" s="97">
        <f t="shared" si="0"/>
        <v>1.6538625561153285E-2</v>
      </c>
      <c r="R23" s="97">
        <f>O23/'סכום נכסי הקרן'!$C$42</f>
        <v>2.6115191157205222E-3</v>
      </c>
    </row>
    <row r="24" spans="2:48">
      <c r="B24" s="88" t="s">
        <v>289</v>
      </c>
      <c r="C24" s="86" t="s">
        <v>290</v>
      </c>
      <c r="D24" s="99" t="s">
        <v>132</v>
      </c>
      <c r="E24" s="86" t="s">
        <v>272</v>
      </c>
      <c r="F24" s="86"/>
      <c r="G24" s="86"/>
      <c r="H24" s="96">
        <v>9.9400000000011897</v>
      </c>
      <c r="I24" s="99" t="s">
        <v>176</v>
      </c>
      <c r="J24" s="100">
        <v>5.0000000000000001E-3</v>
      </c>
      <c r="K24" s="97">
        <v>2.6000000000039663E-3</v>
      </c>
      <c r="L24" s="96">
        <v>1229393.9166570001</v>
      </c>
      <c r="M24" s="98">
        <v>102.54</v>
      </c>
      <c r="N24" s="86"/>
      <c r="O24" s="96">
        <v>1260.620423675</v>
      </c>
      <c r="P24" s="97">
        <v>5.8987105522715483E-4</v>
      </c>
      <c r="Q24" s="97">
        <f t="shared" si="0"/>
        <v>1.0726884102335361E-2</v>
      </c>
      <c r="R24" s="97">
        <f>O24/'סכום נכסי הקרן'!$C$42</f>
        <v>1.6938204920224286E-3</v>
      </c>
    </row>
    <row r="25" spans="2:48">
      <c r="B25" s="88" t="s">
        <v>291</v>
      </c>
      <c r="C25" s="86" t="s">
        <v>292</v>
      </c>
      <c r="D25" s="99" t="s">
        <v>132</v>
      </c>
      <c r="E25" s="86" t="s">
        <v>272</v>
      </c>
      <c r="F25" s="86"/>
      <c r="G25" s="86"/>
      <c r="H25" s="96">
        <v>22.740000000006141</v>
      </c>
      <c r="I25" s="99" t="s">
        <v>176</v>
      </c>
      <c r="J25" s="100">
        <v>0.01</v>
      </c>
      <c r="K25" s="97">
        <v>1.4800000000003411E-2</v>
      </c>
      <c r="L25" s="96">
        <v>641913.29569900001</v>
      </c>
      <c r="M25" s="98">
        <v>91.35</v>
      </c>
      <c r="N25" s="86"/>
      <c r="O25" s="96">
        <v>586.38779455999997</v>
      </c>
      <c r="P25" s="97">
        <v>5.3914353435408726E-5</v>
      </c>
      <c r="Q25" s="97">
        <f t="shared" si="0"/>
        <v>4.9896969723305148E-3</v>
      </c>
      <c r="R25" s="97">
        <f>O25/'סכום נכסי הקרן'!$C$42</f>
        <v>7.8789431302568808E-4</v>
      </c>
    </row>
    <row r="26" spans="2:48">
      <c r="B26" s="88" t="s">
        <v>293</v>
      </c>
      <c r="C26" s="86" t="s">
        <v>294</v>
      </c>
      <c r="D26" s="99" t="s">
        <v>132</v>
      </c>
      <c r="E26" s="86" t="s">
        <v>272</v>
      </c>
      <c r="F26" s="86"/>
      <c r="G26" s="86"/>
      <c r="H26" s="96">
        <v>3.360000000000225</v>
      </c>
      <c r="I26" s="99" t="s">
        <v>176</v>
      </c>
      <c r="J26" s="100">
        <v>2.75E-2</v>
      </c>
      <c r="K26" s="97">
        <v>-8.6000000000002897E-3</v>
      </c>
      <c r="L26" s="96">
        <v>6463027.8094210001</v>
      </c>
      <c r="M26" s="98">
        <v>118.48</v>
      </c>
      <c r="N26" s="86"/>
      <c r="O26" s="96">
        <v>7657.3953333229992</v>
      </c>
      <c r="P26" s="97">
        <v>3.8977952248571277E-4</v>
      </c>
      <c r="Q26" s="97">
        <f t="shared" si="0"/>
        <v>6.5158386080135369E-2</v>
      </c>
      <c r="R26" s="97">
        <f>O26/'סכום נכסי הקרן'!$C$42</f>
        <v>1.028878549602435E-2</v>
      </c>
    </row>
    <row r="27" spans="2:48">
      <c r="B27" s="89"/>
      <c r="C27" s="86"/>
      <c r="D27" s="86"/>
      <c r="E27" s="86"/>
      <c r="F27" s="86"/>
      <c r="G27" s="86"/>
      <c r="H27" s="86"/>
      <c r="I27" s="86"/>
      <c r="J27" s="86"/>
      <c r="K27" s="97"/>
      <c r="L27" s="96"/>
      <c r="M27" s="98"/>
      <c r="N27" s="86"/>
      <c r="O27" s="86"/>
      <c r="P27" s="86"/>
      <c r="Q27" s="97"/>
      <c r="R27" s="86"/>
    </row>
    <row r="28" spans="2:48" s="102" customFormat="1">
      <c r="B28" s="125" t="s">
        <v>50</v>
      </c>
      <c r="C28" s="126"/>
      <c r="D28" s="126"/>
      <c r="E28" s="126"/>
      <c r="F28" s="126"/>
      <c r="G28" s="126"/>
      <c r="H28" s="127">
        <v>5.1121540803918419</v>
      </c>
      <c r="I28" s="126"/>
      <c r="J28" s="126"/>
      <c r="K28" s="128">
        <v>1.0875415018441996E-2</v>
      </c>
      <c r="L28" s="127"/>
      <c r="M28" s="129"/>
      <c r="N28" s="126"/>
      <c r="O28" s="127">
        <v>73377.172873583986</v>
      </c>
      <c r="P28" s="126"/>
      <c r="Q28" s="128">
        <f t="shared" ref="Q28:Q41" si="1">O28/$O$11</f>
        <v>0.62438178407213063</v>
      </c>
      <c r="R28" s="128">
        <f>O28/'סכום נכסי הקרן'!$C$42</f>
        <v>9.8592531681837486E-2</v>
      </c>
    </row>
    <row r="29" spans="2:48">
      <c r="B29" s="87" t="s">
        <v>23</v>
      </c>
      <c r="C29" s="84"/>
      <c r="D29" s="84"/>
      <c r="E29" s="84"/>
      <c r="F29" s="84"/>
      <c r="G29" s="84"/>
      <c r="H29" s="93">
        <v>0.61322269818825514</v>
      </c>
      <c r="I29" s="84"/>
      <c r="J29" s="84"/>
      <c r="K29" s="94">
        <v>2.9819387718254741E-3</v>
      </c>
      <c r="L29" s="93"/>
      <c r="M29" s="95"/>
      <c r="N29" s="84"/>
      <c r="O29" s="93">
        <v>10616.398749196998</v>
      </c>
      <c r="P29" s="84"/>
      <c r="Q29" s="94">
        <f t="shared" si="1"/>
        <v>9.0337167975452284E-2</v>
      </c>
      <c r="R29" s="94">
        <f>O29/'סכום נכסי הקרן'!$C$42</f>
        <v>1.4264621939448411E-2</v>
      </c>
    </row>
    <row r="30" spans="2:48">
      <c r="B30" s="88" t="s">
        <v>295</v>
      </c>
      <c r="C30" s="86" t="s">
        <v>296</v>
      </c>
      <c r="D30" s="99" t="s">
        <v>132</v>
      </c>
      <c r="E30" s="86" t="s">
        <v>272</v>
      </c>
      <c r="F30" s="86"/>
      <c r="G30" s="86"/>
      <c r="H30" s="96">
        <v>0.50999999999987355</v>
      </c>
      <c r="I30" s="99" t="s">
        <v>176</v>
      </c>
      <c r="J30" s="100">
        <v>0</v>
      </c>
      <c r="K30" s="97">
        <v>2.7999999999975787E-3</v>
      </c>
      <c r="L30" s="96">
        <v>1820233.3604629999</v>
      </c>
      <c r="M30" s="98">
        <v>99.86</v>
      </c>
      <c r="N30" s="86"/>
      <c r="O30" s="96">
        <v>1817.685033773</v>
      </c>
      <c r="P30" s="97">
        <v>2.0224815116255554E-4</v>
      </c>
      <c r="Q30" s="97">
        <f t="shared" si="1"/>
        <v>1.5467063935860288E-2</v>
      </c>
      <c r="R30" s="97">
        <f>O30/'סכום נכסי הקרן'!$C$42</f>
        <v>2.4423149906390379E-3</v>
      </c>
    </row>
    <row r="31" spans="2:48">
      <c r="B31" s="88" t="s">
        <v>297</v>
      </c>
      <c r="C31" s="86" t="s">
        <v>298</v>
      </c>
      <c r="D31" s="99" t="s">
        <v>132</v>
      </c>
      <c r="E31" s="86" t="s">
        <v>272</v>
      </c>
      <c r="F31" s="86"/>
      <c r="G31" s="86"/>
      <c r="H31" s="96">
        <v>0.60000000000000009</v>
      </c>
      <c r="I31" s="99" t="s">
        <v>176</v>
      </c>
      <c r="J31" s="100">
        <v>0</v>
      </c>
      <c r="K31" s="97">
        <v>2.6999999999564798E-3</v>
      </c>
      <c r="L31" s="96">
        <v>23014.5435</v>
      </c>
      <c r="M31" s="98">
        <v>99.84</v>
      </c>
      <c r="N31" s="86"/>
      <c r="O31" s="96">
        <v>22.977720229999999</v>
      </c>
      <c r="P31" s="97">
        <v>2.5571714999999998E-6</v>
      </c>
      <c r="Q31" s="97">
        <f t="shared" si="1"/>
        <v>1.9552225016674914E-4</v>
      </c>
      <c r="R31" s="97">
        <f>O31/'סכום נכסי הקרן'!$C$42</f>
        <v>3.0873792502957492E-5</v>
      </c>
    </row>
    <row r="32" spans="2:48">
      <c r="B32" s="88" t="s">
        <v>299</v>
      </c>
      <c r="C32" s="86" t="s">
        <v>300</v>
      </c>
      <c r="D32" s="99" t="s">
        <v>132</v>
      </c>
      <c r="E32" s="86" t="s">
        <v>272</v>
      </c>
      <c r="F32" s="86"/>
      <c r="G32" s="86"/>
      <c r="H32" s="96">
        <v>0.7700000000004571</v>
      </c>
      <c r="I32" s="99" t="s">
        <v>176</v>
      </c>
      <c r="J32" s="100">
        <v>0</v>
      </c>
      <c r="K32" s="97">
        <v>2.7000000000502854E-3</v>
      </c>
      <c r="L32" s="96">
        <v>109605.22371300001</v>
      </c>
      <c r="M32" s="98">
        <v>99.79</v>
      </c>
      <c r="N32" s="86"/>
      <c r="O32" s="96">
        <v>109.37505273500001</v>
      </c>
      <c r="P32" s="97">
        <v>1.2178358190333335E-5</v>
      </c>
      <c r="Q32" s="97">
        <f t="shared" si="1"/>
        <v>9.306953087074841E-4</v>
      </c>
      <c r="R32" s="97">
        <f>O32/'סכום נכסי הקרן'!$C$42</f>
        <v>1.4696073628451623E-4</v>
      </c>
    </row>
    <row r="33" spans="2:18">
      <c r="B33" s="88" t="s">
        <v>301</v>
      </c>
      <c r="C33" s="86" t="s">
        <v>302</v>
      </c>
      <c r="D33" s="99" t="s">
        <v>132</v>
      </c>
      <c r="E33" s="86" t="s">
        <v>272</v>
      </c>
      <c r="F33" s="86"/>
      <c r="G33" s="86"/>
      <c r="H33" s="96">
        <v>0.6799999999988009</v>
      </c>
      <c r="I33" s="99" t="s">
        <v>176</v>
      </c>
      <c r="J33" s="100">
        <v>0</v>
      </c>
      <c r="K33" s="97">
        <v>2.700000000011991E-3</v>
      </c>
      <c r="L33" s="96">
        <v>167088.59390800001</v>
      </c>
      <c r="M33" s="98">
        <v>99.82</v>
      </c>
      <c r="N33" s="86"/>
      <c r="O33" s="96">
        <v>166.78783444000001</v>
      </c>
      <c r="P33" s="97">
        <v>1.8565399323111113E-5</v>
      </c>
      <c r="Q33" s="97">
        <f t="shared" si="1"/>
        <v>1.4192327334358889E-3</v>
      </c>
      <c r="R33" s="97">
        <f>O33/'סכום נכסי הקרן'!$C$42</f>
        <v>2.2410286751577303E-4</v>
      </c>
    </row>
    <row r="34" spans="2:18">
      <c r="B34" s="88" t="s">
        <v>303</v>
      </c>
      <c r="C34" s="86" t="s">
        <v>304</v>
      </c>
      <c r="D34" s="99" t="s">
        <v>132</v>
      </c>
      <c r="E34" s="86" t="s">
        <v>272</v>
      </c>
      <c r="F34" s="86"/>
      <c r="G34" s="86"/>
      <c r="H34" s="96">
        <v>0.84999999999977116</v>
      </c>
      <c r="I34" s="99" t="s">
        <v>176</v>
      </c>
      <c r="J34" s="100">
        <v>0</v>
      </c>
      <c r="K34" s="97">
        <v>2.6999999999995422E-3</v>
      </c>
      <c r="L34" s="96">
        <v>2189623.1175000002</v>
      </c>
      <c r="M34" s="98">
        <v>99.77</v>
      </c>
      <c r="N34" s="86"/>
      <c r="O34" s="96">
        <v>2184.5869843299997</v>
      </c>
      <c r="P34" s="97">
        <v>2.4329145750000001E-4</v>
      </c>
      <c r="Q34" s="97">
        <f t="shared" si="1"/>
        <v>1.8589109736984306E-2</v>
      </c>
      <c r="R34" s="97">
        <f>O34/'סכום נכסי הקרן'!$C$42</f>
        <v>2.9352992631012666E-3</v>
      </c>
    </row>
    <row r="35" spans="2:18">
      <c r="B35" s="88" t="s">
        <v>305</v>
      </c>
      <c r="C35" s="86" t="s">
        <v>306</v>
      </c>
      <c r="D35" s="99" t="s">
        <v>132</v>
      </c>
      <c r="E35" s="86" t="s">
        <v>272</v>
      </c>
      <c r="F35" s="86"/>
      <c r="G35" s="86"/>
      <c r="H35" s="96">
        <v>0.93000000000022087</v>
      </c>
      <c r="I35" s="99" t="s">
        <v>176</v>
      </c>
      <c r="J35" s="100">
        <v>0</v>
      </c>
      <c r="K35" s="97">
        <v>2.900000000002209E-3</v>
      </c>
      <c r="L35" s="96">
        <v>2269039.5</v>
      </c>
      <c r="M35" s="98">
        <v>99.73</v>
      </c>
      <c r="N35" s="86"/>
      <c r="O35" s="96">
        <v>2262.9130933500001</v>
      </c>
      <c r="P35" s="97">
        <v>2.5211549999999998E-4</v>
      </c>
      <c r="Q35" s="97">
        <f t="shared" si="1"/>
        <v>1.9255603058736991E-2</v>
      </c>
      <c r="R35" s="97">
        <f>O35/'סכום נכסי הקרן'!$C$42</f>
        <v>3.0405413851761214E-3</v>
      </c>
    </row>
    <row r="36" spans="2:18">
      <c r="B36" s="88" t="s">
        <v>307</v>
      </c>
      <c r="C36" s="86" t="s">
        <v>308</v>
      </c>
      <c r="D36" s="99" t="s">
        <v>132</v>
      </c>
      <c r="E36" s="86" t="s">
        <v>272</v>
      </c>
      <c r="F36" s="86"/>
      <c r="G36" s="86"/>
      <c r="H36" s="96">
        <v>9.9999999995079563E-3</v>
      </c>
      <c r="I36" s="99" t="s">
        <v>176</v>
      </c>
      <c r="J36" s="100">
        <v>0</v>
      </c>
      <c r="K36" s="97">
        <v>1.8399999999938143E-2</v>
      </c>
      <c r="L36" s="96">
        <v>142277.52866000001</v>
      </c>
      <c r="M36" s="98">
        <v>99.99</v>
      </c>
      <c r="N36" s="86"/>
      <c r="O36" s="96">
        <v>142.263300907</v>
      </c>
      <c r="P36" s="97">
        <v>1.2934320787272729E-5</v>
      </c>
      <c r="Q36" s="97">
        <f t="shared" si="1"/>
        <v>1.2105483238136704E-3</v>
      </c>
      <c r="R36" s="97">
        <f>O36/'סכום נכסי הקרן'!$C$42</f>
        <v>1.9115071421463306E-4</v>
      </c>
    </row>
    <row r="37" spans="2:18">
      <c r="B37" s="88" t="s">
        <v>309</v>
      </c>
      <c r="C37" s="86" t="s">
        <v>310</v>
      </c>
      <c r="D37" s="99" t="s">
        <v>132</v>
      </c>
      <c r="E37" s="86" t="s">
        <v>272</v>
      </c>
      <c r="F37" s="86"/>
      <c r="G37" s="86"/>
      <c r="H37" s="96">
        <v>0.1</v>
      </c>
      <c r="I37" s="99" t="s">
        <v>176</v>
      </c>
      <c r="J37" s="100">
        <v>0</v>
      </c>
      <c r="K37" s="97">
        <v>3.0000000000000005E-3</v>
      </c>
      <c r="L37" s="96">
        <v>146318.726907</v>
      </c>
      <c r="M37" s="98">
        <v>99.97</v>
      </c>
      <c r="N37" s="86"/>
      <c r="O37" s="96">
        <v>146.27483129999999</v>
      </c>
      <c r="P37" s="97">
        <v>1.330170244609091E-5</v>
      </c>
      <c r="Q37" s="97">
        <f t="shared" si="1"/>
        <v>1.2446832789441455E-3</v>
      </c>
      <c r="R37" s="97">
        <f>O37/'סכום נכסי הקרן'!$C$42</f>
        <v>1.9654076839464206E-4</v>
      </c>
    </row>
    <row r="38" spans="2:18">
      <c r="B38" s="88" t="s">
        <v>311</v>
      </c>
      <c r="C38" s="86" t="s">
        <v>312</v>
      </c>
      <c r="D38" s="99" t="s">
        <v>132</v>
      </c>
      <c r="E38" s="86" t="s">
        <v>272</v>
      </c>
      <c r="F38" s="86"/>
      <c r="G38" s="86"/>
      <c r="H38" s="96">
        <v>0.17999999999694749</v>
      </c>
      <c r="I38" s="99" t="s">
        <v>176</v>
      </c>
      <c r="J38" s="100">
        <v>0</v>
      </c>
      <c r="K38" s="97">
        <v>2.1999999999626919E-3</v>
      </c>
      <c r="L38" s="96">
        <v>58991.785515000003</v>
      </c>
      <c r="M38" s="98">
        <v>99.96</v>
      </c>
      <c r="N38" s="86"/>
      <c r="O38" s="96">
        <v>58.968188800999997</v>
      </c>
      <c r="P38" s="97">
        <v>5.362889592272728E-6</v>
      </c>
      <c r="Q38" s="97">
        <f t="shared" si="1"/>
        <v>5.0177271057448233E-4</v>
      </c>
      <c r="R38" s="97">
        <f>O38/'סכום נכסי הקרן'!$C$42</f>
        <v>7.9232038996642263E-5</v>
      </c>
    </row>
    <row r="39" spans="2:18">
      <c r="B39" s="88" t="s">
        <v>313</v>
      </c>
      <c r="C39" s="86" t="s">
        <v>314</v>
      </c>
      <c r="D39" s="99" t="s">
        <v>132</v>
      </c>
      <c r="E39" s="86" t="s">
        <v>272</v>
      </c>
      <c r="F39" s="86"/>
      <c r="G39" s="86"/>
      <c r="H39" s="96">
        <v>0.24999999999928874</v>
      </c>
      <c r="I39" s="99" t="s">
        <v>176</v>
      </c>
      <c r="J39" s="100">
        <v>0</v>
      </c>
      <c r="K39" s="97">
        <v>3.1000000000059756E-3</v>
      </c>
      <c r="L39" s="96">
        <v>351727.38501099998</v>
      </c>
      <c r="M39" s="98">
        <v>99.92</v>
      </c>
      <c r="N39" s="86"/>
      <c r="O39" s="96">
        <v>351.44600310899995</v>
      </c>
      <c r="P39" s="97">
        <v>3.9080820556777777E-5</v>
      </c>
      <c r="Q39" s="97">
        <f t="shared" si="1"/>
        <v>2.9905278962473461E-3</v>
      </c>
      <c r="R39" s="97">
        <f>O39/'סכום נכסי הקרן'!$C$42</f>
        <v>4.7221703752030661E-4</v>
      </c>
    </row>
    <row r="40" spans="2:18">
      <c r="B40" s="88" t="s">
        <v>315</v>
      </c>
      <c r="C40" s="86" t="s">
        <v>316</v>
      </c>
      <c r="D40" s="99" t="s">
        <v>132</v>
      </c>
      <c r="E40" s="86" t="s">
        <v>272</v>
      </c>
      <c r="F40" s="86"/>
      <c r="G40" s="86"/>
      <c r="H40" s="96">
        <v>0.35000000000027398</v>
      </c>
      <c r="I40" s="99" t="s">
        <v>176</v>
      </c>
      <c r="J40" s="100">
        <v>0</v>
      </c>
      <c r="K40" s="97">
        <v>2.6000000000010962E-3</v>
      </c>
      <c r="L40" s="96">
        <v>1826640.7195840001</v>
      </c>
      <c r="M40" s="98">
        <v>99.91</v>
      </c>
      <c r="N40" s="86"/>
      <c r="O40" s="96">
        <v>1824.9967429299998</v>
      </c>
      <c r="P40" s="97">
        <v>2.0296007995377778E-4</v>
      </c>
      <c r="Q40" s="97">
        <f t="shared" si="1"/>
        <v>1.5529280805620714E-2</v>
      </c>
      <c r="R40" s="97">
        <f>O40/'סכום נכסי הקרן'!$C$42</f>
        <v>2.4521392982333333E-3</v>
      </c>
    </row>
    <row r="41" spans="2:18">
      <c r="B41" s="88" t="s">
        <v>317</v>
      </c>
      <c r="C41" s="86" t="s">
        <v>318</v>
      </c>
      <c r="D41" s="99" t="s">
        <v>132</v>
      </c>
      <c r="E41" s="86" t="s">
        <v>272</v>
      </c>
      <c r="F41" s="86"/>
      <c r="G41" s="86"/>
      <c r="H41" s="96">
        <v>0.43000000000028799</v>
      </c>
      <c r="I41" s="99" t="s">
        <v>176</v>
      </c>
      <c r="J41" s="100">
        <v>0</v>
      </c>
      <c r="K41" s="97">
        <v>2.8000000000015708E-3</v>
      </c>
      <c r="L41" s="96">
        <v>1529959.9151769998</v>
      </c>
      <c r="M41" s="98">
        <v>99.88</v>
      </c>
      <c r="N41" s="86"/>
      <c r="O41" s="96">
        <v>1528.1239632919999</v>
      </c>
      <c r="P41" s="97">
        <v>1.6999554613077774E-4</v>
      </c>
      <c r="Q41" s="97">
        <f t="shared" si="1"/>
        <v>1.3003127936360229E-2</v>
      </c>
      <c r="R41" s="97">
        <f>O41/'סכום נכסי הקרן'!$C$42</f>
        <v>2.0532490468691826E-3</v>
      </c>
    </row>
    <row r="42" spans="2:18">
      <c r="B42" s="89"/>
      <c r="C42" s="86"/>
      <c r="D42" s="86"/>
      <c r="E42" s="86"/>
      <c r="F42" s="86"/>
      <c r="G42" s="86"/>
      <c r="H42" s="86"/>
      <c r="I42" s="86"/>
      <c r="J42" s="86"/>
      <c r="K42" s="97"/>
      <c r="L42" s="96"/>
      <c r="M42" s="98"/>
      <c r="N42" s="86"/>
      <c r="O42" s="86"/>
      <c r="P42" s="86"/>
      <c r="Q42" s="97"/>
      <c r="R42" s="86"/>
    </row>
    <row r="43" spans="2:18">
      <c r="B43" s="87" t="s">
        <v>24</v>
      </c>
      <c r="C43" s="84"/>
      <c r="D43" s="84"/>
      <c r="E43" s="84"/>
      <c r="F43" s="84"/>
      <c r="G43" s="84"/>
      <c r="H43" s="93">
        <v>5.8823593976453692</v>
      </c>
      <c r="I43" s="84"/>
      <c r="J43" s="84"/>
      <c r="K43" s="94">
        <v>1.2228824554537001E-2</v>
      </c>
      <c r="L43" s="93"/>
      <c r="M43" s="95"/>
      <c r="N43" s="84"/>
      <c r="O43" s="93">
        <v>62638.493033710998</v>
      </c>
      <c r="P43" s="84"/>
      <c r="Q43" s="94">
        <f t="shared" ref="Q43:Q60" si="2">O43/$O$11</f>
        <v>0.53300410059894854</v>
      </c>
      <c r="R43" s="94">
        <f>O43/'סכום נכסי הקרן'!$C$42</f>
        <v>8.416360793251515E-2</v>
      </c>
    </row>
    <row r="44" spans="2:18">
      <c r="B44" s="88" t="s">
        <v>319</v>
      </c>
      <c r="C44" s="86" t="s">
        <v>320</v>
      </c>
      <c r="D44" s="99" t="s">
        <v>132</v>
      </c>
      <c r="E44" s="86" t="s">
        <v>272</v>
      </c>
      <c r="F44" s="86"/>
      <c r="G44" s="86"/>
      <c r="H44" s="96">
        <v>6.3499999999996275</v>
      </c>
      <c r="I44" s="99" t="s">
        <v>176</v>
      </c>
      <c r="J44" s="100">
        <v>6.25E-2</v>
      </c>
      <c r="K44" s="97">
        <v>1.5199999999998508E-2</v>
      </c>
      <c r="L44" s="96">
        <v>1965439.57586</v>
      </c>
      <c r="M44" s="98">
        <v>136.28</v>
      </c>
      <c r="N44" s="86"/>
      <c r="O44" s="96">
        <v>2678.5010486199999</v>
      </c>
      <c r="P44" s="97">
        <v>1.1587043271963455E-4</v>
      </c>
      <c r="Q44" s="97">
        <f t="shared" si="2"/>
        <v>2.2791928305246824E-2</v>
      </c>
      <c r="R44" s="97">
        <f>O44/'סכום נכסי הקרן'!$C$42</f>
        <v>3.5989421390064482E-3</v>
      </c>
    </row>
    <row r="45" spans="2:18">
      <c r="B45" s="88" t="s">
        <v>321</v>
      </c>
      <c r="C45" s="86" t="s">
        <v>322</v>
      </c>
      <c r="D45" s="99" t="s">
        <v>132</v>
      </c>
      <c r="E45" s="86" t="s">
        <v>272</v>
      </c>
      <c r="F45" s="86"/>
      <c r="G45" s="86"/>
      <c r="H45" s="96">
        <v>4.6799999999997119</v>
      </c>
      <c r="I45" s="99" t="s">
        <v>176</v>
      </c>
      <c r="J45" s="100">
        <v>3.7499999999999999E-2</v>
      </c>
      <c r="K45" s="97">
        <v>1.1099999999998477E-2</v>
      </c>
      <c r="L45" s="96">
        <v>2095548.5906440001</v>
      </c>
      <c r="M45" s="98">
        <v>112.79</v>
      </c>
      <c r="N45" s="86"/>
      <c r="O45" s="96">
        <v>2363.569255376</v>
      </c>
      <c r="P45" s="97">
        <v>1.2913972999323474E-4</v>
      </c>
      <c r="Q45" s="97">
        <f t="shared" si="2"/>
        <v>2.0112107494141218E-2</v>
      </c>
      <c r="R45" s="97">
        <f>O45/'סכום נכסי הקרן'!$C$42</f>
        <v>3.175787067925684E-3</v>
      </c>
    </row>
    <row r="46" spans="2:18">
      <c r="B46" s="88" t="s">
        <v>323</v>
      </c>
      <c r="C46" s="86" t="s">
        <v>324</v>
      </c>
      <c r="D46" s="99" t="s">
        <v>132</v>
      </c>
      <c r="E46" s="86" t="s">
        <v>272</v>
      </c>
      <c r="F46" s="86"/>
      <c r="G46" s="86"/>
      <c r="H46" s="96">
        <v>18.409999999999624</v>
      </c>
      <c r="I46" s="99" t="s">
        <v>176</v>
      </c>
      <c r="J46" s="100">
        <v>3.7499999999999999E-2</v>
      </c>
      <c r="K46" s="97">
        <v>3.1000000000000184E-2</v>
      </c>
      <c r="L46" s="96">
        <v>4976924.3901420003</v>
      </c>
      <c r="M46" s="98">
        <v>112.1</v>
      </c>
      <c r="N46" s="86"/>
      <c r="O46" s="96">
        <v>5579.1322413489997</v>
      </c>
      <c r="P46" s="97">
        <v>4.7152063880525073E-4</v>
      </c>
      <c r="Q46" s="97">
        <f t="shared" si="2"/>
        <v>4.747400868699736E-2</v>
      </c>
      <c r="R46" s="97">
        <f>O46/'סכום נכסי הקרן'!$C$42</f>
        <v>7.4963473069481782E-3</v>
      </c>
    </row>
    <row r="47" spans="2:18">
      <c r="B47" s="88" t="s">
        <v>325</v>
      </c>
      <c r="C47" s="86" t="s">
        <v>326</v>
      </c>
      <c r="D47" s="99" t="s">
        <v>132</v>
      </c>
      <c r="E47" s="86" t="s">
        <v>272</v>
      </c>
      <c r="F47" s="86"/>
      <c r="G47" s="86"/>
      <c r="H47" s="96">
        <v>0.1599999999997668</v>
      </c>
      <c r="I47" s="99" t="s">
        <v>176</v>
      </c>
      <c r="J47" s="100">
        <v>2.2499999999999999E-2</v>
      </c>
      <c r="K47" s="97">
        <v>2.4000000000023321E-3</v>
      </c>
      <c r="L47" s="96">
        <v>839076.86236599996</v>
      </c>
      <c r="M47" s="98">
        <v>102.21</v>
      </c>
      <c r="N47" s="86"/>
      <c r="O47" s="96">
        <v>857.62048286999993</v>
      </c>
      <c r="P47" s="97">
        <v>5.6337512561875267E-5</v>
      </c>
      <c r="Q47" s="97">
        <f t="shared" si="2"/>
        <v>7.2976729162585125E-3</v>
      </c>
      <c r="R47" s="97">
        <f>O47/'סכום נכסי הקרן'!$C$42</f>
        <v>1.152333502600688E-3</v>
      </c>
    </row>
    <row r="48" spans="2:18">
      <c r="B48" s="88" t="s">
        <v>327</v>
      </c>
      <c r="C48" s="86" t="s">
        <v>328</v>
      </c>
      <c r="D48" s="99" t="s">
        <v>132</v>
      </c>
      <c r="E48" s="86" t="s">
        <v>272</v>
      </c>
      <c r="F48" s="86"/>
      <c r="G48" s="86"/>
      <c r="H48" s="96">
        <v>0.65999999999989256</v>
      </c>
      <c r="I48" s="99" t="s">
        <v>176</v>
      </c>
      <c r="J48" s="100">
        <v>0</v>
      </c>
      <c r="K48" s="97">
        <v>3.1999999999978513E-3</v>
      </c>
      <c r="L48" s="96">
        <v>2239043.8025770001</v>
      </c>
      <c r="M48" s="98">
        <v>99.79</v>
      </c>
      <c r="N48" s="86"/>
      <c r="O48" s="96">
        <v>2234.3418106140002</v>
      </c>
      <c r="P48" s="97">
        <v>1.9514490054053819E-3</v>
      </c>
      <c r="Q48" s="97">
        <f t="shared" si="2"/>
        <v>1.9012484009728835E-2</v>
      </c>
      <c r="R48" s="97">
        <f>O48/'סכום נכסי הקרן'!$C$42</f>
        <v>3.0021518562800861E-3</v>
      </c>
    </row>
    <row r="49" spans="2:18">
      <c r="B49" s="88" t="s">
        <v>329</v>
      </c>
      <c r="C49" s="86" t="s">
        <v>330</v>
      </c>
      <c r="D49" s="99" t="s">
        <v>132</v>
      </c>
      <c r="E49" s="86" t="s">
        <v>272</v>
      </c>
      <c r="F49" s="86"/>
      <c r="G49" s="86"/>
      <c r="H49" s="96">
        <v>3.5999999999996311</v>
      </c>
      <c r="I49" s="99" t="s">
        <v>176</v>
      </c>
      <c r="J49" s="100">
        <v>1.2500000000000001E-2</v>
      </c>
      <c r="K49" s="97">
        <v>8.6999999999994911E-3</v>
      </c>
      <c r="L49" s="96">
        <v>2126538.9299289999</v>
      </c>
      <c r="M49" s="98">
        <v>101.77</v>
      </c>
      <c r="N49" s="86"/>
      <c r="O49" s="96">
        <v>2164.178744753</v>
      </c>
      <c r="P49" s="97">
        <v>1.83034800855314E-4</v>
      </c>
      <c r="Q49" s="97">
        <f t="shared" si="2"/>
        <v>1.8415451737666021E-2</v>
      </c>
      <c r="R49" s="97">
        <f>O49/'סכום נכסי הקרן'!$C$42</f>
        <v>2.9078779285326485E-3</v>
      </c>
    </row>
    <row r="50" spans="2:18">
      <c r="B50" s="88" t="s">
        <v>331</v>
      </c>
      <c r="C50" s="86" t="s">
        <v>332</v>
      </c>
      <c r="D50" s="99" t="s">
        <v>132</v>
      </c>
      <c r="E50" s="86" t="s">
        <v>272</v>
      </c>
      <c r="F50" s="86"/>
      <c r="G50" s="86"/>
      <c r="H50" s="96">
        <v>4.5199999999981042</v>
      </c>
      <c r="I50" s="99" t="s">
        <v>176</v>
      </c>
      <c r="J50" s="100">
        <v>1.4999999999999999E-2</v>
      </c>
      <c r="K50" s="97">
        <v>1.0799999999999003E-2</v>
      </c>
      <c r="L50" s="96">
        <v>391429.73476999998</v>
      </c>
      <c r="M50" s="98">
        <v>102.39</v>
      </c>
      <c r="N50" s="86"/>
      <c r="O50" s="96">
        <v>400.78490653799997</v>
      </c>
      <c r="P50" s="97">
        <v>5.4775210568377679E-5</v>
      </c>
      <c r="Q50" s="97">
        <f t="shared" si="2"/>
        <v>3.4103629940131796E-3</v>
      </c>
      <c r="R50" s="97">
        <f>O50/'סכום נכסי הקרן'!$C$42</f>
        <v>5.3851077996049839E-4</v>
      </c>
    </row>
    <row r="51" spans="2:18">
      <c r="B51" s="88" t="s">
        <v>333</v>
      </c>
      <c r="C51" s="86" t="s">
        <v>334</v>
      </c>
      <c r="D51" s="99" t="s">
        <v>132</v>
      </c>
      <c r="E51" s="86" t="s">
        <v>272</v>
      </c>
      <c r="F51" s="86"/>
      <c r="G51" s="86"/>
      <c r="H51" s="96">
        <v>1.8299999999997598</v>
      </c>
      <c r="I51" s="99" t="s">
        <v>176</v>
      </c>
      <c r="J51" s="100">
        <v>5.0000000000000001E-3</v>
      </c>
      <c r="K51" s="97">
        <v>4.7999999999989327E-3</v>
      </c>
      <c r="L51" s="96">
        <v>5238880.9036769997</v>
      </c>
      <c r="M51" s="98">
        <v>100.12</v>
      </c>
      <c r="N51" s="86"/>
      <c r="O51" s="96">
        <v>5245.1676612219999</v>
      </c>
      <c r="P51" s="97">
        <v>3.7553229301166466E-4</v>
      </c>
      <c r="Q51" s="97">
        <f t="shared" si="2"/>
        <v>4.463223389259581E-2</v>
      </c>
      <c r="R51" s="97">
        <f>O51/'סכום נכסי הקרן'!$C$42</f>
        <v>7.0476190150649629E-3</v>
      </c>
    </row>
    <row r="52" spans="2:18">
      <c r="B52" s="88" t="s">
        <v>335</v>
      </c>
      <c r="C52" s="86" t="s">
        <v>336</v>
      </c>
      <c r="D52" s="99" t="s">
        <v>132</v>
      </c>
      <c r="E52" s="86" t="s">
        <v>272</v>
      </c>
      <c r="F52" s="86"/>
      <c r="G52" s="86"/>
      <c r="H52" s="96">
        <v>2.6999999999998696</v>
      </c>
      <c r="I52" s="99" t="s">
        <v>176</v>
      </c>
      <c r="J52" s="100">
        <v>5.5E-2</v>
      </c>
      <c r="K52" s="97">
        <v>6.7999999999998504E-3</v>
      </c>
      <c r="L52" s="96">
        <v>4707499.5145880003</v>
      </c>
      <c r="M52" s="98">
        <v>114.42</v>
      </c>
      <c r="N52" s="86"/>
      <c r="O52" s="96">
        <v>5386.3209962310011</v>
      </c>
      <c r="P52" s="97">
        <v>2.6214956960410925E-4</v>
      </c>
      <c r="Q52" s="97">
        <f t="shared" si="2"/>
        <v>4.583333728332592E-2</v>
      </c>
      <c r="R52" s="97">
        <f>O52/'סכום נכסי הקרן'!$C$42</f>
        <v>7.2372783342901387E-3</v>
      </c>
    </row>
    <row r="53" spans="2:18">
      <c r="B53" s="88" t="s">
        <v>337</v>
      </c>
      <c r="C53" s="86" t="s">
        <v>338</v>
      </c>
      <c r="D53" s="99" t="s">
        <v>132</v>
      </c>
      <c r="E53" s="86" t="s">
        <v>272</v>
      </c>
      <c r="F53" s="86"/>
      <c r="G53" s="86"/>
      <c r="H53" s="96">
        <v>15.099999999998808</v>
      </c>
      <c r="I53" s="99" t="s">
        <v>176</v>
      </c>
      <c r="J53" s="100">
        <v>5.5E-2</v>
      </c>
      <c r="K53" s="97">
        <v>2.7699999999997525E-2</v>
      </c>
      <c r="L53" s="96">
        <v>3939295.4202979999</v>
      </c>
      <c r="M53" s="98">
        <v>146.6</v>
      </c>
      <c r="N53" s="86"/>
      <c r="O53" s="96">
        <v>5775.0070699589987</v>
      </c>
      <c r="P53" s="97">
        <v>2.1545482391173391E-4</v>
      </c>
      <c r="Q53" s="97">
        <f t="shared" si="2"/>
        <v>4.9140748766409205E-2</v>
      </c>
      <c r="R53" s="97">
        <f>O53/'סכום נכסי הקרן'!$C$42</f>
        <v>7.7595326340617844E-3</v>
      </c>
    </row>
    <row r="54" spans="2:18">
      <c r="B54" s="88" t="s">
        <v>339</v>
      </c>
      <c r="C54" s="86" t="s">
        <v>340</v>
      </c>
      <c r="D54" s="99" t="s">
        <v>132</v>
      </c>
      <c r="E54" s="86" t="s">
        <v>272</v>
      </c>
      <c r="F54" s="86"/>
      <c r="G54" s="86"/>
      <c r="H54" s="96">
        <v>3.7800000000003369</v>
      </c>
      <c r="I54" s="99" t="s">
        <v>176</v>
      </c>
      <c r="J54" s="100">
        <v>4.2500000000000003E-2</v>
      </c>
      <c r="K54" s="97">
        <v>9.4000000000002797E-3</v>
      </c>
      <c r="L54" s="96">
        <v>1260636.8298160001</v>
      </c>
      <c r="M54" s="98">
        <v>112.96</v>
      </c>
      <c r="N54" s="86"/>
      <c r="O54" s="96">
        <v>1424.0153629840001</v>
      </c>
      <c r="P54" s="97">
        <v>7.0363625355597062E-5</v>
      </c>
      <c r="Q54" s="97">
        <f t="shared" si="2"/>
        <v>1.2117245978090305E-2</v>
      </c>
      <c r="R54" s="97">
        <f>O54/'סכום נכסי הקרן'!$C$42</f>
        <v>1.9133645286702891E-3</v>
      </c>
    </row>
    <row r="55" spans="2:18">
      <c r="B55" s="88" t="s">
        <v>341</v>
      </c>
      <c r="C55" s="86" t="s">
        <v>342</v>
      </c>
      <c r="D55" s="99" t="s">
        <v>132</v>
      </c>
      <c r="E55" s="86" t="s">
        <v>272</v>
      </c>
      <c r="F55" s="86"/>
      <c r="G55" s="86"/>
      <c r="H55" s="96">
        <v>7.4800000000002687</v>
      </c>
      <c r="I55" s="99" t="s">
        <v>176</v>
      </c>
      <c r="J55" s="100">
        <v>0.02</v>
      </c>
      <c r="K55" s="97">
        <v>1.6199999999999742E-2</v>
      </c>
      <c r="L55" s="96">
        <v>5250814.8880129997</v>
      </c>
      <c r="M55" s="98">
        <v>102.81</v>
      </c>
      <c r="N55" s="86"/>
      <c r="O55" s="96">
        <v>5398.3627863469992</v>
      </c>
      <c r="P55" s="97">
        <v>3.6810958724070619E-4</v>
      </c>
      <c r="Q55" s="97">
        <f t="shared" si="2"/>
        <v>4.5935803405985111E-2</v>
      </c>
      <c r="R55" s="97">
        <f>O55/'סכום נכסי הקרן'!$C$42</f>
        <v>7.2534581696125349E-3</v>
      </c>
    </row>
    <row r="56" spans="2:18">
      <c r="B56" s="88" t="s">
        <v>343</v>
      </c>
      <c r="C56" s="86" t="s">
        <v>344</v>
      </c>
      <c r="D56" s="99" t="s">
        <v>132</v>
      </c>
      <c r="E56" s="86" t="s">
        <v>272</v>
      </c>
      <c r="F56" s="86"/>
      <c r="G56" s="86"/>
      <c r="H56" s="96">
        <v>2.050000000000149</v>
      </c>
      <c r="I56" s="99" t="s">
        <v>176</v>
      </c>
      <c r="J56" s="100">
        <v>0.01</v>
      </c>
      <c r="K56" s="97">
        <v>5.1000000000002987E-3</v>
      </c>
      <c r="L56" s="96">
        <v>3940642.4697199999</v>
      </c>
      <c r="M56" s="98">
        <v>101.93</v>
      </c>
      <c r="N56" s="86"/>
      <c r="O56" s="96">
        <v>4016.6970444880003</v>
      </c>
      <c r="P56" s="97">
        <v>2.7058156348535456E-4</v>
      </c>
      <c r="Q56" s="97">
        <f t="shared" si="2"/>
        <v>3.4178919253749863E-2</v>
      </c>
      <c r="R56" s="97">
        <f>O56/'סכום נכסי הקרן'!$C$42</f>
        <v>5.3969963015240846E-3</v>
      </c>
    </row>
    <row r="57" spans="2:18">
      <c r="B57" s="88" t="s">
        <v>345</v>
      </c>
      <c r="C57" s="86" t="s">
        <v>346</v>
      </c>
      <c r="D57" s="99" t="s">
        <v>132</v>
      </c>
      <c r="E57" s="86" t="s">
        <v>272</v>
      </c>
      <c r="F57" s="86"/>
      <c r="G57" s="86"/>
      <c r="H57" s="96">
        <v>0.41000000000011089</v>
      </c>
      <c r="I57" s="99" t="s">
        <v>176</v>
      </c>
      <c r="J57" s="100">
        <v>0</v>
      </c>
      <c r="K57" s="97">
        <v>2.8999999999988909E-3</v>
      </c>
      <c r="L57" s="96">
        <v>3609680.2</v>
      </c>
      <c r="M57" s="98">
        <v>99.88</v>
      </c>
      <c r="N57" s="86"/>
      <c r="O57" s="96">
        <v>3605.3485837599997</v>
      </c>
      <c r="P57" s="97">
        <v>1.6514886446665231E-3</v>
      </c>
      <c r="Q57" s="97">
        <f t="shared" si="2"/>
        <v>3.0678668757220629E-2</v>
      </c>
      <c r="R57" s="97">
        <f>O57/'סכום נכסי הקרן'!$C$42</f>
        <v>4.8442919037071895E-3</v>
      </c>
    </row>
    <row r="58" spans="2:18">
      <c r="B58" s="88" t="s">
        <v>347</v>
      </c>
      <c r="C58" s="86" t="s">
        <v>348</v>
      </c>
      <c r="D58" s="99" t="s">
        <v>132</v>
      </c>
      <c r="E58" s="86" t="s">
        <v>272</v>
      </c>
      <c r="F58" s="86"/>
      <c r="G58" s="86"/>
      <c r="H58" s="96">
        <v>6.0800000000001715</v>
      </c>
      <c r="I58" s="99" t="s">
        <v>176</v>
      </c>
      <c r="J58" s="100">
        <v>1.7500000000000002E-2</v>
      </c>
      <c r="K58" s="97">
        <v>1.4000000000000536E-2</v>
      </c>
      <c r="L58" s="96">
        <v>3614566.9060539994</v>
      </c>
      <c r="M58" s="98">
        <v>103.15</v>
      </c>
      <c r="N58" s="86"/>
      <c r="O58" s="96">
        <v>3728.4258675669998</v>
      </c>
      <c r="P58" s="97">
        <v>1.9660128420518906E-4</v>
      </c>
      <c r="Q58" s="97">
        <f t="shared" si="2"/>
        <v>3.1725959229620827E-2</v>
      </c>
      <c r="R58" s="97">
        <f>O58/'סכום נכסי הקרן'!$C$42</f>
        <v>5.0096635108139633E-3</v>
      </c>
    </row>
    <row r="59" spans="2:18">
      <c r="B59" s="88" t="s">
        <v>349</v>
      </c>
      <c r="C59" s="86" t="s">
        <v>350</v>
      </c>
      <c r="D59" s="99" t="s">
        <v>132</v>
      </c>
      <c r="E59" s="86" t="s">
        <v>272</v>
      </c>
      <c r="F59" s="86"/>
      <c r="G59" s="86"/>
      <c r="H59" s="96">
        <v>8.5899999999996712</v>
      </c>
      <c r="I59" s="99" t="s">
        <v>176</v>
      </c>
      <c r="J59" s="100">
        <v>2.2499999999999999E-2</v>
      </c>
      <c r="K59" s="97">
        <v>1.8299999999998425E-2</v>
      </c>
      <c r="L59" s="96">
        <v>3335633.2792159999</v>
      </c>
      <c r="M59" s="98">
        <v>104.76</v>
      </c>
      <c r="N59" s="86"/>
      <c r="O59" s="96">
        <v>3494.4093501849998</v>
      </c>
      <c r="P59" s="97">
        <v>3.6012503404516587E-4</v>
      </c>
      <c r="Q59" s="97">
        <f t="shared" si="2"/>
        <v>2.9734663505035584E-2</v>
      </c>
      <c r="R59" s="97">
        <f>O59/'סכום נכסי הקרן'!$C$42</f>
        <v>4.6952294709006566E-3</v>
      </c>
    </row>
    <row r="60" spans="2:18">
      <c r="B60" s="88" t="s">
        <v>351</v>
      </c>
      <c r="C60" s="86" t="s">
        <v>352</v>
      </c>
      <c r="D60" s="99" t="s">
        <v>132</v>
      </c>
      <c r="E60" s="86" t="s">
        <v>272</v>
      </c>
      <c r="F60" s="86"/>
      <c r="G60" s="86"/>
      <c r="H60" s="96">
        <v>0.84000000000008201</v>
      </c>
      <c r="I60" s="99" t="s">
        <v>176</v>
      </c>
      <c r="J60" s="100">
        <v>0.05</v>
      </c>
      <c r="K60" s="97">
        <v>2.9000000000000965E-3</v>
      </c>
      <c r="L60" s="96">
        <v>7910844.7597800009</v>
      </c>
      <c r="M60" s="98">
        <v>104.75</v>
      </c>
      <c r="N60" s="86"/>
      <c r="O60" s="96">
        <v>8286.6098208479998</v>
      </c>
      <c r="P60" s="97">
        <v>4.2740137779165684E-4</v>
      </c>
      <c r="Q60" s="97">
        <f t="shared" si="2"/>
        <v>7.0512504382863356E-2</v>
      </c>
      <c r="R60" s="97">
        <f>O60/'סכום נכסי הקרן'!$C$42</f>
        <v>1.1134223482615313E-2</v>
      </c>
    </row>
    <row r="61" spans="2:18">
      <c r="B61" s="89"/>
      <c r="C61" s="86"/>
      <c r="D61" s="86"/>
      <c r="E61" s="86"/>
      <c r="F61" s="86"/>
      <c r="G61" s="86"/>
      <c r="H61" s="86"/>
      <c r="I61" s="86"/>
      <c r="J61" s="86"/>
      <c r="K61" s="97"/>
      <c r="L61" s="96"/>
      <c r="M61" s="98"/>
      <c r="N61" s="86"/>
      <c r="O61" s="86"/>
      <c r="P61" s="86"/>
      <c r="Q61" s="97"/>
      <c r="R61" s="86"/>
    </row>
    <row r="62" spans="2:18">
      <c r="B62" s="87" t="s">
        <v>25</v>
      </c>
      <c r="C62" s="84"/>
      <c r="D62" s="84"/>
      <c r="E62" s="84"/>
      <c r="F62" s="84"/>
      <c r="G62" s="84"/>
      <c r="H62" s="93">
        <v>1.1700000000006543</v>
      </c>
      <c r="I62" s="84"/>
      <c r="J62" s="84"/>
      <c r="K62" s="94">
        <v>2.899999999996729E-3</v>
      </c>
      <c r="L62" s="93"/>
      <c r="M62" s="95"/>
      <c r="N62" s="84"/>
      <c r="O62" s="93">
        <v>122.28109067600001</v>
      </c>
      <c r="P62" s="84"/>
      <c r="Q62" s="94">
        <f t="shared" ref="Q62:Q63" si="3">O62/$O$11</f>
        <v>1.040515497729855E-3</v>
      </c>
      <c r="R62" s="94">
        <f>O62/'סכום נכסי הקרן'!$C$42</f>
        <v>1.6430180987394476E-4</v>
      </c>
    </row>
    <row r="63" spans="2:18">
      <c r="B63" s="88" t="s">
        <v>353</v>
      </c>
      <c r="C63" s="86" t="s">
        <v>354</v>
      </c>
      <c r="D63" s="99" t="s">
        <v>132</v>
      </c>
      <c r="E63" s="86" t="s">
        <v>272</v>
      </c>
      <c r="F63" s="86"/>
      <c r="G63" s="86"/>
      <c r="H63" s="96">
        <v>1.1700000000006543</v>
      </c>
      <c r="I63" s="99" t="s">
        <v>176</v>
      </c>
      <c r="J63" s="100">
        <v>2.8999999999999998E-3</v>
      </c>
      <c r="K63" s="97">
        <v>2.899999999996729E-3</v>
      </c>
      <c r="L63" s="96">
        <v>122256.639182</v>
      </c>
      <c r="M63" s="98">
        <v>100.02</v>
      </c>
      <c r="N63" s="86"/>
      <c r="O63" s="96">
        <v>122.28109067600001</v>
      </c>
      <c r="P63" s="97">
        <v>6.6358083068554519E-6</v>
      </c>
      <c r="Q63" s="97">
        <f t="shared" si="3"/>
        <v>1.040515497729855E-3</v>
      </c>
      <c r="R63" s="97">
        <f>O63/'סכום נכסי הקרן'!$C$42</f>
        <v>1.6430180987394476E-4</v>
      </c>
    </row>
    <row r="64" spans="2:18">
      <c r="C64" s="1"/>
      <c r="D64" s="1"/>
    </row>
    <row r="65" spans="2:4">
      <c r="C65" s="1"/>
      <c r="D65" s="1"/>
    </row>
    <row r="66" spans="2:4">
      <c r="C66" s="1"/>
      <c r="D66" s="1"/>
    </row>
    <row r="67" spans="2:4">
      <c r="B67" s="101" t="s">
        <v>123</v>
      </c>
      <c r="C67" s="102"/>
      <c r="D67" s="102"/>
    </row>
    <row r="68" spans="2:4">
      <c r="B68" s="101" t="s">
        <v>249</v>
      </c>
      <c r="C68" s="102"/>
      <c r="D68" s="102"/>
    </row>
    <row r="69" spans="2:4">
      <c r="B69" s="169" t="s">
        <v>257</v>
      </c>
      <c r="C69" s="169"/>
      <c r="D69" s="169"/>
    </row>
    <row r="70" spans="2:4">
      <c r="C70" s="1"/>
      <c r="D70" s="1"/>
    </row>
    <row r="71" spans="2:4">
      <c r="C71" s="1"/>
      <c r="D71" s="1"/>
    </row>
    <row r="72" spans="2:4">
      <c r="C72" s="1"/>
      <c r="D72" s="1"/>
    </row>
    <row r="73" spans="2:4">
      <c r="C73" s="1"/>
      <c r="D73" s="1"/>
    </row>
    <row r="74" spans="2:4">
      <c r="C74" s="1"/>
      <c r="D74" s="1"/>
    </row>
    <row r="75" spans="2:4">
      <c r="C75" s="1"/>
      <c r="D75" s="1"/>
    </row>
    <row r="76" spans="2:4">
      <c r="C76" s="1"/>
      <c r="D76" s="1"/>
    </row>
    <row r="77" spans="2:4">
      <c r="C77" s="1"/>
      <c r="D77" s="1"/>
    </row>
    <row r="78" spans="2:4">
      <c r="C78" s="1"/>
      <c r="D78" s="1"/>
    </row>
    <row r="79" spans="2:4">
      <c r="C79" s="1"/>
      <c r="D79" s="1"/>
    </row>
    <row r="80" spans="2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69:D69"/>
  </mergeCells>
  <phoneticPr fontId="5" type="noConversion"/>
  <dataValidations count="1">
    <dataValidation allowBlank="1" showInputMessage="1" showErrorMessage="1" sqref="N10:Q10 N9 N1:N7 N32:N1048576 C5:C29 O1:Q9 O11:Q1048576 B70:B1048576 J1:M1048576 E1:I30 B67:B69 D1:D29 R1:AF1048576 AJ1:XFD1048576 AG1:AI27 AG31:AI1048576 C67:D68 A1:A1048576 B1:B66 E32:I1048576 C32:D66 C70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>
      <selection activeCell="C24" sqref="C2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8" t="s">
        <v>191</v>
      </c>
      <c r="C1" s="80" t="s" vm="1">
        <v>267</v>
      </c>
    </row>
    <row r="2" spans="2:67">
      <c r="B2" s="58" t="s">
        <v>190</v>
      </c>
      <c r="C2" s="80" t="s">
        <v>268</v>
      </c>
    </row>
    <row r="3" spans="2:67">
      <c r="B3" s="58" t="s">
        <v>192</v>
      </c>
      <c r="C3" s="80" t="s">
        <v>269</v>
      </c>
    </row>
    <row r="4" spans="2:67">
      <c r="B4" s="58" t="s">
        <v>193</v>
      </c>
      <c r="C4" s="80">
        <v>8803</v>
      </c>
    </row>
    <row r="6" spans="2:67" ht="26.25" customHeight="1">
      <c r="B6" s="166" t="s">
        <v>221</v>
      </c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1"/>
      <c r="BO6" s="3"/>
    </row>
    <row r="7" spans="2:67" ht="26.25" customHeight="1">
      <c r="B7" s="166" t="s">
        <v>97</v>
      </c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1"/>
      <c r="AZ7" s="45"/>
      <c r="BJ7" s="3"/>
      <c r="BO7" s="3"/>
    </row>
    <row r="8" spans="2:67" s="3" customFormat="1" ht="78.75">
      <c r="B8" s="39" t="s">
        <v>126</v>
      </c>
      <c r="C8" s="14" t="s">
        <v>49</v>
      </c>
      <c r="D8" s="14" t="s">
        <v>131</v>
      </c>
      <c r="E8" s="14" t="s">
        <v>237</v>
      </c>
      <c r="F8" s="14" t="s">
        <v>128</v>
      </c>
      <c r="G8" s="14" t="s">
        <v>69</v>
      </c>
      <c r="H8" s="14" t="s">
        <v>15</v>
      </c>
      <c r="I8" s="14" t="s">
        <v>70</v>
      </c>
      <c r="J8" s="14" t="s">
        <v>112</v>
      </c>
      <c r="K8" s="14" t="s">
        <v>18</v>
      </c>
      <c r="L8" s="14" t="s">
        <v>111</v>
      </c>
      <c r="M8" s="14" t="s">
        <v>17</v>
      </c>
      <c r="N8" s="14" t="s">
        <v>19</v>
      </c>
      <c r="O8" s="14" t="s">
        <v>251</v>
      </c>
      <c r="P8" s="14" t="s">
        <v>250</v>
      </c>
      <c r="Q8" s="14" t="s">
        <v>66</v>
      </c>
      <c r="R8" s="14" t="s">
        <v>63</v>
      </c>
      <c r="S8" s="14" t="s">
        <v>194</v>
      </c>
      <c r="T8" s="40" t="s">
        <v>196</v>
      </c>
      <c r="V8" s="1"/>
      <c r="AZ8" s="45"/>
      <c r="BJ8" s="1"/>
      <c r="BK8" s="1"/>
      <c r="BL8" s="1"/>
      <c r="BO8" s="4"/>
    </row>
    <row r="9" spans="2:67" s="3" customFormat="1" ht="20.25" customHeight="1">
      <c r="B9" s="41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258</v>
      </c>
      <c r="P9" s="17"/>
      <c r="Q9" s="17" t="s">
        <v>254</v>
      </c>
      <c r="R9" s="17" t="s">
        <v>20</v>
      </c>
      <c r="S9" s="17" t="s">
        <v>20</v>
      </c>
      <c r="T9" s="76" t="s">
        <v>20</v>
      </c>
      <c r="BJ9" s="1"/>
      <c r="BL9" s="1"/>
      <c r="BO9" s="4"/>
    </row>
    <row r="10" spans="2:67" s="4" customFormat="1" ht="18" customHeight="1">
      <c r="B10" s="42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124</v>
      </c>
      <c r="R10" s="20" t="s">
        <v>125</v>
      </c>
      <c r="S10" s="47" t="s">
        <v>197</v>
      </c>
      <c r="T10" s="75" t="s">
        <v>238</v>
      </c>
      <c r="U10" s="5"/>
      <c r="BJ10" s="1"/>
      <c r="BK10" s="3"/>
      <c r="BL10" s="1"/>
      <c r="BO10" s="1"/>
    </row>
    <row r="11" spans="2:67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5"/>
      <c r="BJ11" s="1"/>
      <c r="BK11" s="3"/>
      <c r="BL11" s="1"/>
      <c r="BO11" s="1"/>
    </row>
    <row r="12" spans="2:67" ht="20.25">
      <c r="B12" s="101" t="s">
        <v>266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BK12" s="4"/>
    </row>
    <row r="13" spans="2:67">
      <c r="B13" s="101" t="s">
        <v>123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</row>
    <row r="14" spans="2:67">
      <c r="B14" s="101" t="s">
        <v>249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</row>
    <row r="15" spans="2:67">
      <c r="B15" s="101" t="s">
        <v>257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</row>
    <row r="16" spans="2:67" ht="20.2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BJ16" s="4"/>
    </row>
    <row r="17" spans="2:20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</row>
    <row r="18" spans="2:20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</row>
    <row r="19" spans="2:20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</row>
    <row r="20" spans="2:20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</row>
    <row r="21" spans="2:20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</row>
    <row r="22" spans="2:20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</row>
    <row r="23" spans="2:20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</row>
    <row r="24" spans="2:20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</row>
    <row r="25" spans="2:20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</row>
    <row r="26" spans="2:20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</row>
    <row r="27" spans="2:20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</row>
    <row r="28" spans="2:20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</row>
    <row r="29" spans="2:20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</row>
    <row r="30" spans="2:20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</row>
    <row r="31" spans="2:20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</row>
    <row r="32" spans="2:20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</row>
    <row r="33" spans="2:20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</row>
    <row r="34" spans="2:20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</row>
    <row r="35" spans="2:20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</row>
    <row r="36" spans="2:20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</row>
    <row r="37" spans="2:20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</row>
    <row r="38" spans="2:20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</row>
    <row r="39" spans="2:20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</row>
    <row r="40" spans="2:20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</row>
    <row r="41" spans="2:20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</row>
    <row r="42" spans="2:20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</row>
    <row r="43" spans="2:20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</row>
    <row r="44" spans="2:20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</row>
    <row r="45" spans="2:20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</row>
    <row r="46" spans="2:20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</row>
    <row r="47" spans="2:20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</row>
    <row r="48" spans="2:20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</row>
    <row r="49" spans="2:20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</row>
    <row r="50" spans="2:20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</row>
    <row r="51" spans="2:20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</row>
    <row r="52" spans="2:20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</row>
    <row r="53" spans="2:20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</row>
    <row r="54" spans="2:20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</row>
    <row r="55" spans="2:20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</row>
    <row r="56" spans="2:20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</row>
    <row r="57" spans="2:20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</row>
    <row r="58" spans="2:20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</row>
    <row r="59" spans="2:20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</row>
    <row r="60" spans="2:20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</row>
    <row r="61" spans="2:20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</row>
    <row r="62" spans="2:20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</row>
    <row r="63" spans="2:20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</row>
    <row r="64" spans="2:20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</row>
    <row r="65" spans="2:20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</row>
    <row r="66" spans="2:20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/>
    </row>
    <row r="67" spans="2:20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</row>
    <row r="68" spans="2:20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</row>
    <row r="69" spans="2:20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</row>
    <row r="70" spans="2:20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</row>
    <row r="71" spans="2:20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</row>
    <row r="72" spans="2:20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</row>
    <row r="73" spans="2:20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</row>
    <row r="74" spans="2:20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</row>
    <row r="75" spans="2:20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  <c r="T75" s="103"/>
    </row>
    <row r="76" spans="2:20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  <c r="T76" s="103"/>
    </row>
    <row r="77" spans="2:20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  <c r="T77" s="103"/>
    </row>
    <row r="78" spans="2:20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  <c r="T78" s="103"/>
    </row>
    <row r="79" spans="2:20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  <c r="T79" s="103"/>
    </row>
    <row r="80" spans="2:20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  <c r="T80" s="103"/>
    </row>
    <row r="81" spans="2:20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  <c r="T81" s="103"/>
    </row>
    <row r="82" spans="2:20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</row>
    <row r="83" spans="2:20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</row>
    <row r="84" spans="2:20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</row>
    <row r="85" spans="2:20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</row>
    <row r="86" spans="2:20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</row>
    <row r="87" spans="2:20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</row>
    <row r="88" spans="2:20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</row>
    <row r="89" spans="2:20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</row>
    <row r="90" spans="2:20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</row>
    <row r="91" spans="2:20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  <c r="T91" s="103"/>
    </row>
    <row r="92" spans="2:20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  <c r="T92" s="103"/>
    </row>
    <row r="93" spans="2:20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  <c r="T93" s="103"/>
    </row>
    <row r="94" spans="2:20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  <c r="T94" s="103"/>
    </row>
    <row r="95" spans="2:20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  <c r="T95" s="103"/>
    </row>
    <row r="96" spans="2:20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  <c r="T96" s="103"/>
    </row>
    <row r="97" spans="2:20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</row>
    <row r="98" spans="2:20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</row>
    <row r="99" spans="2:20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</row>
    <row r="100" spans="2:20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</row>
    <row r="101" spans="2:20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</row>
    <row r="102" spans="2:20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</row>
    <row r="103" spans="2:20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</row>
    <row r="104" spans="2:20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</row>
    <row r="105" spans="2:20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</row>
    <row r="106" spans="2:20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</row>
    <row r="107" spans="2:20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  <c r="T107" s="103"/>
    </row>
    <row r="108" spans="2:20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  <c r="T108" s="103"/>
    </row>
    <row r="109" spans="2:20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  <c r="T109" s="103"/>
    </row>
    <row r="110" spans="2:20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  <c r="T110" s="103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5"/>
      <c r="C697" s="1"/>
      <c r="D697" s="1"/>
      <c r="E697" s="1"/>
      <c r="F697" s="1"/>
      <c r="G697" s="1"/>
    </row>
    <row r="698" spans="2:7">
      <c r="B698" s="45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5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AV830"/>
  <sheetViews>
    <sheetView rightToLeft="1" workbookViewId="0">
      <selection activeCell="C254" sqref="C254"/>
    </sheetView>
  </sheetViews>
  <sheetFormatPr defaultColWidth="9.140625" defaultRowHeight="18"/>
  <cols>
    <col min="1" max="1" width="6.28515625" style="1" customWidth="1"/>
    <col min="2" max="2" width="34.28515625" style="2" bestFit="1" customWidth="1"/>
    <col min="3" max="3" width="41.7109375" style="2" bestFit="1" customWidth="1"/>
    <col min="4" max="4" width="6.42578125" style="2" bestFit="1" customWidth="1"/>
    <col min="5" max="5" width="5.7109375" style="2" bestFit="1" customWidth="1"/>
    <col min="6" max="6" width="11.7109375" style="2" bestFit="1" customWidth="1"/>
    <col min="7" max="7" width="16.4257812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140625" style="1" bestFit="1" customWidth="1"/>
    <col min="12" max="12" width="9" style="1" bestFit="1" customWidth="1"/>
    <col min="13" max="13" width="6.85546875" style="1" bestFit="1" customWidth="1"/>
    <col min="14" max="14" width="9.140625" style="1" bestFit="1" customWidth="1"/>
    <col min="15" max="15" width="13.140625" style="1" bestFit="1" customWidth="1"/>
    <col min="16" max="16" width="7.28515625" style="1" bestFit="1" customWidth="1"/>
    <col min="17" max="17" width="8.28515625" style="1" bestFit="1" customWidth="1"/>
    <col min="18" max="19" width="11.28515625" style="1" bestFit="1" customWidth="1"/>
    <col min="20" max="20" width="11.85546875" style="1" bestFit="1" customWidth="1"/>
    <col min="21" max="21" width="9" style="1" bestFit="1" customWidth="1"/>
    <col min="22" max="22" width="7.28515625" style="1" customWidth="1"/>
    <col min="23" max="34" width="5.7109375" style="1" customWidth="1"/>
    <col min="35" max="16384" width="9.140625" style="1"/>
  </cols>
  <sheetData>
    <row r="1" spans="2:48">
      <c r="B1" s="58" t="s">
        <v>191</v>
      </c>
      <c r="C1" s="80" t="s" vm="1">
        <v>267</v>
      </c>
    </row>
    <row r="2" spans="2:48">
      <c r="B2" s="58" t="s">
        <v>190</v>
      </c>
      <c r="C2" s="80" t="s">
        <v>268</v>
      </c>
    </row>
    <row r="3" spans="2:48">
      <c r="B3" s="58" t="s">
        <v>192</v>
      </c>
      <c r="C3" s="80" t="s">
        <v>269</v>
      </c>
    </row>
    <row r="4" spans="2:48">
      <c r="B4" s="58" t="s">
        <v>193</v>
      </c>
      <c r="C4" s="80">
        <v>8803</v>
      </c>
    </row>
    <row r="6" spans="2:48" ht="26.25" customHeight="1">
      <c r="B6" s="172" t="s">
        <v>221</v>
      </c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3"/>
      <c r="O6" s="173"/>
      <c r="P6" s="173"/>
      <c r="Q6" s="173"/>
      <c r="R6" s="173"/>
      <c r="S6" s="173"/>
      <c r="T6" s="173"/>
      <c r="U6" s="174"/>
    </row>
    <row r="7" spans="2:48" ht="26.25" customHeight="1">
      <c r="B7" s="172" t="s">
        <v>98</v>
      </c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4"/>
      <c r="AV7" s="3"/>
    </row>
    <row r="8" spans="2:48" s="3" customFormat="1" ht="78.75">
      <c r="B8" s="23" t="s">
        <v>126</v>
      </c>
      <c r="C8" s="31" t="s">
        <v>49</v>
      </c>
      <c r="D8" s="31" t="s">
        <v>131</v>
      </c>
      <c r="E8" s="31" t="s">
        <v>237</v>
      </c>
      <c r="F8" s="31" t="s">
        <v>128</v>
      </c>
      <c r="G8" s="31" t="s">
        <v>69</v>
      </c>
      <c r="H8" s="31" t="s">
        <v>15</v>
      </c>
      <c r="I8" s="31" t="s">
        <v>70</v>
      </c>
      <c r="J8" s="31" t="s">
        <v>112</v>
      </c>
      <c r="K8" s="31" t="s">
        <v>18</v>
      </c>
      <c r="L8" s="31" t="s">
        <v>111</v>
      </c>
      <c r="M8" s="31" t="s">
        <v>17</v>
      </c>
      <c r="N8" s="31" t="s">
        <v>19</v>
      </c>
      <c r="O8" s="14" t="s">
        <v>251</v>
      </c>
      <c r="P8" s="31" t="s">
        <v>250</v>
      </c>
      <c r="Q8" s="31" t="s">
        <v>265</v>
      </c>
      <c r="R8" s="31" t="s">
        <v>66</v>
      </c>
      <c r="S8" s="14" t="s">
        <v>63</v>
      </c>
      <c r="T8" s="31" t="s">
        <v>194</v>
      </c>
      <c r="U8" s="15" t="s">
        <v>196</v>
      </c>
      <c r="AR8" s="1"/>
      <c r="AS8" s="1"/>
    </row>
    <row r="9" spans="2:48" s="3" customFormat="1" ht="20.2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258</v>
      </c>
      <c r="P9" s="33"/>
      <c r="Q9" s="17" t="s">
        <v>254</v>
      </c>
      <c r="R9" s="33" t="s">
        <v>254</v>
      </c>
      <c r="S9" s="17" t="s">
        <v>20</v>
      </c>
      <c r="T9" s="33" t="s">
        <v>254</v>
      </c>
      <c r="U9" s="18" t="s">
        <v>20</v>
      </c>
      <c r="AQ9" s="1"/>
      <c r="AR9" s="1"/>
      <c r="AS9" s="1"/>
      <c r="AV9" s="4"/>
    </row>
    <row r="10" spans="2:4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4" t="s">
        <v>124</v>
      </c>
      <c r="R10" s="20" t="s">
        <v>125</v>
      </c>
      <c r="S10" s="20" t="s">
        <v>197</v>
      </c>
      <c r="T10" s="21" t="s">
        <v>238</v>
      </c>
      <c r="U10" s="21" t="s">
        <v>260</v>
      </c>
      <c r="AQ10" s="1"/>
      <c r="AR10" s="3"/>
      <c r="AS10" s="1"/>
    </row>
    <row r="11" spans="2:48" s="4" customFormat="1" ht="18" customHeight="1">
      <c r="B11" s="81" t="s">
        <v>36</v>
      </c>
      <c r="C11" s="82"/>
      <c r="D11" s="82"/>
      <c r="E11" s="82"/>
      <c r="F11" s="82"/>
      <c r="G11" s="82"/>
      <c r="H11" s="82"/>
      <c r="I11" s="82"/>
      <c r="J11" s="82"/>
      <c r="K11" s="90">
        <v>4.096141206476366</v>
      </c>
      <c r="L11" s="82"/>
      <c r="M11" s="82"/>
      <c r="N11" s="105">
        <v>1.1102200320668245E-2</v>
      </c>
      <c r="O11" s="90"/>
      <c r="P11" s="92"/>
      <c r="Q11" s="90">
        <v>372.39032827100004</v>
      </c>
      <c r="R11" s="90">
        <v>184808.35373611795</v>
      </c>
      <c r="S11" s="82"/>
      <c r="T11" s="91">
        <f>R11/$R$11</f>
        <v>1</v>
      </c>
      <c r="U11" s="91">
        <f>R11/'סכום נכסי הקרן'!$C$42</f>
        <v>0.24831596472362805</v>
      </c>
      <c r="AQ11" s="1"/>
      <c r="AR11" s="3"/>
      <c r="AS11" s="1"/>
      <c r="AV11" s="1"/>
    </row>
    <row r="12" spans="2:48" s="130" customFormat="1">
      <c r="B12" s="83" t="s">
        <v>245</v>
      </c>
      <c r="C12" s="84"/>
      <c r="D12" s="84"/>
      <c r="E12" s="84"/>
      <c r="F12" s="84"/>
      <c r="G12" s="84"/>
      <c r="H12" s="84"/>
      <c r="I12" s="84"/>
      <c r="J12" s="84"/>
      <c r="K12" s="93">
        <v>4.0961412064763643</v>
      </c>
      <c r="L12" s="84"/>
      <c r="M12" s="84"/>
      <c r="N12" s="106">
        <v>1.1102200320668242E-2</v>
      </c>
      <c r="O12" s="93"/>
      <c r="P12" s="95"/>
      <c r="Q12" s="93">
        <v>372.39032827100004</v>
      </c>
      <c r="R12" s="93">
        <v>184808.35373611801</v>
      </c>
      <c r="S12" s="84"/>
      <c r="T12" s="94">
        <f t="shared" ref="T12:T75" si="0">R12/$R$11</f>
        <v>1.0000000000000002</v>
      </c>
      <c r="U12" s="94">
        <f>R12/'סכום נכסי הקרן'!$C$42</f>
        <v>0.24831596472362813</v>
      </c>
      <c r="AR12" s="141"/>
    </row>
    <row r="13" spans="2:48" s="130" customFormat="1" ht="20.25">
      <c r="B13" s="104" t="s">
        <v>35</v>
      </c>
      <c r="C13" s="84"/>
      <c r="D13" s="84"/>
      <c r="E13" s="84"/>
      <c r="F13" s="84"/>
      <c r="G13" s="84"/>
      <c r="H13" s="84"/>
      <c r="I13" s="84"/>
      <c r="J13" s="84"/>
      <c r="K13" s="93">
        <v>4.1198840635457907</v>
      </c>
      <c r="L13" s="84"/>
      <c r="M13" s="84"/>
      <c r="N13" s="106">
        <v>6.1753209772926173E-3</v>
      </c>
      <c r="O13" s="93"/>
      <c r="P13" s="95"/>
      <c r="Q13" s="93">
        <v>335.87502483700001</v>
      </c>
      <c r="R13" s="93">
        <v>143016.26012808998</v>
      </c>
      <c r="S13" s="84"/>
      <c r="T13" s="94">
        <f t="shared" si="0"/>
        <v>0.7738625296792504</v>
      </c>
      <c r="U13" s="94">
        <f>R13/'סכום נכסי הקרן'!$C$42</f>
        <v>0.19216242062077032</v>
      </c>
      <c r="AR13" s="142"/>
    </row>
    <row r="14" spans="2:48" s="130" customFormat="1">
      <c r="B14" s="89" t="s">
        <v>355</v>
      </c>
      <c r="C14" s="86" t="s">
        <v>356</v>
      </c>
      <c r="D14" s="99" t="s">
        <v>132</v>
      </c>
      <c r="E14" s="99" t="s">
        <v>357</v>
      </c>
      <c r="F14" s="86" t="s">
        <v>358</v>
      </c>
      <c r="G14" s="99" t="s">
        <v>359</v>
      </c>
      <c r="H14" s="86" t="s">
        <v>360</v>
      </c>
      <c r="I14" s="86" t="s">
        <v>361</v>
      </c>
      <c r="J14" s="86"/>
      <c r="K14" s="96">
        <v>3.5500000000006162</v>
      </c>
      <c r="L14" s="99" t="s">
        <v>176</v>
      </c>
      <c r="M14" s="100">
        <v>6.1999999999999998E-3</v>
      </c>
      <c r="N14" s="100">
        <v>-7.000000000001945E-4</v>
      </c>
      <c r="O14" s="96">
        <v>2976270.8375920001</v>
      </c>
      <c r="P14" s="98">
        <v>103.66</v>
      </c>
      <c r="Q14" s="86"/>
      <c r="R14" s="96">
        <v>3085.202195242</v>
      </c>
      <c r="S14" s="97">
        <v>6.3139924892220028E-4</v>
      </c>
      <c r="T14" s="97">
        <f t="shared" si="0"/>
        <v>1.6694062432087153E-2</v>
      </c>
      <c r="U14" s="97">
        <f>R14/'סכום נכסי הקרן'!$C$42</f>
        <v>4.1454022179801975E-3</v>
      </c>
    </row>
    <row r="15" spans="2:48" s="130" customFormat="1">
      <c r="B15" s="89" t="s">
        <v>362</v>
      </c>
      <c r="C15" s="86" t="s">
        <v>363</v>
      </c>
      <c r="D15" s="99" t="s">
        <v>132</v>
      </c>
      <c r="E15" s="99" t="s">
        <v>357</v>
      </c>
      <c r="F15" s="86" t="s">
        <v>364</v>
      </c>
      <c r="G15" s="99" t="s">
        <v>365</v>
      </c>
      <c r="H15" s="86" t="s">
        <v>360</v>
      </c>
      <c r="I15" s="86" t="s">
        <v>172</v>
      </c>
      <c r="J15" s="86"/>
      <c r="K15" s="96">
        <v>1.2400000000001972</v>
      </c>
      <c r="L15" s="99" t="s">
        <v>176</v>
      </c>
      <c r="M15" s="100">
        <v>5.8999999999999999E-3</v>
      </c>
      <c r="N15" s="100">
        <v>-9.900000000000601E-3</v>
      </c>
      <c r="O15" s="96">
        <v>3567624.7940929998</v>
      </c>
      <c r="P15" s="98">
        <v>102.33</v>
      </c>
      <c r="Q15" s="86"/>
      <c r="R15" s="96">
        <v>3650.7504033220002</v>
      </c>
      <c r="S15" s="97">
        <v>6.6832594171521188E-4</v>
      </c>
      <c r="T15" s="97">
        <f t="shared" si="0"/>
        <v>1.9754249900060212E-2</v>
      </c>
      <c r="U15" s="97">
        <f>R15/'סכום נכסי הקרן'!$C$42</f>
        <v>4.9052956213250848E-3</v>
      </c>
    </row>
    <row r="16" spans="2:48" s="130" customFormat="1">
      <c r="B16" s="89" t="s">
        <v>366</v>
      </c>
      <c r="C16" s="86" t="s">
        <v>367</v>
      </c>
      <c r="D16" s="99" t="s">
        <v>132</v>
      </c>
      <c r="E16" s="99" t="s">
        <v>357</v>
      </c>
      <c r="F16" s="86" t="s">
        <v>364</v>
      </c>
      <c r="G16" s="99" t="s">
        <v>365</v>
      </c>
      <c r="H16" s="86" t="s">
        <v>360</v>
      </c>
      <c r="I16" s="86" t="s">
        <v>172</v>
      </c>
      <c r="J16" s="86"/>
      <c r="K16" s="96">
        <v>6.0800000000019399</v>
      </c>
      <c r="L16" s="99" t="s">
        <v>176</v>
      </c>
      <c r="M16" s="100">
        <v>8.3000000000000001E-3</v>
      </c>
      <c r="N16" s="100">
        <v>4.3000000000052527E-3</v>
      </c>
      <c r="O16" s="96">
        <v>1199996.695847</v>
      </c>
      <c r="P16" s="98">
        <v>103.11</v>
      </c>
      <c r="Q16" s="86"/>
      <c r="R16" s="96">
        <v>1237.3165843450001</v>
      </c>
      <c r="S16" s="97">
        <v>9.3314517123027749E-4</v>
      </c>
      <c r="T16" s="97">
        <f t="shared" si="0"/>
        <v>6.6951334143245805E-3</v>
      </c>
      <c r="U16" s="97">
        <f>R16/'סכום נכסי הקרן'!$C$42</f>
        <v>1.662508512731406E-3</v>
      </c>
    </row>
    <row r="17" spans="2:43" s="130" customFormat="1" ht="20.25">
      <c r="B17" s="89" t="s">
        <v>368</v>
      </c>
      <c r="C17" s="86" t="s">
        <v>369</v>
      </c>
      <c r="D17" s="99" t="s">
        <v>132</v>
      </c>
      <c r="E17" s="99" t="s">
        <v>357</v>
      </c>
      <c r="F17" s="86" t="s">
        <v>370</v>
      </c>
      <c r="G17" s="99" t="s">
        <v>365</v>
      </c>
      <c r="H17" s="86" t="s">
        <v>360</v>
      </c>
      <c r="I17" s="86" t="s">
        <v>172</v>
      </c>
      <c r="J17" s="86"/>
      <c r="K17" s="96">
        <v>2.2300000000002989</v>
      </c>
      <c r="L17" s="99" t="s">
        <v>176</v>
      </c>
      <c r="M17" s="100">
        <v>0.04</v>
      </c>
      <c r="N17" s="100">
        <v>-4.7000000000008675E-3</v>
      </c>
      <c r="O17" s="96">
        <v>1805344.436863</v>
      </c>
      <c r="P17" s="98">
        <v>114.9</v>
      </c>
      <c r="Q17" s="86"/>
      <c r="R17" s="96">
        <v>2074.3407344060001</v>
      </c>
      <c r="S17" s="97">
        <v>8.7143308519348401E-4</v>
      </c>
      <c r="T17" s="97">
        <f t="shared" si="0"/>
        <v>1.1224280139240275E-2</v>
      </c>
      <c r="U17" s="97">
        <f>R17/'סכום נכסי הקרן'!$C$42</f>
        <v>2.7871679511037072E-3</v>
      </c>
      <c r="AQ17" s="142"/>
    </row>
    <row r="18" spans="2:43" s="130" customFormat="1">
      <c r="B18" s="89" t="s">
        <v>371</v>
      </c>
      <c r="C18" s="86" t="s">
        <v>372</v>
      </c>
      <c r="D18" s="99" t="s">
        <v>132</v>
      </c>
      <c r="E18" s="99" t="s">
        <v>357</v>
      </c>
      <c r="F18" s="86" t="s">
        <v>370</v>
      </c>
      <c r="G18" s="99" t="s">
        <v>365</v>
      </c>
      <c r="H18" s="86" t="s">
        <v>360</v>
      </c>
      <c r="I18" s="86" t="s">
        <v>172</v>
      </c>
      <c r="J18" s="86"/>
      <c r="K18" s="96">
        <v>3.4300000000000441</v>
      </c>
      <c r="L18" s="99" t="s">
        <v>176</v>
      </c>
      <c r="M18" s="100">
        <v>9.8999999999999991E-3</v>
      </c>
      <c r="N18" s="100">
        <v>-2.1999999999997599E-3</v>
      </c>
      <c r="O18" s="96">
        <v>2364529.3617119999</v>
      </c>
      <c r="P18" s="98">
        <v>105.7</v>
      </c>
      <c r="Q18" s="86"/>
      <c r="R18" s="96">
        <v>2499.3076003229999</v>
      </c>
      <c r="S18" s="97">
        <v>7.8454818008715692E-4</v>
      </c>
      <c r="T18" s="97">
        <f t="shared" si="0"/>
        <v>1.3523780444966696E-2</v>
      </c>
      <c r="U18" s="97">
        <f>R18/'סכום נכסי הקרן'!$C$42</f>
        <v>3.3581705879024413E-3</v>
      </c>
    </row>
    <row r="19" spans="2:43" s="130" customFormat="1">
      <c r="B19" s="89" t="s">
        <v>373</v>
      </c>
      <c r="C19" s="86" t="s">
        <v>374</v>
      </c>
      <c r="D19" s="99" t="s">
        <v>132</v>
      </c>
      <c r="E19" s="99" t="s">
        <v>357</v>
      </c>
      <c r="F19" s="86" t="s">
        <v>370</v>
      </c>
      <c r="G19" s="99" t="s">
        <v>365</v>
      </c>
      <c r="H19" s="86" t="s">
        <v>360</v>
      </c>
      <c r="I19" s="86" t="s">
        <v>172</v>
      </c>
      <c r="J19" s="86"/>
      <c r="K19" s="96">
        <v>5.3799999999997015</v>
      </c>
      <c r="L19" s="99" t="s">
        <v>176</v>
      </c>
      <c r="M19" s="100">
        <v>8.6E-3</v>
      </c>
      <c r="N19" s="100">
        <v>3.7000000000017869E-3</v>
      </c>
      <c r="O19" s="96">
        <v>1988960.3601390002</v>
      </c>
      <c r="P19" s="98">
        <v>104.15</v>
      </c>
      <c r="Q19" s="86"/>
      <c r="R19" s="96">
        <v>2071.5021330989998</v>
      </c>
      <c r="S19" s="97">
        <v>7.9515444259482186E-4</v>
      </c>
      <c r="T19" s="97">
        <f t="shared" si="0"/>
        <v>1.1208920436880428E-2</v>
      </c>
      <c r="U19" s="97">
        <f>R19/'סכום נכסי הקרן'!$C$42</f>
        <v>2.7833538917943538E-3</v>
      </c>
      <c r="AQ19" s="141"/>
    </row>
    <row r="20" spans="2:43" s="130" customFormat="1">
      <c r="B20" s="89" t="s">
        <v>375</v>
      </c>
      <c r="C20" s="86" t="s">
        <v>376</v>
      </c>
      <c r="D20" s="99" t="s">
        <v>132</v>
      </c>
      <c r="E20" s="99" t="s">
        <v>357</v>
      </c>
      <c r="F20" s="86" t="s">
        <v>370</v>
      </c>
      <c r="G20" s="99" t="s">
        <v>365</v>
      </c>
      <c r="H20" s="86" t="s">
        <v>360</v>
      </c>
      <c r="I20" s="86" t="s">
        <v>172</v>
      </c>
      <c r="J20" s="86"/>
      <c r="K20" s="96">
        <v>8.0799999999913421</v>
      </c>
      <c r="L20" s="99" t="s">
        <v>176</v>
      </c>
      <c r="M20" s="100">
        <v>1.2199999999999999E-2</v>
      </c>
      <c r="N20" s="100">
        <v>8.8999999999439753E-3</v>
      </c>
      <c r="O20" s="96">
        <v>75285.509999999995</v>
      </c>
      <c r="P20" s="98">
        <v>104.32</v>
      </c>
      <c r="Q20" s="86"/>
      <c r="R20" s="96">
        <v>78.537841096000008</v>
      </c>
      <c r="S20" s="97">
        <v>9.3918112094689668E-5</v>
      </c>
      <c r="T20" s="97">
        <f t="shared" si="0"/>
        <v>4.2496910723062729E-4</v>
      </c>
      <c r="U20" s="97">
        <f>R20/'סכום נכסי הקרן'!$C$42</f>
        <v>1.0552661383971215E-4</v>
      </c>
    </row>
    <row r="21" spans="2:43" s="130" customFormat="1">
      <c r="B21" s="89" t="s">
        <v>377</v>
      </c>
      <c r="C21" s="86" t="s">
        <v>378</v>
      </c>
      <c r="D21" s="99" t="s">
        <v>132</v>
      </c>
      <c r="E21" s="99" t="s">
        <v>357</v>
      </c>
      <c r="F21" s="86" t="s">
        <v>370</v>
      </c>
      <c r="G21" s="99" t="s">
        <v>365</v>
      </c>
      <c r="H21" s="86" t="s">
        <v>360</v>
      </c>
      <c r="I21" s="86" t="s">
        <v>172</v>
      </c>
      <c r="J21" s="86"/>
      <c r="K21" s="96">
        <v>10.849999999996303</v>
      </c>
      <c r="L21" s="99" t="s">
        <v>176</v>
      </c>
      <c r="M21" s="100">
        <v>5.6000000000000008E-3</v>
      </c>
      <c r="N21" s="100">
        <v>4.5000000000027015E-3</v>
      </c>
      <c r="O21" s="96">
        <v>1086555.051426</v>
      </c>
      <c r="P21" s="98">
        <v>102.17</v>
      </c>
      <c r="Q21" s="86"/>
      <c r="R21" s="96">
        <v>1110.133276646</v>
      </c>
      <c r="S21" s="97">
        <v>1.5479601887746161E-3</v>
      </c>
      <c r="T21" s="97">
        <f t="shared" si="0"/>
        <v>6.0069431614066778E-3</v>
      </c>
      <c r="U21" s="97">
        <f>R21/'סכום נכסי הקרן'!$C$42</f>
        <v>1.4916198861646994E-3</v>
      </c>
    </row>
    <row r="22" spans="2:43" s="130" customFormat="1">
      <c r="B22" s="89" t="s">
        <v>379</v>
      </c>
      <c r="C22" s="86" t="s">
        <v>380</v>
      </c>
      <c r="D22" s="99" t="s">
        <v>132</v>
      </c>
      <c r="E22" s="99" t="s">
        <v>357</v>
      </c>
      <c r="F22" s="86" t="s">
        <v>370</v>
      </c>
      <c r="G22" s="99" t="s">
        <v>365</v>
      </c>
      <c r="H22" s="86" t="s">
        <v>360</v>
      </c>
      <c r="I22" s="86" t="s">
        <v>172</v>
      </c>
      <c r="J22" s="86"/>
      <c r="K22" s="96">
        <v>1.450000000002148</v>
      </c>
      <c r="L22" s="99" t="s">
        <v>176</v>
      </c>
      <c r="M22" s="100">
        <v>4.0999999999999995E-3</v>
      </c>
      <c r="N22" s="100">
        <v>-8.8999999999989261E-3</v>
      </c>
      <c r="O22" s="96">
        <v>365754.13985200005</v>
      </c>
      <c r="P22" s="98">
        <v>101.83</v>
      </c>
      <c r="Q22" s="86"/>
      <c r="R22" s="96">
        <v>372.44745563600003</v>
      </c>
      <c r="S22" s="97">
        <v>2.966767929511969E-4</v>
      </c>
      <c r="T22" s="97">
        <f t="shared" si="0"/>
        <v>2.0153172089168981E-3</v>
      </c>
      <c r="U22" s="97">
        <f>R22/'סכום נכסי הקרן'!$C$42</f>
        <v>5.00435436956329E-4</v>
      </c>
    </row>
    <row r="23" spans="2:43" s="130" customFormat="1">
      <c r="B23" s="89" t="s">
        <v>381</v>
      </c>
      <c r="C23" s="86" t="s">
        <v>382</v>
      </c>
      <c r="D23" s="99" t="s">
        <v>132</v>
      </c>
      <c r="E23" s="99" t="s">
        <v>357</v>
      </c>
      <c r="F23" s="86" t="s">
        <v>370</v>
      </c>
      <c r="G23" s="99" t="s">
        <v>365</v>
      </c>
      <c r="H23" s="86" t="s">
        <v>360</v>
      </c>
      <c r="I23" s="86" t="s">
        <v>172</v>
      </c>
      <c r="J23" s="86"/>
      <c r="K23" s="96">
        <v>0.83999999999987551</v>
      </c>
      <c r="L23" s="99" t="s">
        <v>176</v>
      </c>
      <c r="M23" s="100">
        <v>6.4000000000000003E-3</v>
      </c>
      <c r="N23" s="100">
        <v>-1.1399999999999143E-2</v>
      </c>
      <c r="O23" s="96">
        <v>2530409.366593</v>
      </c>
      <c r="P23" s="98">
        <v>101.61</v>
      </c>
      <c r="Q23" s="86"/>
      <c r="R23" s="96">
        <v>2571.1488793230001</v>
      </c>
      <c r="S23" s="97">
        <v>8.0328033490831231E-4</v>
      </c>
      <c r="T23" s="97">
        <f t="shared" si="0"/>
        <v>1.3912514382300395E-2</v>
      </c>
      <c r="U23" s="97">
        <f>R23/'סכום נכסי הקרן'!$C$42</f>
        <v>3.454699430572273E-3</v>
      </c>
    </row>
    <row r="24" spans="2:43" s="130" customFormat="1">
      <c r="B24" s="89" t="s">
        <v>383</v>
      </c>
      <c r="C24" s="86" t="s">
        <v>384</v>
      </c>
      <c r="D24" s="99" t="s">
        <v>132</v>
      </c>
      <c r="E24" s="99" t="s">
        <v>357</v>
      </c>
      <c r="F24" s="86" t="s">
        <v>385</v>
      </c>
      <c r="G24" s="99" t="s">
        <v>365</v>
      </c>
      <c r="H24" s="86" t="s">
        <v>360</v>
      </c>
      <c r="I24" s="86" t="s">
        <v>172</v>
      </c>
      <c r="J24" s="86"/>
      <c r="K24" s="96">
        <v>3.150000000000273</v>
      </c>
      <c r="L24" s="99" t="s">
        <v>176</v>
      </c>
      <c r="M24" s="100">
        <v>0.05</v>
      </c>
      <c r="N24" s="100">
        <v>-3.0999999999999223E-3</v>
      </c>
      <c r="O24" s="96">
        <v>3139511.8843350001</v>
      </c>
      <c r="P24" s="98">
        <v>122.55</v>
      </c>
      <c r="Q24" s="86"/>
      <c r="R24" s="96">
        <v>3847.4718657129997</v>
      </c>
      <c r="S24" s="97">
        <v>9.9616223860874787E-4</v>
      </c>
      <c r="T24" s="97">
        <f t="shared" si="0"/>
        <v>2.0818711859782509E-2</v>
      </c>
      <c r="U24" s="97">
        <f>R24/'סכום נכסי הקרן'!$C$42</f>
        <v>5.1696185197651302E-3</v>
      </c>
    </row>
    <row r="25" spans="2:43" s="130" customFormat="1">
      <c r="B25" s="89" t="s">
        <v>386</v>
      </c>
      <c r="C25" s="86" t="s">
        <v>387</v>
      </c>
      <c r="D25" s="99" t="s">
        <v>132</v>
      </c>
      <c r="E25" s="99" t="s">
        <v>357</v>
      </c>
      <c r="F25" s="86" t="s">
        <v>385</v>
      </c>
      <c r="G25" s="99" t="s">
        <v>365</v>
      </c>
      <c r="H25" s="86" t="s">
        <v>360</v>
      </c>
      <c r="I25" s="86" t="s">
        <v>172</v>
      </c>
      <c r="J25" s="86"/>
      <c r="K25" s="96">
        <v>0.95999999999932417</v>
      </c>
      <c r="L25" s="99" t="s">
        <v>176</v>
      </c>
      <c r="M25" s="100">
        <v>1.6E-2</v>
      </c>
      <c r="N25" s="100">
        <v>-1.0499999999952126E-2</v>
      </c>
      <c r="O25" s="96">
        <v>172150.98754999999</v>
      </c>
      <c r="P25" s="98">
        <v>103.13</v>
      </c>
      <c r="Q25" s="86"/>
      <c r="R25" s="96">
        <v>177.539315297</v>
      </c>
      <c r="S25" s="97">
        <v>8.2007514542445126E-5</v>
      </c>
      <c r="T25" s="97">
        <f t="shared" si="0"/>
        <v>9.6066715442150858E-4</v>
      </c>
      <c r="U25" s="97">
        <f>R25/'סכום נכסי הקרן'!$C$42</f>
        <v>2.3854899122847947E-4</v>
      </c>
    </row>
    <row r="26" spans="2:43" s="130" customFormat="1">
      <c r="B26" s="89" t="s">
        <v>388</v>
      </c>
      <c r="C26" s="86" t="s">
        <v>389</v>
      </c>
      <c r="D26" s="99" t="s">
        <v>132</v>
      </c>
      <c r="E26" s="99" t="s">
        <v>357</v>
      </c>
      <c r="F26" s="86" t="s">
        <v>385</v>
      </c>
      <c r="G26" s="99" t="s">
        <v>365</v>
      </c>
      <c r="H26" s="86" t="s">
        <v>360</v>
      </c>
      <c r="I26" s="86" t="s">
        <v>172</v>
      </c>
      <c r="J26" s="86"/>
      <c r="K26" s="96">
        <v>2.4800000000001816</v>
      </c>
      <c r="L26" s="99" t="s">
        <v>176</v>
      </c>
      <c r="M26" s="100">
        <v>6.9999999999999993E-3</v>
      </c>
      <c r="N26" s="100">
        <v>-3.3000000000003027E-3</v>
      </c>
      <c r="O26" s="96">
        <v>1266750.1885889999</v>
      </c>
      <c r="P26" s="98">
        <v>104.24</v>
      </c>
      <c r="Q26" s="86"/>
      <c r="R26" s="96">
        <v>1320.460384812</v>
      </c>
      <c r="S26" s="97">
        <v>4.4550793891177899E-4</v>
      </c>
      <c r="T26" s="97">
        <f t="shared" si="0"/>
        <v>7.1450254175059857E-3</v>
      </c>
      <c r="U26" s="97">
        <f>R26/'סכום נכסי הקרן'!$C$42</f>
        <v>1.774223879522842E-3</v>
      </c>
    </row>
    <row r="27" spans="2:43" s="130" customFormat="1">
      <c r="B27" s="89" t="s">
        <v>390</v>
      </c>
      <c r="C27" s="86" t="s">
        <v>391</v>
      </c>
      <c r="D27" s="99" t="s">
        <v>132</v>
      </c>
      <c r="E27" s="99" t="s">
        <v>357</v>
      </c>
      <c r="F27" s="86" t="s">
        <v>385</v>
      </c>
      <c r="G27" s="99" t="s">
        <v>365</v>
      </c>
      <c r="H27" s="86" t="s">
        <v>360</v>
      </c>
      <c r="I27" s="86" t="s">
        <v>172</v>
      </c>
      <c r="J27" s="86"/>
      <c r="K27" s="96">
        <v>4.5300000000033043</v>
      </c>
      <c r="L27" s="99" t="s">
        <v>176</v>
      </c>
      <c r="M27" s="100">
        <v>6.0000000000000001E-3</v>
      </c>
      <c r="N27" s="100">
        <v>1.4000000000073446E-3</v>
      </c>
      <c r="O27" s="96">
        <v>263122.85745000001</v>
      </c>
      <c r="P27" s="98">
        <v>103.49</v>
      </c>
      <c r="Q27" s="86"/>
      <c r="R27" s="96">
        <v>272.30585707</v>
      </c>
      <c r="S27" s="97">
        <v>1.1830292424729504E-4</v>
      </c>
      <c r="T27" s="97">
        <f t="shared" si="0"/>
        <v>1.4734499364612976E-3</v>
      </c>
      <c r="U27" s="97">
        <f>R27/'סכום נכסי הקרן'!$C$42</f>
        <v>3.6588114244435555E-4</v>
      </c>
    </row>
    <row r="28" spans="2:43" s="130" customFormat="1">
      <c r="B28" s="89" t="s">
        <v>392</v>
      </c>
      <c r="C28" s="86" t="s">
        <v>393</v>
      </c>
      <c r="D28" s="99" t="s">
        <v>132</v>
      </c>
      <c r="E28" s="99" t="s">
        <v>357</v>
      </c>
      <c r="F28" s="86" t="s">
        <v>385</v>
      </c>
      <c r="G28" s="99" t="s">
        <v>365</v>
      </c>
      <c r="H28" s="86" t="s">
        <v>360</v>
      </c>
      <c r="I28" s="86" t="s">
        <v>172</v>
      </c>
      <c r="J28" s="86"/>
      <c r="K28" s="96">
        <v>5.9300000000009883</v>
      </c>
      <c r="L28" s="99" t="s">
        <v>176</v>
      </c>
      <c r="M28" s="100">
        <v>1.7500000000000002E-2</v>
      </c>
      <c r="N28" s="100">
        <v>4.9000000000014119E-3</v>
      </c>
      <c r="O28" s="96">
        <v>2371493.5649999999</v>
      </c>
      <c r="P28" s="98">
        <v>107.52</v>
      </c>
      <c r="Q28" s="86"/>
      <c r="R28" s="96">
        <v>2549.8299927359999</v>
      </c>
      <c r="S28" s="97">
        <v>1.1847119366233596E-3</v>
      </c>
      <c r="T28" s="97">
        <f t="shared" si="0"/>
        <v>1.3797157656503028E-2</v>
      </c>
      <c r="U28" s="97">
        <f>R28/'סכום נכסי הקרן'!$C$42</f>
        <v>3.426054513918541E-3</v>
      </c>
    </row>
    <row r="29" spans="2:43" s="130" customFormat="1">
      <c r="B29" s="89" t="s">
        <v>394</v>
      </c>
      <c r="C29" s="86" t="s">
        <v>395</v>
      </c>
      <c r="D29" s="99" t="s">
        <v>132</v>
      </c>
      <c r="E29" s="99" t="s">
        <v>357</v>
      </c>
      <c r="F29" s="86" t="s">
        <v>396</v>
      </c>
      <c r="G29" s="99" t="s">
        <v>365</v>
      </c>
      <c r="H29" s="86" t="s">
        <v>397</v>
      </c>
      <c r="I29" s="86" t="s">
        <v>172</v>
      </c>
      <c r="J29" s="86"/>
      <c r="K29" s="96">
        <v>1.5000000000006823</v>
      </c>
      <c r="L29" s="99" t="s">
        <v>176</v>
      </c>
      <c r="M29" s="100">
        <v>8.0000000000000002E-3</v>
      </c>
      <c r="N29" s="100">
        <v>-5.4000000000057335E-3</v>
      </c>
      <c r="O29" s="96">
        <v>706358.79183600005</v>
      </c>
      <c r="P29" s="98">
        <v>103.67</v>
      </c>
      <c r="Q29" s="86"/>
      <c r="R29" s="96">
        <v>732.28214382700014</v>
      </c>
      <c r="S29" s="97">
        <v>1.6438664139215794E-3</v>
      </c>
      <c r="T29" s="97">
        <f t="shared" si="0"/>
        <v>3.9623865968342687E-3</v>
      </c>
      <c r="U29" s="97">
        <f>R29/'סכום נכסי הקרן'!$C$42</f>
        <v>9.8392385040087498E-4</v>
      </c>
    </row>
    <row r="30" spans="2:43" s="130" customFormat="1">
      <c r="B30" s="89" t="s">
        <v>398</v>
      </c>
      <c r="C30" s="86" t="s">
        <v>399</v>
      </c>
      <c r="D30" s="99" t="s">
        <v>132</v>
      </c>
      <c r="E30" s="99" t="s">
        <v>357</v>
      </c>
      <c r="F30" s="86" t="s">
        <v>364</v>
      </c>
      <c r="G30" s="99" t="s">
        <v>365</v>
      </c>
      <c r="H30" s="86" t="s">
        <v>397</v>
      </c>
      <c r="I30" s="86" t="s">
        <v>172</v>
      </c>
      <c r="J30" s="86"/>
      <c r="K30" s="96">
        <v>1.5800000000004155</v>
      </c>
      <c r="L30" s="99" t="s">
        <v>176</v>
      </c>
      <c r="M30" s="100">
        <v>3.4000000000000002E-2</v>
      </c>
      <c r="N30" s="100">
        <v>-6.3999999999986143E-3</v>
      </c>
      <c r="O30" s="96">
        <v>1036627.119799</v>
      </c>
      <c r="P30" s="98">
        <v>111.42</v>
      </c>
      <c r="Q30" s="86"/>
      <c r="R30" s="96">
        <v>1155.0099770440002</v>
      </c>
      <c r="S30" s="97">
        <v>5.5412529222261713E-4</v>
      </c>
      <c r="T30" s="97">
        <f t="shared" si="0"/>
        <v>6.2497714724151629E-3</v>
      </c>
      <c r="U30" s="97">
        <f>R30/'סכום נכסי הקרן'!$C$42</f>
        <v>1.5519180324749806E-3</v>
      </c>
    </row>
    <row r="31" spans="2:43" s="130" customFormat="1">
      <c r="B31" s="89" t="s">
        <v>400</v>
      </c>
      <c r="C31" s="86" t="s">
        <v>401</v>
      </c>
      <c r="D31" s="99" t="s">
        <v>132</v>
      </c>
      <c r="E31" s="99" t="s">
        <v>357</v>
      </c>
      <c r="F31" s="86" t="s">
        <v>370</v>
      </c>
      <c r="G31" s="99" t="s">
        <v>365</v>
      </c>
      <c r="H31" s="86" t="s">
        <v>397</v>
      </c>
      <c r="I31" s="86" t="s">
        <v>172</v>
      </c>
      <c r="J31" s="86"/>
      <c r="K31" s="96">
        <v>0.46999999999936459</v>
      </c>
      <c r="L31" s="99" t="s">
        <v>176</v>
      </c>
      <c r="M31" s="100">
        <v>0.03</v>
      </c>
      <c r="N31" s="100">
        <v>-1.9499999999989411E-2</v>
      </c>
      <c r="O31" s="96">
        <v>766950.59727100004</v>
      </c>
      <c r="P31" s="98">
        <v>110.81</v>
      </c>
      <c r="Q31" s="86"/>
      <c r="R31" s="96">
        <v>849.857920982</v>
      </c>
      <c r="S31" s="97">
        <v>1.5978137443145835E-3</v>
      </c>
      <c r="T31" s="97">
        <f t="shared" si="0"/>
        <v>4.5985903981130933E-3</v>
      </c>
      <c r="U31" s="97">
        <f>R31/'סכום נכסי הקרן'!$C$42</f>
        <v>1.1419034110762656E-3</v>
      </c>
    </row>
    <row r="32" spans="2:43" s="130" customFormat="1">
      <c r="B32" s="89" t="s">
        <v>402</v>
      </c>
      <c r="C32" s="86" t="s">
        <v>403</v>
      </c>
      <c r="D32" s="99" t="s">
        <v>132</v>
      </c>
      <c r="E32" s="99" t="s">
        <v>357</v>
      </c>
      <c r="F32" s="86" t="s">
        <v>404</v>
      </c>
      <c r="G32" s="99" t="s">
        <v>405</v>
      </c>
      <c r="H32" s="86" t="s">
        <v>397</v>
      </c>
      <c r="I32" s="86" t="s">
        <v>172</v>
      </c>
      <c r="J32" s="86"/>
      <c r="K32" s="96">
        <v>6.2199999999994509</v>
      </c>
      <c r="L32" s="99" t="s">
        <v>176</v>
      </c>
      <c r="M32" s="100">
        <v>8.3000000000000001E-3</v>
      </c>
      <c r="N32" s="100">
        <v>4.6999999999985456E-3</v>
      </c>
      <c r="O32" s="96">
        <v>2394504.3948889999</v>
      </c>
      <c r="P32" s="98">
        <v>103.4</v>
      </c>
      <c r="Q32" s="86"/>
      <c r="R32" s="96">
        <v>2475.9174605879998</v>
      </c>
      <c r="S32" s="97">
        <v>1.5635823403927851E-3</v>
      </c>
      <c r="T32" s="97">
        <f t="shared" si="0"/>
        <v>1.3397216145993512E-2</v>
      </c>
      <c r="U32" s="97">
        <f>R32/'סכום נכסי הקרן'!$C$42</f>
        <v>3.3267426519033453E-3</v>
      </c>
    </row>
    <row r="33" spans="2:21" s="130" customFormat="1">
      <c r="B33" s="89" t="s">
        <v>406</v>
      </c>
      <c r="C33" s="86" t="s">
        <v>407</v>
      </c>
      <c r="D33" s="99" t="s">
        <v>132</v>
      </c>
      <c r="E33" s="99" t="s">
        <v>357</v>
      </c>
      <c r="F33" s="86" t="s">
        <v>404</v>
      </c>
      <c r="G33" s="99" t="s">
        <v>405</v>
      </c>
      <c r="H33" s="86" t="s">
        <v>397</v>
      </c>
      <c r="I33" s="86" t="s">
        <v>172</v>
      </c>
      <c r="J33" s="86"/>
      <c r="K33" s="96">
        <v>9.8700000000106698</v>
      </c>
      <c r="L33" s="99" t="s">
        <v>176</v>
      </c>
      <c r="M33" s="100">
        <v>1.6500000000000001E-2</v>
      </c>
      <c r="N33" s="100">
        <v>1.4000000000005319E-2</v>
      </c>
      <c r="O33" s="96">
        <v>361821.96481200005</v>
      </c>
      <c r="P33" s="98">
        <v>103.87</v>
      </c>
      <c r="Q33" s="86"/>
      <c r="R33" s="96">
        <v>375.82447467700001</v>
      </c>
      <c r="S33" s="97">
        <v>8.5564415312688457E-4</v>
      </c>
      <c r="T33" s="97">
        <f t="shared" si="0"/>
        <v>2.0335902954561674E-3</v>
      </c>
      <c r="U33" s="97">
        <f>R33/'סכום נכסי הקרן'!$C$42</f>
        <v>5.0497293606880603E-4</v>
      </c>
    </row>
    <row r="34" spans="2:21" s="130" customFormat="1">
      <c r="B34" s="89" t="s">
        <v>408</v>
      </c>
      <c r="C34" s="86" t="s">
        <v>409</v>
      </c>
      <c r="D34" s="99" t="s">
        <v>132</v>
      </c>
      <c r="E34" s="99" t="s">
        <v>357</v>
      </c>
      <c r="F34" s="86" t="s">
        <v>410</v>
      </c>
      <c r="G34" s="99" t="s">
        <v>411</v>
      </c>
      <c r="H34" s="86" t="s">
        <v>397</v>
      </c>
      <c r="I34" s="86" t="s">
        <v>172</v>
      </c>
      <c r="J34" s="86"/>
      <c r="K34" s="96">
        <v>9.5399999999456284</v>
      </c>
      <c r="L34" s="99" t="s">
        <v>176</v>
      </c>
      <c r="M34" s="100">
        <v>2.6499999999999999E-2</v>
      </c>
      <c r="N34" s="100">
        <v>1.4099999999855244E-2</v>
      </c>
      <c r="O34" s="96">
        <v>49817.092429999997</v>
      </c>
      <c r="P34" s="98">
        <v>113.71</v>
      </c>
      <c r="Q34" s="86"/>
      <c r="R34" s="96">
        <v>56.647016201999996</v>
      </c>
      <c r="S34" s="97">
        <v>4.2414419045202683E-5</v>
      </c>
      <c r="T34" s="97">
        <f t="shared" si="0"/>
        <v>3.0651761707094959E-4</v>
      </c>
      <c r="U34" s="97">
        <f>R34/'סכום נכסי הקרן'!$C$42</f>
        <v>7.6113217787760449E-5</v>
      </c>
    </row>
    <row r="35" spans="2:21" s="130" customFormat="1">
      <c r="B35" s="89" t="s">
        <v>412</v>
      </c>
      <c r="C35" s="86" t="s">
        <v>413</v>
      </c>
      <c r="D35" s="99" t="s">
        <v>132</v>
      </c>
      <c r="E35" s="99" t="s">
        <v>357</v>
      </c>
      <c r="F35" s="86" t="s">
        <v>414</v>
      </c>
      <c r="G35" s="99" t="s">
        <v>415</v>
      </c>
      <c r="H35" s="86" t="s">
        <v>397</v>
      </c>
      <c r="I35" s="86" t="s">
        <v>361</v>
      </c>
      <c r="J35" s="86"/>
      <c r="K35" s="96">
        <v>3.4799999999995928</v>
      </c>
      <c r="L35" s="99" t="s">
        <v>176</v>
      </c>
      <c r="M35" s="100">
        <v>6.5000000000000006E-3</v>
      </c>
      <c r="N35" s="97">
        <v>-1E-4</v>
      </c>
      <c r="O35" s="96">
        <v>822382.21146099991</v>
      </c>
      <c r="P35" s="98">
        <v>102.25</v>
      </c>
      <c r="Q35" s="96">
        <v>140.18189790899999</v>
      </c>
      <c r="R35" s="96">
        <v>984.15164235500015</v>
      </c>
      <c r="S35" s="97">
        <v>1.0592460615541114E-3</v>
      </c>
      <c r="T35" s="97">
        <f t="shared" si="0"/>
        <v>5.3252551762905664E-3</v>
      </c>
      <c r="U35" s="97">
        <f>R35/'סכום נכסי הקרן'!$C$42</f>
        <v>1.322345876500086E-3</v>
      </c>
    </row>
    <row r="36" spans="2:21" s="130" customFormat="1">
      <c r="B36" s="89" t="s">
        <v>416</v>
      </c>
      <c r="C36" s="86" t="s">
        <v>417</v>
      </c>
      <c r="D36" s="99" t="s">
        <v>132</v>
      </c>
      <c r="E36" s="99" t="s">
        <v>357</v>
      </c>
      <c r="F36" s="86" t="s">
        <v>414</v>
      </c>
      <c r="G36" s="99" t="s">
        <v>415</v>
      </c>
      <c r="H36" s="86" t="s">
        <v>397</v>
      </c>
      <c r="I36" s="86" t="s">
        <v>361</v>
      </c>
      <c r="J36" s="86"/>
      <c r="K36" s="96">
        <v>4.1499999999998911</v>
      </c>
      <c r="L36" s="99" t="s">
        <v>176</v>
      </c>
      <c r="M36" s="100">
        <v>1.6399999999999998E-2</v>
      </c>
      <c r="N36" s="100">
        <v>2.9999999999978364E-3</v>
      </c>
      <c r="O36" s="96">
        <v>1744196.392464</v>
      </c>
      <c r="P36" s="98">
        <v>106.03</v>
      </c>
      <c r="Q36" s="86"/>
      <c r="R36" s="96">
        <v>1849.3714350280002</v>
      </c>
      <c r="S36" s="97">
        <v>1.636614979725243E-3</v>
      </c>
      <c r="T36" s="97">
        <f t="shared" si="0"/>
        <v>1.0006968828198425E-2</v>
      </c>
      <c r="U36" s="97">
        <f>R36/'סכום נכסי הקרן'!$C$42</f>
        <v>2.4848901185333654E-3</v>
      </c>
    </row>
    <row r="37" spans="2:21" s="130" customFormat="1">
      <c r="B37" s="89" t="s">
        <v>418</v>
      </c>
      <c r="C37" s="86" t="s">
        <v>419</v>
      </c>
      <c r="D37" s="99" t="s">
        <v>132</v>
      </c>
      <c r="E37" s="99" t="s">
        <v>357</v>
      </c>
      <c r="F37" s="86" t="s">
        <v>414</v>
      </c>
      <c r="G37" s="99" t="s">
        <v>415</v>
      </c>
      <c r="H37" s="86" t="s">
        <v>397</v>
      </c>
      <c r="I37" s="86" t="s">
        <v>172</v>
      </c>
      <c r="J37" s="86"/>
      <c r="K37" s="96">
        <v>5.5499999999997547</v>
      </c>
      <c r="L37" s="99" t="s">
        <v>176</v>
      </c>
      <c r="M37" s="100">
        <v>1.34E-2</v>
      </c>
      <c r="N37" s="100">
        <v>7.6999999999995085E-3</v>
      </c>
      <c r="O37" s="96">
        <v>5826545.6625580005</v>
      </c>
      <c r="P37" s="98">
        <v>104.85</v>
      </c>
      <c r="Q37" s="86"/>
      <c r="R37" s="96">
        <v>6109.1329705899998</v>
      </c>
      <c r="S37" s="97">
        <v>1.3935259117806853E-3</v>
      </c>
      <c r="T37" s="97">
        <f t="shared" si="0"/>
        <v>3.3056584548732247E-2</v>
      </c>
      <c r="U37" s="97">
        <f>R37/'סכום נכסי הקרן'!$C$42</f>
        <v>8.2084776826866247E-3</v>
      </c>
    </row>
    <row r="38" spans="2:21" s="130" customFormat="1">
      <c r="B38" s="89" t="s">
        <v>420</v>
      </c>
      <c r="C38" s="86" t="s">
        <v>421</v>
      </c>
      <c r="D38" s="99" t="s">
        <v>132</v>
      </c>
      <c r="E38" s="99" t="s">
        <v>357</v>
      </c>
      <c r="F38" s="86" t="s">
        <v>414</v>
      </c>
      <c r="G38" s="99" t="s">
        <v>415</v>
      </c>
      <c r="H38" s="86" t="s">
        <v>397</v>
      </c>
      <c r="I38" s="86" t="s">
        <v>172</v>
      </c>
      <c r="J38" s="86"/>
      <c r="K38" s="96">
        <v>6.8799999999982679</v>
      </c>
      <c r="L38" s="99" t="s">
        <v>176</v>
      </c>
      <c r="M38" s="100">
        <v>1.77E-2</v>
      </c>
      <c r="N38" s="100">
        <v>1.1899999999993057E-2</v>
      </c>
      <c r="O38" s="96">
        <v>1393534.7581410001</v>
      </c>
      <c r="P38" s="98">
        <v>104.39</v>
      </c>
      <c r="Q38" s="86"/>
      <c r="R38" s="96">
        <v>1454.7109301789999</v>
      </c>
      <c r="S38" s="97">
        <v>1.1460376198054376E-3</v>
      </c>
      <c r="T38" s="97">
        <f t="shared" si="0"/>
        <v>7.8714565698482231E-3</v>
      </c>
      <c r="U38" s="97">
        <f>R38/'סכום נכסי הקרן'!$C$42</f>
        <v>1.9546083319220016E-3</v>
      </c>
    </row>
    <row r="39" spans="2:21" s="130" customFormat="1">
      <c r="B39" s="89" t="s">
        <v>422</v>
      </c>
      <c r="C39" s="86" t="s">
        <v>423</v>
      </c>
      <c r="D39" s="99" t="s">
        <v>132</v>
      </c>
      <c r="E39" s="99" t="s">
        <v>357</v>
      </c>
      <c r="F39" s="86" t="s">
        <v>414</v>
      </c>
      <c r="G39" s="99" t="s">
        <v>415</v>
      </c>
      <c r="H39" s="86" t="s">
        <v>397</v>
      </c>
      <c r="I39" s="86" t="s">
        <v>172</v>
      </c>
      <c r="J39" s="86"/>
      <c r="K39" s="96">
        <v>10.040000000022097</v>
      </c>
      <c r="L39" s="99" t="s">
        <v>176</v>
      </c>
      <c r="M39" s="100">
        <v>2.4799999999999999E-2</v>
      </c>
      <c r="N39" s="100">
        <v>1.8800000000049898E-2</v>
      </c>
      <c r="O39" s="96">
        <v>105199.49860399999</v>
      </c>
      <c r="P39" s="98">
        <v>106.69</v>
      </c>
      <c r="Q39" s="86"/>
      <c r="R39" s="96">
        <v>112.23734183799999</v>
      </c>
      <c r="S39" s="97">
        <v>3.99416433877661E-4</v>
      </c>
      <c r="T39" s="97">
        <f t="shared" si="0"/>
        <v>6.0731747006555865E-4</v>
      </c>
      <c r="U39" s="97">
        <f>R39/'סכום נכסי הקרן'!$C$42</f>
        <v>1.508066234728423E-4</v>
      </c>
    </row>
    <row r="40" spans="2:21" s="130" customFormat="1">
      <c r="B40" s="89" t="s">
        <v>424</v>
      </c>
      <c r="C40" s="86" t="s">
        <v>425</v>
      </c>
      <c r="D40" s="99" t="s">
        <v>132</v>
      </c>
      <c r="E40" s="99" t="s">
        <v>357</v>
      </c>
      <c r="F40" s="86" t="s">
        <v>385</v>
      </c>
      <c r="G40" s="99" t="s">
        <v>365</v>
      </c>
      <c r="H40" s="86" t="s">
        <v>397</v>
      </c>
      <c r="I40" s="86" t="s">
        <v>172</v>
      </c>
      <c r="J40" s="86"/>
      <c r="K40" s="96">
        <v>2.9599999999985416</v>
      </c>
      <c r="L40" s="99" t="s">
        <v>176</v>
      </c>
      <c r="M40" s="100">
        <v>4.2000000000000003E-2</v>
      </c>
      <c r="N40" s="100">
        <v>-3.1999999999951386E-3</v>
      </c>
      <c r="O40" s="96">
        <v>342037.47534499993</v>
      </c>
      <c r="P40" s="98">
        <v>120.26</v>
      </c>
      <c r="Q40" s="86"/>
      <c r="R40" s="96">
        <v>411.33425633499991</v>
      </c>
      <c r="S40" s="97">
        <v>3.4281429253187718E-4</v>
      </c>
      <c r="T40" s="97">
        <f t="shared" si="0"/>
        <v>2.2257341078982351E-3</v>
      </c>
      <c r="U40" s="97">
        <f>R40/'סכום נכסי הקרן'!$C$42</f>
        <v>5.5268531222103388E-4</v>
      </c>
    </row>
    <row r="41" spans="2:21" s="130" customFormat="1">
      <c r="B41" s="89" t="s">
        <v>426</v>
      </c>
      <c r="C41" s="86" t="s">
        <v>427</v>
      </c>
      <c r="D41" s="99" t="s">
        <v>132</v>
      </c>
      <c r="E41" s="99" t="s">
        <v>357</v>
      </c>
      <c r="F41" s="86" t="s">
        <v>385</v>
      </c>
      <c r="G41" s="99" t="s">
        <v>365</v>
      </c>
      <c r="H41" s="86" t="s">
        <v>397</v>
      </c>
      <c r="I41" s="86" t="s">
        <v>172</v>
      </c>
      <c r="J41" s="86"/>
      <c r="K41" s="96">
        <v>1.4900000000003464</v>
      </c>
      <c r="L41" s="99" t="s">
        <v>176</v>
      </c>
      <c r="M41" s="100">
        <v>4.0999999999999995E-2</v>
      </c>
      <c r="N41" s="100">
        <v>-4.4000000000015407E-3</v>
      </c>
      <c r="O41" s="96">
        <v>1602907.9090430001</v>
      </c>
      <c r="P41" s="98">
        <v>129.65</v>
      </c>
      <c r="Q41" s="86"/>
      <c r="R41" s="96">
        <v>2078.170079172</v>
      </c>
      <c r="S41" s="97">
        <v>1.0286769703555872E-3</v>
      </c>
      <c r="T41" s="97">
        <f t="shared" si="0"/>
        <v>1.1245000765167542E-2</v>
      </c>
      <c r="U41" s="97">
        <f>R41/'סכום נכסי הקרן'!$C$42</f>
        <v>2.7923132133205139E-3</v>
      </c>
    </row>
    <row r="42" spans="2:21" s="130" customFormat="1">
      <c r="B42" s="89" t="s">
        <v>428</v>
      </c>
      <c r="C42" s="86" t="s">
        <v>429</v>
      </c>
      <c r="D42" s="99" t="s">
        <v>132</v>
      </c>
      <c r="E42" s="99" t="s">
        <v>357</v>
      </c>
      <c r="F42" s="86" t="s">
        <v>385</v>
      </c>
      <c r="G42" s="99" t="s">
        <v>365</v>
      </c>
      <c r="H42" s="86" t="s">
        <v>397</v>
      </c>
      <c r="I42" s="86" t="s">
        <v>172</v>
      </c>
      <c r="J42" s="86"/>
      <c r="K42" s="96">
        <v>2.1200000000004011</v>
      </c>
      <c r="L42" s="99" t="s">
        <v>176</v>
      </c>
      <c r="M42" s="100">
        <v>0.04</v>
      </c>
      <c r="N42" s="100">
        <v>-4.5999999999996469E-3</v>
      </c>
      <c r="O42" s="96">
        <v>1440658.515509</v>
      </c>
      <c r="P42" s="98">
        <v>117.75</v>
      </c>
      <c r="Q42" s="86"/>
      <c r="R42" s="96">
        <v>1696.375417711</v>
      </c>
      <c r="S42" s="97">
        <v>4.9598095322834134E-4</v>
      </c>
      <c r="T42" s="97">
        <f t="shared" si="0"/>
        <v>9.1791057244804061E-3</v>
      </c>
      <c r="U42" s="97">
        <f>R42/'סכום נכסי הקרן'!$C$42</f>
        <v>2.2793184932745287E-3</v>
      </c>
    </row>
    <row r="43" spans="2:21" s="130" customFormat="1">
      <c r="B43" s="89" t="s">
        <v>430</v>
      </c>
      <c r="C43" s="86" t="s">
        <v>431</v>
      </c>
      <c r="D43" s="99" t="s">
        <v>132</v>
      </c>
      <c r="E43" s="99" t="s">
        <v>357</v>
      </c>
      <c r="F43" s="86" t="s">
        <v>432</v>
      </c>
      <c r="G43" s="99" t="s">
        <v>415</v>
      </c>
      <c r="H43" s="86" t="s">
        <v>433</v>
      </c>
      <c r="I43" s="86" t="s">
        <v>361</v>
      </c>
      <c r="J43" s="86"/>
      <c r="K43" s="96">
        <v>0.87999999999989653</v>
      </c>
      <c r="L43" s="99" t="s">
        <v>176</v>
      </c>
      <c r="M43" s="100">
        <v>1.6399999999999998E-2</v>
      </c>
      <c r="N43" s="100">
        <v>-6.6000000000056812E-3</v>
      </c>
      <c r="O43" s="96">
        <v>379653.37243699998</v>
      </c>
      <c r="P43" s="98">
        <v>101.98</v>
      </c>
      <c r="Q43" s="86"/>
      <c r="R43" s="96">
        <v>387.17051768300007</v>
      </c>
      <c r="S43" s="97">
        <v>7.7076971688823056E-4</v>
      </c>
      <c r="T43" s="97">
        <f t="shared" si="0"/>
        <v>2.0949838568219093E-3</v>
      </c>
      <c r="U43" s="97">
        <f>R43/'סכום נכסי הקרן'!$C$42</f>
        <v>5.2021793748715942E-4</v>
      </c>
    </row>
    <row r="44" spans="2:21" s="130" customFormat="1">
      <c r="B44" s="89" t="s">
        <v>434</v>
      </c>
      <c r="C44" s="86" t="s">
        <v>435</v>
      </c>
      <c r="D44" s="99" t="s">
        <v>132</v>
      </c>
      <c r="E44" s="99" t="s">
        <v>357</v>
      </c>
      <c r="F44" s="86" t="s">
        <v>432</v>
      </c>
      <c r="G44" s="99" t="s">
        <v>415</v>
      </c>
      <c r="H44" s="86" t="s">
        <v>433</v>
      </c>
      <c r="I44" s="86" t="s">
        <v>361</v>
      </c>
      <c r="J44" s="86"/>
      <c r="K44" s="96">
        <v>5.2500000000008908</v>
      </c>
      <c r="L44" s="99" t="s">
        <v>176</v>
      </c>
      <c r="M44" s="100">
        <v>2.3399999999999997E-2</v>
      </c>
      <c r="N44" s="100">
        <v>8.1000000000026901E-3</v>
      </c>
      <c r="O44" s="96">
        <v>2854736.7816280001</v>
      </c>
      <c r="P44" s="98">
        <v>108.15</v>
      </c>
      <c r="Q44" s="86"/>
      <c r="R44" s="96">
        <v>3087.397848957</v>
      </c>
      <c r="S44" s="97">
        <v>1.202191375082914E-3</v>
      </c>
      <c r="T44" s="97">
        <f t="shared" si="0"/>
        <v>1.6705943138075881E-2</v>
      </c>
      <c r="U44" s="97">
        <f>R44/'סכום נכסי הקרן'!$C$42</f>
        <v>4.1483523869493867E-3</v>
      </c>
    </row>
    <row r="45" spans="2:21" s="130" customFormat="1">
      <c r="B45" s="89" t="s">
        <v>436</v>
      </c>
      <c r="C45" s="86" t="s">
        <v>437</v>
      </c>
      <c r="D45" s="99" t="s">
        <v>132</v>
      </c>
      <c r="E45" s="99" t="s">
        <v>357</v>
      </c>
      <c r="F45" s="86" t="s">
        <v>432</v>
      </c>
      <c r="G45" s="99" t="s">
        <v>415</v>
      </c>
      <c r="H45" s="86" t="s">
        <v>433</v>
      </c>
      <c r="I45" s="86" t="s">
        <v>361</v>
      </c>
      <c r="J45" s="86"/>
      <c r="K45" s="96">
        <v>2.0800000000003149</v>
      </c>
      <c r="L45" s="99" t="s">
        <v>176</v>
      </c>
      <c r="M45" s="100">
        <v>0.03</v>
      </c>
      <c r="N45" s="100">
        <v>-4.3000000000021658E-3</v>
      </c>
      <c r="O45" s="96">
        <v>932282.27311499999</v>
      </c>
      <c r="P45" s="98">
        <v>109</v>
      </c>
      <c r="Q45" s="86"/>
      <c r="R45" s="96">
        <v>1016.187665146</v>
      </c>
      <c r="S45" s="97">
        <v>1.9374405027682837E-3</v>
      </c>
      <c r="T45" s="97">
        <f t="shared" si="0"/>
        <v>5.498602441949039E-3</v>
      </c>
      <c r="U45" s="97">
        <f>R45/'סכום נכסי הקרן'!$C$42</f>
        <v>1.3653907700042728E-3</v>
      </c>
    </row>
    <row r="46" spans="2:21" s="130" customFormat="1">
      <c r="B46" s="89" t="s">
        <v>438</v>
      </c>
      <c r="C46" s="86" t="s">
        <v>439</v>
      </c>
      <c r="D46" s="99" t="s">
        <v>132</v>
      </c>
      <c r="E46" s="99" t="s">
        <v>357</v>
      </c>
      <c r="F46" s="86" t="s">
        <v>440</v>
      </c>
      <c r="G46" s="99" t="s">
        <v>415</v>
      </c>
      <c r="H46" s="86" t="s">
        <v>433</v>
      </c>
      <c r="I46" s="86" t="s">
        <v>172</v>
      </c>
      <c r="J46" s="86"/>
      <c r="K46" s="96">
        <v>0.26000000000107665</v>
      </c>
      <c r="L46" s="99" t="s">
        <v>176</v>
      </c>
      <c r="M46" s="100">
        <v>4.9500000000000002E-2</v>
      </c>
      <c r="N46" s="100">
        <v>-2.5800000000086133E-2</v>
      </c>
      <c r="O46" s="96">
        <v>29555.728988000003</v>
      </c>
      <c r="P46" s="98">
        <v>125.7</v>
      </c>
      <c r="Q46" s="86"/>
      <c r="R46" s="96">
        <v>37.151552146</v>
      </c>
      <c r="S46" s="97">
        <v>2.2914194167867008E-4</v>
      </c>
      <c r="T46" s="97">
        <f t="shared" si="0"/>
        <v>2.0102745030155692E-4</v>
      </c>
      <c r="U46" s="97">
        <f>R46/'סכום נכסי הקרן'!$C$42</f>
        <v>4.9918325257562297E-5</v>
      </c>
    </row>
    <row r="47" spans="2:21" s="130" customFormat="1">
      <c r="B47" s="89" t="s">
        <v>441</v>
      </c>
      <c r="C47" s="86" t="s">
        <v>442</v>
      </c>
      <c r="D47" s="99" t="s">
        <v>132</v>
      </c>
      <c r="E47" s="99" t="s">
        <v>357</v>
      </c>
      <c r="F47" s="86" t="s">
        <v>440</v>
      </c>
      <c r="G47" s="99" t="s">
        <v>415</v>
      </c>
      <c r="H47" s="86" t="s">
        <v>433</v>
      </c>
      <c r="I47" s="86" t="s">
        <v>172</v>
      </c>
      <c r="J47" s="86"/>
      <c r="K47" s="96">
        <v>1.9700000000000495</v>
      </c>
      <c r="L47" s="99" t="s">
        <v>176</v>
      </c>
      <c r="M47" s="100">
        <v>4.8000000000000001E-2</v>
      </c>
      <c r="N47" s="100">
        <v>-4.7000000000004981E-3</v>
      </c>
      <c r="O47" s="96">
        <v>2749578.4201580002</v>
      </c>
      <c r="P47" s="98">
        <v>116.78</v>
      </c>
      <c r="Q47" s="86"/>
      <c r="R47" s="96">
        <v>3210.957647272</v>
      </c>
      <c r="S47" s="97">
        <v>2.0224239710594566E-3</v>
      </c>
      <c r="T47" s="97">
        <f t="shared" si="0"/>
        <v>1.7374526542543775E-2</v>
      </c>
      <c r="U47" s="97">
        <f>R47/'סכום נכסי הקרן'!$C$42</f>
        <v>4.3143723200280391E-3</v>
      </c>
    </row>
    <row r="48" spans="2:21" s="130" customFormat="1">
      <c r="B48" s="89" t="s">
        <v>443</v>
      </c>
      <c r="C48" s="86" t="s">
        <v>444</v>
      </c>
      <c r="D48" s="99" t="s">
        <v>132</v>
      </c>
      <c r="E48" s="99" t="s">
        <v>357</v>
      </c>
      <c r="F48" s="86" t="s">
        <v>440</v>
      </c>
      <c r="G48" s="99" t="s">
        <v>415</v>
      </c>
      <c r="H48" s="86" t="s">
        <v>433</v>
      </c>
      <c r="I48" s="86" t="s">
        <v>172</v>
      </c>
      <c r="J48" s="86"/>
      <c r="K48" s="96">
        <v>5.9500000000007756</v>
      </c>
      <c r="L48" s="99" t="s">
        <v>176</v>
      </c>
      <c r="M48" s="100">
        <v>3.2000000000000001E-2</v>
      </c>
      <c r="N48" s="100">
        <v>1.0200000000003245E-2</v>
      </c>
      <c r="O48" s="96">
        <v>2446900.7111610002</v>
      </c>
      <c r="P48" s="98">
        <v>115.87</v>
      </c>
      <c r="Q48" s="86"/>
      <c r="R48" s="96">
        <v>2835.2239679039999</v>
      </c>
      <c r="S48" s="97">
        <v>1.4833153359090844E-3</v>
      </c>
      <c r="T48" s="97">
        <f t="shared" si="0"/>
        <v>1.5341427541486178E-2</v>
      </c>
      <c r="U48" s="97">
        <f>R48/'סכום נכסי הקרן'!$C$42</f>
        <v>3.8095213802017778E-3</v>
      </c>
    </row>
    <row r="49" spans="2:21" s="130" customFormat="1">
      <c r="B49" s="89" t="s">
        <v>445</v>
      </c>
      <c r="C49" s="86" t="s">
        <v>446</v>
      </c>
      <c r="D49" s="99" t="s">
        <v>132</v>
      </c>
      <c r="E49" s="99" t="s">
        <v>357</v>
      </c>
      <c r="F49" s="86" t="s">
        <v>440</v>
      </c>
      <c r="G49" s="99" t="s">
        <v>415</v>
      </c>
      <c r="H49" s="86" t="s">
        <v>433</v>
      </c>
      <c r="I49" s="86" t="s">
        <v>172</v>
      </c>
      <c r="J49" s="86"/>
      <c r="K49" s="96">
        <v>1.2400000000004265</v>
      </c>
      <c r="L49" s="99" t="s">
        <v>176</v>
      </c>
      <c r="M49" s="100">
        <v>4.9000000000000002E-2</v>
      </c>
      <c r="N49" s="100">
        <v>-1.0600000000001063E-2</v>
      </c>
      <c r="O49" s="96">
        <v>318278.23971599998</v>
      </c>
      <c r="P49" s="98">
        <v>117.82</v>
      </c>
      <c r="Q49" s="86"/>
      <c r="R49" s="96">
        <v>374.99540941600003</v>
      </c>
      <c r="S49" s="97">
        <v>1.6066241483830299E-3</v>
      </c>
      <c r="T49" s="97">
        <f t="shared" si="0"/>
        <v>2.0291042143660031E-3</v>
      </c>
      <c r="U49" s="97">
        <f>R49/'סכום נכסי הקרן'!$C$42</f>
        <v>5.0385897051507351E-4</v>
      </c>
    </row>
    <row r="50" spans="2:21" s="130" customFormat="1">
      <c r="B50" s="89" t="s">
        <v>447</v>
      </c>
      <c r="C50" s="86" t="s">
        <v>448</v>
      </c>
      <c r="D50" s="99" t="s">
        <v>132</v>
      </c>
      <c r="E50" s="99" t="s">
        <v>357</v>
      </c>
      <c r="F50" s="86" t="s">
        <v>449</v>
      </c>
      <c r="G50" s="99" t="s">
        <v>450</v>
      </c>
      <c r="H50" s="86" t="s">
        <v>433</v>
      </c>
      <c r="I50" s="86" t="s">
        <v>172</v>
      </c>
      <c r="J50" s="86"/>
      <c r="K50" s="96">
        <v>2.1100000000000465</v>
      </c>
      <c r="L50" s="99" t="s">
        <v>176</v>
      </c>
      <c r="M50" s="100">
        <v>3.7000000000000005E-2</v>
      </c>
      <c r="N50" s="100">
        <v>-4.0000000000000001E-3</v>
      </c>
      <c r="O50" s="96">
        <v>1865640.8978670002</v>
      </c>
      <c r="P50" s="98">
        <v>114.22</v>
      </c>
      <c r="Q50" s="86"/>
      <c r="R50" s="96">
        <v>2130.9350867900002</v>
      </c>
      <c r="S50" s="97">
        <v>7.7735513962215398E-4</v>
      </c>
      <c r="T50" s="97">
        <f t="shared" si="0"/>
        <v>1.1530512791822689E-2</v>
      </c>
      <c r="U50" s="97">
        <f>R50/'סכום נכסי הקרן'!$C$42</f>
        <v>2.8632104076595846E-3</v>
      </c>
    </row>
    <row r="51" spans="2:21" s="130" customFormat="1">
      <c r="B51" s="89" t="s">
        <v>451</v>
      </c>
      <c r="C51" s="86" t="s">
        <v>452</v>
      </c>
      <c r="D51" s="99" t="s">
        <v>132</v>
      </c>
      <c r="E51" s="99" t="s">
        <v>357</v>
      </c>
      <c r="F51" s="86" t="s">
        <v>449</v>
      </c>
      <c r="G51" s="99" t="s">
        <v>450</v>
      </c>
      <c r="H51" s="86" t="s">
        <v>433</v>
      </c>
      <c r="I51" s="86" t="s">
        <v>172</v>
      </c>
      <c r="J51" s="86"/>
      <c r="K51" s="96">
        <v>5.1599999999995774</v>
      </c>
      <c r="L51" s="99" t="s">
        <v>176</v>
      </c>
      <c r="M51" s="100">
        <v>2.2000000000000002E-2</v>
      </c>
      <c r="N51" s="100">
        <v>1.1099999999996361E-2</v>
      </c>
      <c r="O51" s="96">
        <v>1597295.109615</v>
      </c>
      <c r="P51" s="98">
        <v>106.68</v>
      </c>
      <c r="Q51" s="86"/>
      <c r="R51" s="96">
        <v>1703.994415142</v>
      </c>
      <c r="S51" s="97">
        <v>1.811641651033927E-3</v>
      </c>
      <c r="T51" s="97">
        <f t="shared" si="0"/>
        <v>9.2203322019473212E-3</v>
      </c>
      <c r="U51" s="97">
        <f>R51/'סכום נכסי הקרן'!$C$42</f>
        <v>2.2895556857988829E-3</v>
      </c>
    </row>
    <row r="52" spans="2:21" s="130" customFormat="1">
      <c r="B52" s="89" t="s">
        <v>453</v>
      </c>
      <c r="C52" s="86" t="s">
        <v>454</v>
      </c>
      <c r="D52" s="99" t="s">
        <v>132</v>
      </c>
      <c r="E52" s="99" t="s">
        <v>357</v>
      </c>
      <c r="F52" s="86" t="s">
        <v>455</v>
      </c>
      <c r="G52" s="99" t="s">
        <v>415</v>
      </c>
      <c r="H52" s="86" t="s">
        <v>433</v>
      </c>
      <c r="I52" s="86" t="s">
        <v>361</v>
      </c>
      <c r="J52" s="86"/>
      <c r="K52" s="96">
        <v>6.5399999999950786</v>
      </c>
      <c r="L52" s="99" t="s">
        <v>176</v>
      </c>
      <c r="M52" s="100">
        <v>1.8200000000000001E-2</v>
      </c>
      <c r="N52" s="100">
        <v>1.3099999999995494E-2</v>
      </c>
      <c r="O52" s="96">
        <v>554417.447682</v>
      </c>
      <c r="P52" s="98">
        <v>104.11</v>
      </c>
      <c r="Q52" s="86"/>
      <c r="R52" s="96">
        <v>577.20399864600006</v>
      </c>
      <c r="S52" s="97">
        <v>2.1080511318707224E-3</v>
      </c>
      <c r="T52" s="97">
        <f t="shared" si="0"/>
        <v>3.1232570767345913E-3</v>
      </c>
      <c r="U52" s="97">
        <f>R52/'סכום נכסי הקרן'!$C$42</f>
        <v>7.7555459408924852E-4</v>
      </c>
    </row>
    <row r="53" spans="2:21" s="130" customFormat="1">
      <c r="B53" s="89" t="s">
        <v>456</v>
      </c>
      <c r="C53" s="86" t="s">
        <v>457</v>
      </c>
      <c r="D53" s="99" t="s">
        <v>132</v>
      </c>
      <c r="E53" s="99" t="s">
        <v>357</v>
      </c>
      <c r="F53" s="86" t="s">
        <v>396</v>
      </c>
      <c r="G53" s="99" t="s">
        <v>365</v>
      </c>
      <c r="H53" s="86" t="s">
        <v>433</v>
      </c>
      <c r="I53" s="86" t="s">
        <v>172</v>
      </c>
      <c r="J53" s="86"/>
      <c r="K53" s="96">
        <v>1.3200000000008483</v>
      </c>
      <c r="L53" s="99" t="s">
        <v>176</v>
      </c>
      <c r="M53" s="100">
        <v>3.1E-2</v>
      </c>
      <c r="N53" s="100">
        <v>-9.2999999999968195E-3</v>
      </c>
      <c r="O53" s="96">
        <v>420339.30434799998</v>
      </c>
      <c r="P53" s="98">
        <v>112.2</v>
      </c>
      <c r="Q53" s="86"/>
      <c r="R53" s="96">
        <v>471.62067445499991</v>
      </c>
      <c r="S53" s="97">
        <v>1.2217929824192204E-3</v>
      </c>
      <c r="T53" s="97">
        <f t="shared" si="0"/>
        <v>2.5519445680924806E-3</v>
      </c>
      <c r="U53" s="97">
        <f>R53/'סכום נכסי הקרן'!$C$42</f>
        <v>6.3368857734710663E-4</v>
      </c>
    </row>
    <row r="54" spans="2:21" s="130" customFormat="1">
      <c r="B54" s="89" t="s">
        <v>458</v>
      </c>
      <c r="C54" s="86" t="s">
        <v>459</v>
      </c>
      <c r="D54" s="99" t="s">
        <v>132</v>
      </c>
      <c r="E54" s="99" t="s">
        <v>357</v>
      </c>
      <c r="F54" s="86" t="s">
        <v>396</v>
      </c>
      <c r="G54" s="99" t="s">
        <v>365</v>
      </c>
      <c r="H54" s="86" t="s">
        <v>433</v>
      </c>
      <c r="I54" s="86" t="s">
        <v>172</v>
      </c>
      <c r="J54" s="86"/>
      <c r="K54" s="96">
        <v>0.26999999999982804</v>
      </c>
      <c r="L54" s="99" t="s">
        <v>176</v>
      </c>
      <c r="M54" s="100">
        <v>2.7999999999999997E-2</v>
      </c>
      <c r="N54" s="100">
        <v>-2.3000000000005339E-2</v>
      </c>
      <c r="O54" s="96">
        <v>1598389.352159</v>
      </c>
      <c r="P54" s="98">
        <v>105.52</v>
      </c>
      <c r="Q54" s="86"/>
      <c r="R54" s="96">
        <v>1686.6203569269999</v>
      </c>
      <c r="S54" s="97">
        <v>1.6251507088821625E-3</v>
      </c>
      <c r="T54" s="97">
        <f t="shared" si="0"/>
        <v>9.1263209851177619E-3</v>
      </c>
      <c r="U54" s="97">
        <f>R54/'סכום נכסי הקרן'!$C$42</f>
        <v>2.2662111997970085E-3</v>
      </c>
    </row>
    <row r="55" spans="2:21" s="130" customFormat="1">
      <c r="B55" s="89" t="s">
        <v>460</v>
      </c>
      <c r="C55" s="86" t="s">
        <v>461</v>
      </c>
      <c r="D55" s="99" t="s">
        <v>132</v>
      </c>
      <c r="E55" s="99" t="s">
        <v>357</v>
      </c>
      <c r="F55" s="86" t="s">
        <v>396</v>
      </c>
      <c r="G55" s="99" t="s">
        <v>365</v>
      </c>
      <c r="H55" s="86" t="s">
        <v>433</v>
      </c>
      <c r="I55" s="86" t="s">
        <v>172</v>
      </c>
      <c r="J55" s="86"/>
      <c r="K55" s="96">
        <v>1.4499999999809712</v>
      </c>
      <c r="L55" s="99" t="s">
        <v>176</v>
      </c>
      <c r="M55" s="100">
        <v>4.2000000000000003E-2</v>
      </c>
      <c r="N55" s="100">
        <v>-2.2000000000761146E-3</v>
      </c>
      <c r="O55" s="96">
        <v>24367.371021999999</v>
      </c>
      <c r="P55" s="98">
        <v>129.4</v>
      </c>
      <c r="Q55" s="86"/>
      <c r="R55" s="96">
        <v>31.531376408</v>
      </c>
      <c r="S55" s="97">
        <v>4.6711212326036117E-4</v>
      </c>
      <c r="T55" s="97">
        <f t="shared" si="0"/>
        <v>1.7061661862440841E-4</v>
      </c>
      <c r="U55" s="97">
        <f>R55/'סכום נכסי הקרן'!$C$42</f>
        <v>4.2366830251603301E-5</v>
      </c>
    </row>
    <row r="56" spans="2:21" s="130" customFormat="1">
      <c r="B56" s="89" t="s">
        <v>462</v>
      </c>
      <c r="C56" s="86" t="s">
        <v>463</v>
      </c>
      <c r="D56" s="99" t="s">
        <v>132</v>
      </c>
      <c r="E56" s="99" t="s">
        <v>357</v>
      </c>
      <c r="F56" s="86" t="s">
        <v>364</v>
      </c>
      <c r="G56" s="99" t="s">
        <v>365</v>
      </c>
      <c r="H56" s="86" t="s">
        <v>433</v>
      </c>
      <c r="I56" s="86" t="s">
        <v>172</v>
      </c>
      <c r="J56" s="86"/>
      <c r="K56" s="96">
        <v>1.78</v>
      </c>
      <c r="L56" s="99" t="s">
        <v>176</v>
      </c>
      <c r="M56" s="100">
        <v>0.04</v>
      </c>
      <c r="N56" s="100">
        <v>-3.2000000000000002E-3</v>
      </c>
      <c r="O56" s="96">
        <v>2026126.8127019999</v>
      </c>
      <c r="P56" s="98">
        <v>117.66</v>
      </c>
      <c r="Q56" s="86"/>
      <c r="R56" s="96">
        <v>2383.9407837499998</v>
      </c>
      <c r="S56" s="97">
        <v>1.5008368995376288E-3</v>
      </c>
      <c r="T56" s="97">
        <f t="shared" si="0"/>
        <v>1.2899529353277796E-2</v>
      </c>
      <c r="U56" s="97">
        <f>R56/'סכום נכסי הקרן'!$C$42</f>
        <v>3.2031590758399339E-3</v>
      </c>
    </row>
    <row r="57" spans="2:21" s="130" customFormat="1">
      <c r="B57" s="89" t="s">
        <v>464</v>
      </c>
      <c r="C57" s="86" t="s">
        <v>465</v>
      </c>
      <c r="D57" s="99" t="s">
        <v>132</v>
      </c>
      <c r="E57" s="99" t="s">
        <v>357</v>
      </c>
      <c r="F57" s="86" t="s">
        <v>466</v>
      </c>
      <c r="G57" s="99" t="s">
        <v>415</v>
      </c>
      <c r="H57" s="86" t="s">
        <v>433</v>
      </c>
      <c r="I57" s="86" t="s">
        <v>172</v>
      </c>
      <c r="J57" s="86"/>
      <c r="K57" s="96">
        <v>4.1899999999999924</v>
      </c>
      <c r="L57" s="99" t="s">
        <v>176</v>
      </c>
      <c r="M57" s="100">
        <v>4.7500000000000001E-2</v>
      </c>
      <c r="N57" s="100">
        <v>4.5000000000009E-3</v>
      </c>
      <c r="O57" s="96">
        <v>2693442.0313180001</v>
      </c>
      <c r="P57" s="98">
        <v>144.5</v>
      </c>
      <c r="Q57" s="86"/>
      <c r="R57" s="96">
        <v>3892.0237465370001</v>
      </c>
      <c r="S57" s="97">
        <v>1.4271403758374396E-3</v>
      </c>
      <c r="T57" s="97">
        <f t="shared" si="0"/>
        <v>2.1059782568564507E-2</v>
      </c>
      <c r="U57" s="97">
        <f>R57/'סכום נכסי הקרן'!$C$42</f>
        <v>5.2294802253829414E-3</v>
      </c>
    </row>
    <row r="58" spans="2:21" s="130" customFormat="1">
      <c r="B58" s="89" t="s">
        <v>467</v>
      </c>
      <c r="C58" s="86" t="s">
        <v>468</v>
      </c>
      <c r="D58" s="99" t="s">
        <v>132</v>
      </c>
      <c r="E58" s="99" t="s">
        <v>357</v>
      </c>
      <c r="F58" s="86" t="s">
        <v>469</v>
      </c>
      <c r="G58" s="99" t="s">
        <v>365</v>
      </c>
      <c r="H58" s="86" t="s">
        <v>433</v>
      </c>
      <c r="I58" s="86" t="s">
        <v>172</v>
      </c>
      <c r="J58" s="86"/>
      <c r="K58" s="96">
        <v>1.6700000000016608</v>
      </c>
      <c r="L58" s="99" t="s">
        <v>176</v>
      </c>
      <c r="M58" s="100">
        <v>3.85E-2</v>
      </c>
      <c r="N58" s="100">
        <v>-8.500000000014973E-3</v>
      </c>
      <c r="O58" s="96">
        <v>311567.72362900001</v>
      </c>
      <c r="P58" s="98">
        <v>117.89</v>
      </c>
      <c r="Q58" s="86"/>
      <c r="R58" s="96">
        <v>367.30720591700003</v>
      </c>
      <c r="S58" s="97">
        <v>7.3149468021731126E-4</v>
      </c>
      <c r="T58" s="97">
        <f t="shared" si="0"/>
        <v>1.987503262116963E-3</v>
      </c>
      <c r="U58" s="97">
        <f>R58/'סכום נכסי הקרן'!$C$42</f>
        <v>4.9352878992393141E-4</v>
      </c>
    </row>
    <row r="59" spans="2:21" s="130" customFormat="1">
      <c r="B59" s="89" t="s">
        <v>470</v>
      </c>
      <c r="C59" s="86" t="s">
        <v>471</v>
      </c>
      <c r="D59" s="99" t="s">
        <v>132</v>
      </c>
      <c r="E59" s="99" t="s">
        <v>357</v>
      </c>
      <c r="F59" s="86" t="s">
        <v>469</v>
      </c>
      <c r="G59" s="99" t="s">
        <v>365</v>
      </c>
      <c r="H59" s="86" t="s">
        <v>433</v>
      </c>
      <c r="I59" s="86" t="s">
        <v>172</v>
      </c>
      <c r="J59" s="86"/>
      <c r="K59" s="96">
        <v>2.0400000000010152</v>
      </c>
      <c r="L59" s="99" t="s">
        <v>176</v>
      </c>
      <c r="M59" s="100">
        <v>4.7500000000000001E-2</v>
      </c>
      <c r="N59" s="100">
        <v>-7.6000000000116053E-3</v>
      </c>
      <c r="O59" s="96">
        <v>205463.20814100001</v>
      </c>
      <c r="P59" s="98">
        <v>134.19999999999999</v>
      </c>
      <c r="Q59" s="86"/>
      <c r="R59" s="96">
        <v>275.73162279300004</v>
      </c>
      <c r="S59" s="97">
        <v>7.0791089317141613E-4</v>
      </c>
      <c r="T59" s="97">
        <f t="shared" si="0"/>
        <v>1.491986791823862E-3</v>
      </c>
      <c r="U59" s="97">
        <f>R59/'סכום נכסי הקרן'!$C$42</f>
        <v>3.7048413956665307E-4</v>
      </c>
    </row>
    <row r="60" spans="2:21" s="130" customFormat="1">
      <c r="B60" s="89" t="s">
        <v>472</v>
      </c>
      <c r="C60" s="86" t="s">
        <v>473</v>
      </c>
      <c r="D60" s="99" t="s">
        <v>132</v>
      </c>
      <c r="E60" s="99" t="s">
        <v>357</v>
      </c>
      <c r="F60" s="86" t="s">
        <v>474</v>
      </c>
      <c r="G60" s="99" t="s">
        <v>365</v>
      </c>
      <c r="H60" s="86" t="s">
        <v>433</v>
      </c>
      <c r="I60" s="86" t="s">
        <v>361</v>
      </c>
      <c r="J60" s="86"/>
      <c r="K60" s="96">
        <v>2.2799999999976652</v>
      </c>
      <c r="L60" s="99" t="s">
        <v>176</v>
      </c>
      <c r="M60" s="100">
        <v>3.5499999999999997E-2</v>
      </c>
      <c r="N60" s="100">
        <v>-4.7999999999856326E-3</v>
      </c>
      <c r="O60" s="96">
        <v>369003.07986200007</v>
      </c>
      <c r="P60" s="98">
        <v>120.71</v>
      </c>
      <c r="Q60" s="86"/>
      <c r="R60" s="96">
        <v>445.42360249299998</v>
      </c>
      <c r="S60" s="97">
        <v>1.035458415886718E-3</v>
      </c>
      <c r="T60" s="97">
        <f t="shared" si="0"/>
        <v>2.4101919284936998E-3</v>
      </c>
      <c r="U60" s="97">
        <f>R60/'סכום נכסי הקרן'!$C$42</f>
        <v>5.9848913389301463E-4</v>
      </c>
    </row>
    <row r="61" spans="2:21" s="130" customFormat="1">
      <c r="B61" s="89" t="s">
        <v>475</v>
      </c>
      <c r="C61" s="86" t="s">
        <v>476</v>
      </c>
      <c r="D61" s="99" t="s">
        <v>132</v>
      </c>
      <c r="E61" s="99" t="s">
        <v>357</v>
      </c>
      <c r="F61" s="86" t="s">
        <v>474</v>
      </c>
      <c r="G61" s="99" t="s">
        <v>365</v>
      </c>
      <c r="H61" s="86" t="s">
        <v>433</v>
      </c>
      <c r="I61" s="86" t="s">
        <v>361</v>
      </c>
      <c r="J61" s="86"/>
      <c r="K61" s="96">
        <v>1.1800000000036217</v>
      </c>
      <c r="L61" s="99" t="s">
        <v>176</v>
      </c>
      <c r="M61" s="100">
        <v>4.6500000000000007E-2</v>
      </c>
      <c r="N61" s="100">
        <v>-1.0900000000038228E-2</v>
      </c>
      <c r="O61" s="96">
        <v>190549.06368799999</v>
      </c>
      <c r="P61" s="98">
        <v>130.41</v>
      </c>
      <c r="Q61" s="86"/>
      <c r="R61" s="96">
        <v>248.49502484500002</v>
      </c>
      <c r="S61" s="97">
        <v>8.7110828603964693E-4</v>
      </c>
      <c r="T61" s="97">
        <f t="shared" si="0"/>
        <v>1.3446092658766836E-3</v>
      </c>
      <c r="U61" s="97">
        <f>R61/'סכום נכסי הקרן'!$C$42</f>
        <v>3.3388794703249799E-4</v>
      </c>
    </row>
    <row r="62" spans="2:21" s="130" customFormat="1">
      <c r="B62" s="89" t="s">
        <v>477</v>
      </c>
      <c r="C62" s="86" t="s">
        <v>478</v>
      </c>
      <c r="D62" s="99" t="s">
        <v>132</v>
      </c>
      <c r="E62" s="99" t="s">
        <v>357</v>
      </c>
      <c r="F62" s="86" t="s">
        <v>474</v>
      </c>
      <c r="G62" s="99" t="s">
        <v>365</v>
      </c>
      <c r="H62" s="86" t="s">
        <v>433</v>
      </c>
      <c r="I62" s="86" t="s">
        <v>361</v>
      </c>
      <c r="J62" s="86"/>
      <c r="K62" s="96">
        <v>5.6600000000030262</v>
      </c>
      <c r="L62" s="99" t="s">
        <v>176</v>
      </c>
      <c r="M62" s="100">
        <v>1.4999999999999999E-2</v>
      </c>
      <c r="N62" s="100">
        <v>5.0000000000000001E-3</v>
      </c>
      <c r="O62" s="96">
        <v>885815.258592</v>
      </c>
      <c r="P62" s="98">
        <v>105.93</v>
      </c>
      <c r="Q62" s="86"/>
      <c r="R62" s="96">
        <v>938.34410342599995</v>
      </c>
      <c r="S62" s="97">
        <v>1.7328963060146538E-3</v>
      </c>
      <c r="T62" s="97">
        <f t="shared" si="0"/>
        <v>5.0773900879276922E-3</v>
      </c>
      <c r="U62" s="97">
        <f>R62/'סכום נכסי הקרן'!$C$42</f>
        <v>1.2607970179619515E-3</v>
      </c>
    </row>
    <row r="63" spans="2:21" s="130" customFormat="1">
      <c r="B63" s="89" t="s">
        <v>479</v>
      </c>
      <c r="C63" s="86" t="s">
        <v>480</v>
      </c>
      <c r="D63" s="99" t="s">
        <v>132</v>
      </c>
      <c r="E63" s="99" t="s">
        <v>357</v>
      </c>
      <c r="F63" s="86" t="s">
        <v>481</v>
      </c>
      <c r="G63" s="99" t="s">
        <v>482</v>
      </c>
      <c r="H63" s="86" t="s">
        <v>433</v>
      </c>
      <c r="I63" s="86" t="s">
        <v>361</v>
      </c>
      <c r="J63" s="86"/>
      <c r="K63" s="96">
        <v>1.7299999999743558</v>
      </c>
      <c r="L63" s="99" t="s">
        <v>176</v>
      </c>
      <c r="M63" s="100">
        <v>4.6500000000000007E-2</v>
      </c>
      <c r="N63" s="100">
        <v>-6.099999999487119E-3</v>
      </c>
      <c r="O63" s="96">
        <v>5855.6111819999987</v>
      </c>
      <c r="P63" s="98">
        <v>133.19</v>
      </c>
      <c r="Q63" s="86"/>
      <c r="R63" s="96">
        <v>7.7990884400000002</v>
      </c>
      <c r="S63" s="97">
        <v>7.7049346488417859E-5</v>
      </c>
      <c r="T63" s="97">
        <f t="shared" si="0"/>
        <v>4.22009518635509E-5</v>
      </c>
      <c r="U63" s="97">
        <f>R63/'סכום נכסי הקרן'!$C$42</f>
        <v>1.047917007425303E-5</v>
      </c>
    </row>
    <row r="64" spans="2:21" s="130" customFormat="1">
      <c r="B64" s="89" t="s">
        <v>483</v>
      </c>
      <c r="C64" s="86" t="s">
        <v>484</v>
      </c>
      <c r="D64" s="99" t="s">
        <v>132</v>
      </c>
      <c r="E64" s="99" t="s">
        <v>357</v>
      </c>
      <c r="F64" s="86" t="s">
        <v>485</v>
      </c>
      <c r="G64" s="99" t="s">
        <v>415</v>
      </c>
      <c r="H64" s="86" t="s">
        <v>433</v>
      </c>
      <c r="I64" s="86" t="s">
        <v>361</v>
      </c>
      <c r="J64" s="86"/>
      <c r="K64" s="96">
        <v>1.8999999999969828</v>
      </c>
      <c r="L64" s="99" t="s">
        <v>176</v>
      </c>
      <c r="M64" s="100">
        <v>3.6400000000000002E-2</v>
      </c>
      <c r="N64" s="100">
        <v>-2.4999999999245634E-3</v>
      </c>
      <c r="O64" s="96">
        <v>56389.983982999998</v>
      </c>
      <c r="P64" s="98">
        <v>117.54</v>
      </c>
      <c r="Q64" s="86"/>
      <c r="R64" s="96">
        <v>66.280783557999996</v>
      </c>
      <c r="S64" s="97">
        <v>7.6721066643537417E-4</v>
      </c>
      <c r="T64" s="97">
        <f t="shared" si="0"/>
        <v>3.5864603638339988E-4</v>
      </c>
      <c r="U64" s="97">
        <f>R64/'סכום נכסי הקרן'!$C$42</f>
        <v>8.9057536518849352E-5</v>
      </c>
    </row>
    <row r="65" spans="2:21" s="130" customFormat="1">
      <c r="B65" s="89" t="s">
        <v>486</v>
      </c>
      <c r="C65" s="86" t="s">
        <v>487</v>
      </c>
      <c r="D65" s="99" t="s">
        <v>132</v>
      </c>
      <c r="E65" s="99" t="s">
        <v>357</v>
      </c>
      <c r="F65" s="86" t="s">
        <v>488</v>
      </c>
      <c r="G65" s="99" t="s">
        <v>489</v>
      </c>
      <c r="H65" s="86" t="s">
        <v>433</v>
      </c>
      <c r="I65" s="86" t="s">
        <v>172</v>
      </c>
      <c r="J65" s="86"/>
      <c r="K65" s="96">
        <v>7.7399999999987497</v>
      </c>
      <c r="L65" s="99" t="s">
        <v>176</v>
      </c>
      <c r="M65" s="100">
        <v>3.85E-2</v>
      </c>
      <c r="N65" s="100">
        <v>1.1799999999997321E-2</v>
      </c>
      <c r="O65" s="96">
        <v>1774239.9442470002</v>
      </c>
      <c r="P65" s="98">
        <v>122.99</v>
      </c>
      <c r="Q65" s="96">
        <v>53.163233299999995</v>
      </c>
      <c r="R65" s="96">
        <v>2239.37943262</v>
      </c>
      <c r="S65" s="97">
        <v>6.5865977533333738E-4</v>
      </c>
      <c r="T65" s="97">
        <f t="shared" si="0"/>
        <v>1.2117306319483477E-2</v>
      </c>
      <c r="U65" s="97">
        <f>R65/'סכום נכסי הקרן'!$C$42</f>
        <v>3.0089206085742544E-3</v>
      </c>
    </row>
    <row r="66" spans="2:21" s="130" customFormat="1">
      <c r="B66" s="89" t="s">
        <v>490</v>
      </c>
      <c r="C66" s="86" t="s">
        <v>491</v>
      </c>
      <c r="D66" s="99" t="s">
        <v>132</v>
      </c>
      <c r="E66" s="99" t="s">
        <v>357</v>
      </c>
      <c r="F66" s="86" t="s">
        <v>488</v>
      </c>
      <c r="G66" s="99" t="s">
        <v>489</v>
      </c>
      <c r="H66" s="86" t="s">
        <v>433</v>
      </c>
      <c r="I66" s="86" t="s">
        <v>172</v>
      </c>
      <c r="J66" s="86"/>
      <c r="K66" s="96">
        <v>5.7199999999997884</v>
      </c>
      <c r="L66" s="99" t="s">
        <v>176</v>
      </c>
      <c r="M66" s="100">
        <v>4.4999999999999998E-2</v>
      </c>
      <c r="N66" s="100">
        <v>7.5000000000004265E-3</v>
      </c>
      <c r="O66" s="96">
        <v>4667012.8304000003</v>
      </c>
      <c r="P66" s="98">
        <v>125.6</v>
      </c>
      <c r="Q66" s="86"/>
      <c r="R66" s="96">
        <v>5861.7679118169999</v>
      </c>
      <c r="S66" s="97">
        <v>1.5866184655092465E-3</v>
      </c>
      <c r="T66" s="97">
        <f t="shared" si="0"/>
        <v>3.1718089541487041E-2</v>
      </c>
      <c r="U66" s="97">
        <f>R66/'סכום נכסי הקרן'!$C$42</f>
        <v>7.876108003684771E-3</v>
      </c>
    </row>
    <row r="67" spans="2:21" s="130" customFormat="1">
      <c r="B67" s="89" t="s">
        <v>492</v>
      </c>
      <c r="C67" s="86" t="s">
        <v>493</v>
      </c>
      <c r="D67" s="99" t="s">
        <v>132</v>
      </c>
      <c r="E67" s="99" t="s">
        <v>357</v>
      </c>
      <c r="F67" s="86" t="s">
        <v>488</v>
      </c>
      <c r="G67" s="99" t="s">
        <v>489</v>
      </c>
      <c r="H67" s="86" t="s">
        <v>433</v>
      </c>
      <c r="I67" s="86" t="s">
        <v>172</v>
      </c>
      <c r="J67" s="86"/>
      <c r="K67" s="96">
        <v>10.330000000001839</v>
      </c>
      <c r="L67" s="99" t="s">
        <v>176</v>
      </c>
      <c r="M67" s="100">
        <v>2.3900000000000001E-2</v>
      </c>
      <c r="N67" s="100">
        <v>1.9600000000002133E-2</v>
      </c>
      <c r="O67" s="96">
        <v>1797615.456</v>
      </c>
      <c r="P67" s="98">
        <v>104.32</v>
      </c>
      <c r="Q67" s="86"/>
      <c r="R67" s="96">
        <v>1875.2724237349998</v>
      </c>
      <c r="S67" s="97">
        <v>1.4506386483417785E-3</v>
      </c>
      <c r="T67" s="97">
        <f t="shared" si="0"/>
        <v>1.0147119358103489E-2</v>
      </c>
      <c r="U67" s="97">
        <f>R67/'סכום נכסי הקרן'!$C$42</f>
        <v>2.5196917325732695E-3</v>
      </c>
    </row>
    <row r="68" spans="2:21" s="130" customFormat="1">
      <c r="B68" s="89" t="s">
        <v>494</v>
      </c>
      <c r="C68" s="86" t="s">
        <v>495</v>
      </c>
      <c r="D68" s="99" t="s">
        <v>132</v>
      </c>
      <c r="E68" s="99" t="s">
        <v>357</v>
      </c>
      <c r="F68" s="86" t="s">
        <v>496</v>
      </c>
      <c r="G68" s="99" t="s">
        <v>482</v>
      </c>
      <c r="H68" s="86" t="s">
        <v>433</v>
      </c>
      <c r="I68" s="86" t="s">
        <v>172</v>
      </c>
      <c r="J68" s="86"/>
      <c r="K68" s="96">
        <v>1.1399999999738017</v>
      </c>
      <c r="L68" s="99" t="s">
        <v>176</v>
      </c>
      <c r="M68" s="100">
        <v>4.8899999999999999E-2</v>
      </c>
      <c r="N68" s="100">
        <v>-7.1999999998690091E-3</v>
      </c>
      <c r="O68" s="96">
        <v>11594.882938000001</v>
      </c>
      <c r="P68" s="98">
        <v>131.68</v>
      </c>
      <c r="Q68" s="86"/>
      <c r="R68" s="96">
        <v>15.268141509999998</v>
      </c>
      <c r="S68" s="97">
        <v>2.0774219043176215E-4</v>
      </c>
      <c r="T68" s="97">
        <f t="shared" si="0"/>
        <v>8.2616078772071626E-5</v>
      </c>
      <c r="U68" s="97">
        <f>R68/'סכום נכסי הקרן'!$C$42</f>
        <v>2.0514891301970215E-5</v>
      </c>
    </row>
    <row r="69" spans="2:21" s="130" customFormat="1">
      <c r="B69" s="89" t="s">
        <v>497</v>
      </c>
      <c r="C69" s="86" t="s">
        <v>498</v>
      </c>
      <c r="D69" s="99" t="s">
        <v>132</v>
      </c>
      <c r="E69" s="99" t="s">
        <v>357</v>
      </c>
      <c r="F69" s="86" t="s">
        <v>364</v>
      </c>
      <c r="G69" s="99" t="s">
        <v>365</v>
      </c>
      <c r="H69" s="86" t="s">
        <v>433</v>
      </c>
      <c r="I69" s="86" t="s">
        <v>361</v>
      </c>
      <c r="J69" s="86"/>
      <c r="K69" s="96">
        <v>4.1799999999984765</v>
      </c>
      <c r="L69" s="99" t="s">
        <v>176</v>
      </c>
      <c r="M69" s="100">
        <v>1.6399999999999998E-2</v>
      </c>
      <c r="N69" s="100">
        <v>1.229999999999197E-2</v>
      </c>
      <c r="O69" s="96">
        <f>952361.7015/50000</f>
        <v>19.047234029999998</v>
      </c>
      <c r="P69" s="98">
        <v>5100544</v>
      </c>
      <c r="Q69" s="86"/>
      <c r="R69" s="96">
        <v>971.51253998600009</v>
      </c>
      <c r="S69" s="97">
        <f>7757.91545698925%/50000</f>
        <v>1.5515830913978498E-3</v>
      </c>
      <c r="T69" s="97">
        <f t="shared" si="0"/>
        <v>5.256864856732572E-3</v>
      </c>
      <c r="U69" s="97">
        <f>R69/'סכום נכסי הקרן'!$C$42</f>
        <v>1.3053634683212853E-3</v>
      </c>
    </row>
    <row r="70" spans="2:21" s="130" customFormat="1">
      <c r="B70" s="89" t="s">
        <v>499</v>
      </c>
      <c r="C70" s="86" t="s">
        <v>500</v>
      </c>
      <c r="D70" s="99" t="s">
        <v>132</v>
      </c>
      <c r="E70" s="99" t="s">
        <v>357</v>
      </c>
      <c r="F70" s="86" t="s">
        <v>364</v>
      </c>
      <c r="G70" s="99" t="s">
        <v>365</v>
      </c>
      <c r="H70" s="86" t="s">
        <v>433</v>
      </c>
      <c r="I70" s="86" t="s">
        <v>361</v>
      </c>
      <c r="J70" s="86"/>
      <c r="K70" s="96">
        <v>8.2300000000061697</v>
      </c>
      <c r="L70" s="99" t="s">
        <v>176</v>
      </c>
      <c r="M70" s="100">
        <v>2.7799999999999998E-2</v>
      </c>
      <c r="N70" s="100">
        <v>2.720000000000761E-2</v>
      </c>
      <c r="O70" s="96">
        <f>363629.0133/50000</f>
        <v>7.2725802659999994</v>
      </c>
      <c r="P70" s="98">
        <v>5060000</v>
      </c>
      <c r="Q70" s="86"/>
      <c r="R70" s="96">
        <v>367.992572451</v>
      </c>
      <c r="S70" s="97">
        <f>8695.09835724534%/50000</f>
        <v>1.7390196714490683E-3</v>
      </c>
      <c r="T70" s="97">
        <f t="shared" si="0"/>
        <v>1.9912117878418257E-3</v>
      </c>
      <c r="U70" s="97">
        <f>R70/'סכום נכסי הקרן'!$C$42</f>
        <v>4.9444967606700316E-4</v>
      </c>
    </row>
    <row r="71" spans="2:21" s="130" customFormat="1">
      <c r="B71" s="89" t="s">
        <v>501</v>
      </c>
      <c r="C71" s="86" t="s">
        <v>502</v>
      </c>
      <c r="D71" s="99" t="s">
        <v>132</v>
      </c>
      <c r="E71" s="99" t="s">
        <v>357</v>
      </c>
      <c r="F71" s="86" t="s">
        <v>364</v>
      </c>
      <c r="G71" s="99" t="s">
        <v>365</v>
      </c>
      <c r="H71" s="86" t="s">
        <v>433</v>
      </c>
      <c r="I71" s="86" t="s">
        <v>361</v>
      </c>
      <c r="J71" s="86"/>
      <c r="K71" s="96">
        <v>5.5700000000034127</v>
      </c>
      <c r="L71" s="99" t="s">
        <v>176</v>
      </c>
      <c r="M71" s="100">
        <v>2.4199999999999999E-2</v>
      </c>
      <c r="N71" s="100">
        <v>1.9800000000014625E-2</v>
      </c>
      <c r="O71" s="96">
        <f>399013.203/50000</f>
        <v>7.9802640599999997</v>
      </c>
      <c r="P71" s="98">
        <v>5140250</v>
      </c>
      <c r="Q71" s="86"/>
      <c r="R71" s="96">
        <v>410.20550648000005</v>
      </c>
      <c r="S71" s="97">
        <f>1384.35694757659%/50000</f>
        <v>2.7687138951531799E-4</v>
      </c>
      <c r="T71" s="97">
        <f t="shared" si="0"/>
        <v>2.2196264302300948E-3</v>
      </c>
      <c r="U71" s="97">
        <f>R71/'סכום נכסי הקרן'!$C$42</f>
        <v>5.5116867834864862E-4</v>
      </c>
    </row>
    <row r="72" spans="2:21" s="130" customFormat="1">
      <c r="B72" s="89" t="s">
        <v>503</v>
      </c>
      <c r="C72" s="86" t="s">
        <v>504</v>
      </c>
      <c r="D72" s="99" t="s">
        <v>132</v>
      </c>
      <c r="E72" s="99" t="s">
        <v>357</v>
      </c>
      <c r="F72" s="86" t="s">
        <v>364</v>
      </c>
      <c r="G72" s="99" t="s">
        <v>365</v>
      </c>
      <c r="H72" s="86" t="s">
        <v>433</v>
      </c>
      <c r="I72" s="86" t="s">
        <v>172</v>
      </c>
      <c r="J72" s="86"/>
      <c r="K72" s="96">
        <v>1.3199999999999734</v>
      </c>
      <c r="L72" s="99" t="s">
        <v>176</v>
      </c>
      <c r="M72" s="100">
        <v>0.05</v>
      </c>
      <c r="N72" s="100">
        <v>-6.8999999999971437E-3</v>
      </c>
      <c r="O72" s="96">
        <v>1259434.790517</v>
      </c>
      <c r="P72" s="98">
        <v>119.55</v>
      </c>
      <c r="Q72" s="86"/>
      <c r="R72" s="96">
        <v>1505.654336947</v>
      </c>
      <c r="S72" s="97">
        <v>1.25943604995305E-3</v>
      </c>
      <c r="T72" s="97">
        <f t="shared" si="0"/>
        <v>8.1471118946109793E-3</v>
      </c>
      <c r="U72" s="97">
        <f>R72/'סכום נכסי הקרן'!$C$42</f>
        <v>2.0230579498216705E-3</v>
      </c>
    </row>
    <row r="73" spans="2:21" s="130" customFormat="1">
      <c r="B73" s="89" t="s">
        <v>505</v>
      </c>
      <c r="C73" s="86" t="s">
        <v>506</v>
      </c>
      <c r="D73" s="99" t="s">
        <v>132</v>
      </c>
      <c r="E73" s="99" t="s">
        <v>357</v>
      </c>
      <c r="F73" s="86" t="s">
        <v>507</v>
      </c>
      <c r="G73" s="99" t="s">
        <v>415</v>
      </c>
      <c r="H73" s="86" t="s">
        <v>433</v>
      </c>
      <c r="I73" s="86" t="s">
        <v>361</v>
      </c>
      <c r="J73" s="86"/>
      <c r="K73" s="96">
        <v>1.2199999999997531</v>
      </c>
      <c r="L73" s="99" t="s">
        <v>176</v>
      </c>
      <c r="M73" s="100">
        <v>5.0999999999999997E-2</v>
      </c>
      <c r="N73" s="100">
        <v>-1.1499999999990303E-2</v>
      </c>
      <c r="O73" s="96">
        <v>467760.794651</v>
      </c>
      <c r="P73" s="98">
        <v>121.27</v>
      </c>
      <c r="Q73" s="86"/>
      <c r="R73" s="96">
        <v>567.25352333700005</v>
      </c>
      <c r="S73" s="97">
        <v>1.0269285194068293E-3</v>
      </c>
      <c r="T73" s="97">
        <f t="shared" si="0"/>
        <v>3.0694149472645788E-3</v>
      </c>
      <c r="U73" s="97">
        <f>R73/'סכום נכסי הקרן'!$C$42</f>
        <v>7.6218473376712774E-4</v>
      </c>
    </row>
    <row r="74" spans="2:21" s="130" customFormat="1">
      <c r="B74" s="89" t="s">
        <v>508</v>
      </c>
      <c r="C74" s="86" t="s">
        <v>509</v>
      </c>
      <c r="D74" s="99" t="s">
        <v>132</v>
      </c>
      <c r="E74" s="99" t="s">
        <v>357</v>
      </c>
      <c r="F74" s="86" t="s">
        <v>507</v>
      </c>
      <c r="G74" s="99" t="s">
        <v>415</v>
      </c>
      <c r="H74" s="86" t="s">
        <v>433</v>
      </c>
      <c r="I74" s="86" t="s">
        <v>361</v>
      </c>
      <c r="J74" s="86"/>
      <c r="K74" s="96">
        <v>2.5900000000005137</v>
      </c>
      <c r="L74" s="99" t="s">
        <v>176</v>
      </c>
      <c r="M74" s="100">
        <v>2.5499999999999998E-2</v>
      </c>
      <c r="N74" s="100">
        <v>-3.9999999999988951E-3</v>
      </c>
      <c r="O74" s="96">
        <v>1647969.8141310001</v>
      </c>
      <c r="P74" s="98">
        <v>109.84</v>
      </c>
      <c r="Q74" s="86"/>
      <c r="R74" s="96">
        <v>1810.130076873</v>
      </c>
      <c r="S74" s="97">
        <v>1.9002493633269698E-3</v>
      </c>
      <c r="T74" s="97">
        <f t="shared" si="0"/>
        <v>9.7946334149896057E-3</v>
      </c>
      <c r="U74" s="97">
        <f>R74/'סכום נכסי הקרן'!$C$42</f>
        <v>2.4321638455574277E-3</v>
      </c>
    </row>
    <row r="75" spans="2:21" s="130" customFormat="1">
      <c r="B75" s="89" t="s">
        <v>510</v>
      </c>
      <c r="C75" s="86" t="s">
        <v>511</v>
      </c>
      <c r="D75" s="99" t="s">
        <v>132</v>
      </c>
      <c r="E75" s="99" t="s">
        <v>357</v>
      </c>
      <c r="F75" s="86" t="s">
        <v>507</v>
      </c>
      <c r="G75" s="99" t="s">
        <v>415</v>
      </c>
      <c r="H75" s="86" t="s">
        <v>433</v>
      </c>
      <c r="I75" s="86" t="s">
        <v>361</v>
      </c>
      <c r="J75" s="86"/>
      <c r="K75" s="96">
        <v>6.829999999999302</v>
      </c>
      <c r="L75" s="99" t="s">
        <v>176</v>
      </c>
      <c r="M75" s="100">
        <v>2.35E-2</v>
      </c>
      <c r="N75" s="100">
        <v>1.3400000000000271E-2</v>
      </c>
      <c r="O75" s="96">
        <v>1321034.2735029999</v>
      </c>
      <c r="P75" s="98">
        <v>108.37</v>
      </c>
      <c r="Q75" s="96">
        <v>29.946867727999997</v>
      </c>
      <c r="R75" s="96">
        <v>1462.548455094</v>
      </c>
      <c r="S75" s="97">
        <v>1.6650572586136424E-3</v>
      </c>
      <c r="T75" s="97">
        <f t="shared" si="0"/>
        <v>7.9138655018935293E-3</v>
      </c>
      <c r="U75" s="97">
        <f>R75/'סכום נכסי הקרן'!$C$42</f>
        <v>1.9651391467957308E-3</v>
      </c>
    </row>
    <row r="76" spans="2:21" s="130" customFormat="1">
      <c r="B76" s="89" t="s">
        <v>512</v>
      </c>
      <c r="C76" s="86" t="s">
        <v>513</v>
      </c>
      <c r="D76" s="99" t="s">
        <v>132</v>
      </c>
      <c r="E76" s="99" t="s">
        <v>357</v>
      </c>
      <c r="F76" s="86" t="s">
        <v>507</v>
      </c>
      <c r="G76" s="99" t="s">
        <v>415</v>
      </c>
      <c r="H76" s="86" t="s">
        <v>433</v>
      </c>
      <c r="I76" s="86" t="s">
        <v>361</v>
      </c>
      <c r="J76" s="86"/>
      <c r="K76" s="96">
        <v>5.5800000000012302</v>
      </c>
      <c r="L76" s="99" t="s">
        <v>176</v>
      </c>
      <c r="M76" s="100">
        <v>1.7600000000000001E-2</v>
      </c>
      <c r="N76" s="100">
        <v>1.0200000000000747E-2</v>
      </c>
      <c r="O76" s="96">
        <v>2021273.7490739999</v>
      </c>
      <c r="P76" s="98">
        <v>106.3</v>
      </c>
      <c r="Q76" s="86"/>
      <c r="R76" s="96">
        <v>2148.6139457419999</v>
      </c>
      <c r="S76" s="97">
        <v>1.5477112820714112E-3</v>
      </c>
      <c r="T76" s="97">
        <f t="shared" ref="T76:T139" si="1">R76/$R$11</f>
        <v>1.1626173288735305E-2</v>
      </c>
      <c r="U76" s="97">
        <f>R76/'סכום נכסי הקרן'!$C$42</f>
        <v>2.8869644362363826E-3</v>
      </c>
    </row>
    <row r="77" spans="2:21" s="130" customFormat="1">
      <c r="B77" s="89" t="s">
        <v>514</v>
      </c>
      <c r="C77" s="86" t="s">
        <v>515</v>
      </c>
      <c r="D77" s="99" t="s">
        <v>132</v>
      </c>
      <c r="E77" s="99" t="s">
        <v>357</v>
      </c>
      <c r="F77" s="86" t="s">
        <v>507</v>
      </c>
      <c r="G77" s="99" t="s">
        <v>415</v>
      </c>
      <c r="H77" s="86" t="s">
        <v>433</v>
      </c>
      <c r="I77" s="86" t="s">
        <v>361</v>
      </c>
      <c r="J77" s="86"/>
      <c r="K77" s="96">
        <v>6.0900000000012184</v>
      </c>
      <c r="L77" s="99" t="s">
        <v>176</v>
      </c>
      <c r="M77" s="100">
        <v>2.1499999999999998E-2</v>
      </c>
      <c r="N77" s="100">
        <v>1.080000000000176E-2</v>
      </c>
      <c r="O77" s="96">
        <v>1453159.0885099999</v>
      </c>
      <c r="P77" s="98">
        <v>109.58</v>
      </c>
      <c r="Q77" s="86"/>
      <c r="R77" s="96">
        <v>1592.371706634</v>
      </c>
      <c r="S77" s="97">
        <v>1.8339105684891087E-3</v>
      </c>
      <c r="T77" s="97">
        <f t="shared" si="1"/>
        <v>8.6163405194750967E-3</v>
      </c>
      <c r="U77" s="97">
        <f>R77/'סכום נכסי הקרן'!$C$42</f>
        <v>2.139574908480745E-3</v>
      </c>
    </row>
    <row r="78" spans="2:21" s="130" customFormat="1">
      <c r="B78" s="89" t="s">
        <v>516</v>
      </c>
      <c r="C78" s="86" t="s">
        <v>517</v>
      </c>
      <c r="D78" s="99" t="s">
        <v>132</v>
      </c>
      <c r="E78" s="99" t="s">
        <v>357</v>
      </c>
      <c r="F78" s="86" t="s">
        <v>518</v>
      </c>
      <c r="G78" s="99" t="s">
        <v>482</v>
      </c>
      <c r="H78" s="86" t="s">
        <v>433</v>
      </c>
      <c r="I78" s="86" t="s">
        <v>172</v>
      </c>
      <c r="J78" s="86"/>
      <c r="K78" s="96">
        <v>0.27999999999833691</v>
      </c>
      <c r="L78" s="99" t="s">
        <v>176</v>
      </c>
      <c r="M78" s="100">
        <v>4.2800000000000005E-2</v>
      </c>
      <c r="N78" s="100">
        <v>-8.1999999998918997E-3</v>
      </c>
      <c r="O78" s="96">
        <v>38195.811162999998</v>
      </c>
      <c r="P78" s="98">
        <v>125.94</v>
      </c>
      <c r="Q78" s="86"/>
      <c r="R78" s="96">
        <v>48.103806486000003</v>
      </c>
      <c r="S78" s="97">
        <v>5.3399537328944059E-4</v>
      </c>
      <c r="T78" s="97">
        <f t="shared" si="1"/>
        <v>2.6029021693838538E-4</v>
      </c>
      <c r="U78" s="97">
        <f>R78/'סכום נכסי הקרן'!$C$42</f>
        <v>6.4634216327177598E-5</v>
      </c>
    </row>
    <row r="79" spans="2:21" s="130" customFormat="1">
      <c r="B79" s="89" t="s">
        <v>519</v>
      </c>
      <c r="C79" s="86" t="s">
        <v>520</v>
      </c>
      <c r="D79" s="99" t="s">
        <v>132</v>
      </c>
      <c r="E79" s="99" t="s">
        <v>357</v>
      </c>
      <c r="F79" s="86" t="s">
        <v>469</v>
      </c>
      <c r="G79" s="99" t="s">
        <v>365</v>
      </c>
      <c r="H79" s="86" t="s">
        <v>433</v>
      </c>
      <c r="I79" s="86" t="s">
        <v>172</v>
      </c>
      <c r="J79" s="86"/>
      <c r="K79" s="96">
        <v>0.67000000000264459</v>
      </c>
      <c r="L79" s="99" t="s">
        <v>176</v>
      </c>
      <c r="M79" s="100">
        <v>5.2499999999999998E-2</v>
      </c>
      <c r="N79" s="100">
        <v>-1.2600000000044543E-2</v>
      </c>
      <c r="O79" s="96">
        <v>109537.450801</v>
      </c>
      <c r="P79" s="98">
        <v>131.16999999999999</v>
      </c>
      <c r="Q79" s="86"/>
      <c r="R79" s="96">
        <v>143.68028008600001</v>
      </c>
      <c r="S79" s="97">
        <v>9.1281209000833329E-4</v>
      </c>
      <c r="T79" s="97">
        <f t="shared" si="1"/>
        <v>7.7745554885011621E-4</v>
      </c>
      <c r="U79" s="97">
        <f>R79/'סכום נכסי הקרן'!$C$42</f>
        <v>1.9305462464245436E-4</v>
      </c>
    </row>
    <row r="80" spans="2:21" s="130" customFormat="1">
      <c r="B80" s="89" t="s">
        <v>521</v>
      </c>
      <c r="C80" s="86" t="s">
        <v>522</v>
      </c>
      <c r="D80" s="99" t="s">
        <v>132</v>
      </c>
      <c r="E80" s="99" t="s">
        <v>357</v>
      </c>
      <c r="F80" s="86" t="s">
        <v>385</v>
      </c>
      <c r="G80" s="99" t="s">
        <v>365</v>
      </c>
      <c r="H80" s="86" t="s">
        <v>433</v>
      </c>
      <c r="I80" s="86" t="s">
        <v>361</v>
      </c>
      <c r="J80" s="86"/>
      <c r="K80" s="96">
        <v>1.2100000000000923</v>
      </c>
      <c r="L80" s="99" t="s">
        <v>176</v>
      </c>
      <c r="M80" s="100">
        <v>6.5000000000000002E-2</v>
      </c>
      <c r="N80" s="100">
        <v>-8.4000000000005095E-3</v>
      </c>
      <c r="O80" s="96">
        <v>2546207.1259349999</v>
      </c>
      <c r="P80" s="98">
        <v>121.44</v>
      </c>
      <c r="Q80" s="96">
        <v>45.998102312</v>
      </c>
      <c r="R80" s="96">
        <v>3138.1122202510001</v>
      </c>
      <c r="S80" s="97">
        <v>1.6166394450380951E-3</v>
      </c>
      <c r="T80" s="97">
        <f t="shared" si="1"/>
        <v>1.698035914941276E-2</v>
      </c>
      <c r="U80" s="97">
        <f>R80/'סכום נכסי הקרן'!$C$42</f>
        <v>4.2164942635401137E-3</v>
      </c>
    </row>
    <row r="81" spans="2:21" s="130" customFormat="1">
      <c r="B81" s="89" t="s">
        <v>523</v>
      </c>
      <c r="C81" s="86" t="s">
        <v>524</v>
      </c>
      <c r="D81" s="99" t="s">
        <v>132</v>
      </c>
      <c r="E81" s="99" t="s">
        <v>357</v>
      </c>
      <c r="F81" s="86" t="s">
        <v>525</v>
      </c>
      <c r="G81" s="99" t="s">
        <v>415</v>
      </c>
      <c r="H81" s="86" t="s">
        <v>433</v>
      </c>
      <c r="I81" s="86" t="s">
        <v>361</v>
      </c>
      <c r="J81" s="86"/>
      <c r="K81" s="96">
        <v>7.8299999999987264</v>
      </c>
      <c r="L81" s="99" t="s">
        <v>176</v>
      </c>
      <c r="M81" s="100">
        <v>3.5000000000000003E-2</v>
      </c>
      <c r="N81" s="100">
        <v>1.479999999998725E-2</v>
      </c>
      <c r="O81" s="96">
        <v>264204.62550199998</v>
      </c>
      <c r="P81" s="98">
        <v>118.74</v>
      </c>
      <c r="Q81" s="86"/>
      <c r="R81" s="96">
        <v>313.71659707999999</v>
      </c>
      <c r="S81" s="97">
        <v>9.7543845228465311E-4</v>
      </c>
      <c r="T81" s="97">
        <f t="shared" si="1"/>
        <v>1.6975238983403644E-3</v>
      </c>
      <c r="U81" s="97">
        <f>R81/'סכום נכסי הקרן'!$C$42</f>
        <v>4.2152228445780152E-4</v>
      </c>
    </row>
    <row r="82" spans="2:21" s="130" customFormat="1">
      <c r="B82" s="89" t="s">
        <v>526</v>
      </c>
      <c r="C82" s="86" t="s">
        <v>527</v>
      </c>
      <c r="D82" s="99" t="s">
        <v>132</v>
      </c>
      <c r="E82" s="99" t="s">
        <v>357</v>
      </c>
      <c r="F82" s="86" t="s">
        <v>525</v>
      </c>
      <c r="G82" s="99" t="s">
        <v>415</v>
      </c>
      <c r="H82" s="86" t="s">
        <v>433</v>
      </c>
      <c r="I82" s="86" t="s">
        <v>361</v>
      </c>
      <c r="J82" s="86"/>
      <c r="K82" s="96">
        <v>3.6799999999998425</v>
      </c>
      <c r="L82" s="99" t="s">
        <v>176</v>
      </c>
      <c r="M82" s="100">
        <v>0.04</v>
      </c>
      <c r="N82" s="100">
        <v>1.4000000000031348E-3</v>
      </c>
      <c r="O82" s="96">
        <v>444587.65110000002</v>
      </c>
      <c r="P82" s="98">
        <v>114.8</v>
      </c>
      <c r="Q82" s="86"/>
      <c r="R82" s="96">
        <v>510.38663335600006</v>
      </c>
      <c r="S82" s="97">
        <v>6.5013660822897342E-4</v>
      </c>
      <c r="T82" s="97">
        <f t="shared" si="1"/>
        <v>2.7617075907984392E-3</v>
      </c>
      <c r="U82" s="97">
        <f>R82/'סכום נכסי הקרן'!$C$42</f>
        <v>6.8577608469368113E-4</v>
      </c>
    </row>
    <row r="83" spans="2:21" s="130" customFormat="1">
      <c r="B83" s="89" t="s">
        <v>528</v>
      </c>
      <c r="C83" s="86" t="s">
        <v>529</v>
      </c>
      <c r="D83" s="99" t="s">
        <v>132</v>
      </c>
      <c r="E83" s="99" t="s">
        <v>357</v>
      </c>
      <c r="F83" s="86" t="s">
        <v>525</v>
      </c>
      <c r="G83" s="99" t="s">
        <v>415</v>
      </c>
      <c r="H83" s="86" t="s">
        <v>433</v>
      </c>
      <c r="I83" s="86" t="s">
        <v>361</v>
      </c>
      <c r="J83" s="86"/>
      <c r="K83" s="96">
        <v>6.4300000000015096</v>
      </c>
      <c r="L83" s="99" t="s">
        <v>176</v>
      </c>
      <c r="M83" s="100">
        <v>0.04</v>
      </c>
      <c r="N83" s="100">
        <v>1.1000000000004576E-2</v>
      </c>
      <c r="O83" s="96">
        <v>1448011.446829</v>
      </c>
      <c r="P83" s="98">
        <v>120.78</v>
      </c>
      <c r="Q83" s="86"/>
      <c r="R83" s="96">
        <v>1748.9082113520001</v>
      </c>
      <c r="S83" s="97">
        <v>1.4390862654704501E-3</v>
      </c>
      <c r="T83" s="97">
        <f t="shared" si="1"/>
        <v>9.4633612387955753E-3</v>
      </c>
      <c r="U83" s="97">
        <f>R83/'סכום נכסי הקרן'!$C$42</f>
        <v>2.3499036755397114E-3</v>
      </c>
    </row>
    <row r="84" spans="2:21" s="130" customFormat="1">
      <c r="B84" s="89" t="s">
        <v>530</v>
      </c>
      <c r="C84" s="86" t="s">
        <v>531</v>
      </c>
      <c r="D84" s="99" t="s">
        <v>132</v>
      </c>
      <c r="E84" s="99" t="s">
        <v>357</v>
      </c>
      <c r="F84" s="86" t="s">
        <v>532</v>
      </c>
      <c r="G84" s="99" t="s">
        <v>533</v>
      </c>
      <c r="H84" s="86" t="s">
        <v>534</v>
      </c>
      <c r="I84" s="86" t="s">
        <v>361</v>
      </c>
      <c r="J84" s="86"/>
      <c r="K84" s="96">
        <v>7.9200000000003836</v>
      </c>
      <c r="L84" s="99" t="s">
        <v>176</v>
      </c>
      <c r="M84" s="100">
        <v>5.1500000000000004E-2</v>
      </c>
      <c r="N84" s="100">
        <v>2.2300000000001461E-2</v>
      </c>
      <c r="O84" s="96">
        <v>3282704.6765160002</v>
      </c>
      <c r="P84" s="98">
        <v>152.5</v>
      </c>
      <c r="Q84" s="86"/>
      <c r="R84" s="96">
        <v>5006.1244586490002</v>
      </c>
      <c r="S84" s="97">
        <v>9.2443940829316186E-4</v>
      </c>
      <c r="T84" s="97">
        <f t="shared" si="1"/>
        <v>2.7088193566169028E-2</v>
      </c>
      <c r="U84" s="97">
        <f>R84/'סכום נכסי הקרן'!$C$42</f>
        <v>6.7264309180036369E-3</v>
      </c>
    </row>
    <row r="85" spans="2:21" s="130" customFormat="1">
      <c r="B85" s="89" t="s">
        <v>535</v>
      </c>
      <c r="C85" s="86" t="s">
        <v>536</v>
      </c>
      <c r="D85" s="99" t="s">
        <v>132</v>
      </c>
      <c r="E85" s="99" t="s">
        <v>357</v>
      </c>
      <c r="F85" s="86" t="s">
        <v>455</v>
      </c>
      <c r="G85" s="99" t="s">
        <v>415</v>
      </c>
      <c r="H85" s="86" t="s">
        <v>534</v>
      </c>
      <c r="I85" s="86" t="s">
        <v>172</v>
      </c>
      <c r="J85" s="86"/>
      <c r="K85" s="96">
        <v>2.5200000000021592</v>
      </c>
      <c r="L85" s="99" t="s">
        <v>176</v>
      </c>
      <c r="M85" s="100">
        <v>2.8500000000000001E-2</v>
      </c>
      <c r="N85" s="100">
        <v>-5.0000000000000001E-4</v>
      </c>
      <c r="O85" s="96">
        <v>424603.97689799999</v>
      </c>
      <c r="P85" s="98">
        <v>109.08</v>
      </c>
      <c r="Q85" s="86"/>
      <c r="R85" s="96">
        <v>463.15801539999995</v>
      </c>
      <c r="S85" s="97">
        <v>9.2570678713160403E-4</v>
      </c>
      <c r="T85" s="97">
        <f t="shared" si="1"/>
        <v>2.506153028457408E-3</v>
      </c>
      <c r="U85" s="97">
        <f>R85/'סכום נכסי הקרן'!$C$42</f>
        <v>6.2231780700644339E-4</v>
      </c>
    </row>
    <row r="86" spans="2:21" s="130" customFormat="1">
      <c r="B86" s="89" t="s">
        <v>537</v>
      </c>
      <c r="C86" s="86" t="s">
        <v>538</v>
      </c>
      <c r="D86" s="99" t="s">
        <v>132</v>
      </c>
      <c r="E86" s="99" t="s">
        <v>357</v>
      </c>
      <c r="F86" s="86" t="s">
        <v>455</v>
      </c>
      <c r="G86" s="99" t="s">
        <v>415</v>
      </c>
      <c r="H86" s="86" t="s">
        <v>534</v>
      </c>
      <c r="I86" s="86" t="s">
        <v>172</v>
      </c>
      <c r="J86" s="86"/>
      <c r="K86" s="96">
        <v>0.770000000000719</v>
      </c>
      <c r="L86" s="99" t="s">
        <v>176</v>
      </c>
      <c r="M86" s="100">
        <v>3.7699999999999997E-2</v>
      </c>
      <c r="N86" s="100">
        <v>-1.5100000000003595E-2</v>
      </c>
      <c r="O86" s="96">
        <v>291502.04251499998</v>
      </c>
      <c r="P86" s="98">
        <v>114.49</v>
      </c>
      <c r="Q86" s="86"/>
      <c r="R86" s="96">
        <v>333.740696888</v>
      </c>
      <c r="S86" s="97">
        <v>8.5389822214099447E-4</v>
      </c>
      <c r="T86" s="97">
        <f t="shared" si="1"/>
        <v>1.8058745188788267E-3</v>
      </c>
      <c r="U86" s="97">
        <f>R86/'סכום נכסי הקרן'!$C$42</f>
        <v>4.4842747332521349E-4</v>
      </c>
    </row>
    <row r="87" spans="2:21" s="130" customFormat="1">
      <c r="B87" s="89" t="s">
        <v>539</v>
      </c>
      <c r="C87" s="86" t="s">
        <v>540</v>
      </c>
      <c r="D87" s="99" t="s">
        <v>132</v>
      </c>
      <c r="E87" s="99" t="s">
        <v>357</v>
      </c>
      <c r="F87" s="86" t="s">
        <v>455</v>
      </c>
      <c r="G87" s="99" t="s">
        <v>415</v>
      </c>
      <c r="H87" s="86" t="s">
        <v>534</v>
      </c>
      <c r="I87" s="86" t="s">
        <v>172</v>
      </c>
      <c r="J87" s="86"/>
      <c r="K87" s="96">
        <v>4.3900000000053581</v>
      </c>
      <c r="L87" s="99" t="s">
        <v>176</v>
      </c>
      <c r="M87" s="100">
        <v>2.5000000000000001E-2</v>
      </c>
      <c r="N87" s="100">
        <v>9.7000000000224684E-3</v>
      </c>
      <c r="O87" s="96">
        <v>374582.99468800001</v>
      </c>
      <c r="P87" s="98">
        <v>108.13</v>
      </c>
      <c r="Q87" s="86"/>
      <c r="R87" s="96">
        <v>405.036582297</v>
      </c>
      <c r="S87" s="97">
        <v>8.0030953491365376E-4</v>
      </c>
      <c r="T87" s="97">
        <f t="shared" si="1"/>
        <v>2.1916573255954599E-3</v>
      </c>
      <c r="U87" s="97">
        <f>R87/'סכום נכסי הקרן'!$C$42</f>
        <v>5.4422350314884326E-4</v>
      </c>
    </row>
    <row r="88" spans="2:21" s="130" customFormat="1">
      <c r="B88" s="89" t="s">
        <v>541</v>
      </c>
      <c r="C88" s="86" t="s">
        <v>542</v>
      </c>
      <c r="D88" s="99" t="s">
        <v>132</v>
      </c>
      <c r="E88" s="99" t="s">
        <v>357</v>
      </c>
      <c r="F88" s="86" t="s">
        <v>455</v>
      </c>
      <c r="G88" s="99" t="s">
        <v>415</v>
      </c>
      <c r="H88" s="86" t="s">
        <v>534</v>
      </c>
      <c r="I88" s="86" t="s">
        <v>172</v>
      </c>
      <c r="J88" s="86"/>
      <c r="K88" s="96">
        <v>5.2599999999996374</v>
      </c>
      <c r="L88" s="99" t="s">
        <v>176</v>
      </c>
      <c r="M88" s="100">
        <v>1.34E-2</v>
      </c>
      <c r="N88" s="100">
        <v>8.7999999999917172E-3</v>
      </c>
      <c r="O88" s="96">
        <v>371231.66354999994</v>
      </c>
      <c r="P88" s="98">
        <v>104.1</v>
      </c>
      <c r="Q88" s="86"/>
      <c r="R88" s="96">
        <v>386.45213298900001</v>
      </c>
      <c r="S88" s="97">
        <v>1.0843170467440401E-3</v>
      </c>
      <c r="T88" s="97">
        <f t="shared" si="1"/>
        <v>2.0910966694763318E-3</v>
      </c>
      <c r="U88" s="97">
        <f>R88/'סכום נכסי הקרן'!$C$42</f>
        <v>5.1925268681138087E-4</v>
      </c>
    </row>
    <row r="89" spans="2:21" s="130" customFormat="1">
      <c r="B89" s="89" t="s">
        <v>543</v>
      </c>
      <c r="C89" s="86" t="s">
        <v>544</v>
      </c>
      <c r="D89" s="99" t="s">
        <v>132</v>
      </c>
      <c r="E89" s="99" t="s">
        <v>357</v>
      </c>
      <c r="F89" s="86" t="s">
        <v>455</v>
      </c>
      <c r="G89" s="99" t="s">
        <v>415</v>
      </c>
      <c r="H89" s="86" t="s">
        <v>534</v>
      </c>
      <c r="I89" s="86" t="s">
        <v>172</v>
      </c>
      <c r="J89" s="86"/>
      <c r="K89" s="96">
        <v>5.4600000000005728</v>
      </c>
      <c r="L89" s="99" t="s">
        <v>176</v>
      </c>
      <c r="M89" s="100">
        <v>1.95E-2</v>
      </c>
      <c r="N89" s="100">
        <v>1.5000000000007532E-2</v>
      </c>
      <c r="O89" s="96">
        <v>638548.85131199996</v>
      </c>
      <c r="P89" s="98">
        <v>103.97</v>
      </c>
      <c r="Q89" s="86"/>
      <c r="R89" s="96">
        <v>663.89926419699998</v>
      </c>
      <c r="S89" s="97">
        <v>9.3506411561446092E-4</v>
      </c>
      <c r="T89" s="97">
        <f t="shared" si="1"/>
        <v>3.5923660958798479E-3</v>
      </c>
      <c r="U89" s="97">
        <f>R89/'סכום נכסי הקרן'!$C$42</f>
        <v>8.9204185273885782E-4</v>
      </c>
    </row>
    <row r="90" spans="2:21" s="130" customFormat="1">
      <c r="B90" s="89" t="s">
        <v>545</v>
      </c>
      <c r="C90" s="86" t="s">
        <v>546</v>
      </c>
      <c r="D90" s="99" t="s">
        <v>132</v>
      </c>
      <c r="E90" s="99" t="s">
        <v>357</v>
      </c>
      <c r="F90" s="86" t="s">
        <v>455</v>
      </c>
      <c r="G90" s="99" t="s">
        <v>415</v>
      </c>
      <c r="H90" s="86" t="s">
        <v>534</v>
      </c>
      <c r="I90" s="86" t="s">
        <v>172</v>
      </c>
      <c r="J90" s="86"/>
      <c r="K90" s="96">
        <v>6.5300000000067131</v>
      </c>
      <c r="L90" s="99" t="s">
        <v>176</v>
      </c>
      <c r="M90" s="100">
        <v>3.3500000000000002E-2</v>
      </c>
      <c r="N90" s="100">
        <v>2.1100000000033221E-2</v>
      </c>
      <c r="O90" s="96">
        <v>397314.17944099999</v>
      </c>
      <c r="P90" s="98">
        <v>108.34</v>
      </c>
      <c r="Q90" s="86"/>
      <c r="R90" s="96">
        <v>430.45019968700001</v>
      </c>
      <c r="S90" s="97">
        <v>1.4715339979296295E-3</v>
      </c>
      <c r="T90" s="97">
        <f t="shared" si="1"/>
        <v>2.3291706840353459E-3</v>
      </c>
      <c r="U90" s="97">
        <f>R90/'סכום נכסי הקרן'!$C$42</f>
        <v>5.7837026541222955E-4</v>
      </c>
    </row>
    <row r="91" spans="2:21" s="130" customFormat="1">
      <c r="B91" s="89" t="s">
        <v>547</v>
      </c>
      <c r="C91" s="86" t="s">
        <v>548</v>
      </c>
      <c r="D91" s="99" t="s">
        <v>132</v>
      </c>
      <c r="E91" s="99" t="s">
        <v>357</v>
      </c>
      <c r="F91" s="86" t="s">
        <v>549</v>
      </c>
      <c r="G91" s="99" t="s">
        <v>415</v>
      </c>
      <c r="H91" s="86" t="s">
        <v>534</v>
      </c>
      <c r="I91" s="86" t="s">
        <v>172</v>
      </c>
      <c r="J91" s="86"/>
      <c r="K91" s="96">
        <v>0.5</v>
      </c>
      <c r="L91" s="99" t="s">
        <v>176</v>
      </c>
      <c r="M91" s="100">
        <v>6.5000000000000002E-2</v>
      </c>
      <c r="N91" s="100">
        <v>-2.9300000000285108E-2</v>
      </c>
      <c r="O91" s="96">
        <v>42586.585179000002</v>
      </c>
      <c r="P91" s="98">
        <v>118.6</v>
      </c>
      <c r="Q91" s="86"/>
      <c r="R91" s="96">
        <v>50.507689792000001</v>
      </c>
      <c r="S91" s="97">
        <v>2.3113531628058358E-4</v>
      </c>
      <c r="T91" s="97">
        <f t="shared" si="1"/>
        <v>2.7329765549515336E-4</v>
      </c>
      <c r="U91" s="97">
        <f>R91/'סכום נכסי הקרן'!$C$42</f>
        <v>6.7864170980984755E-5</v>
      </c>
    </row>
    <row r="92" spans="2:21" s="130" customFormat="1">
      <c r="B92" s="89" t="s">
        <v>550</v>
      </c>
      <c r="C92" s="86" t="s">
        <v>551</v>
      </c>
      <c r="D92" s="99" t="s">
        <v>132</v>
      </c>
      <c r="E92" s="99" t="s">
        <v>357</v>
      </c>
      <c r="F92" s="86" t="s">
        <v>549</v>
      </c>
      <c r="G92" s="99" t="s">
        <v>415</v>
      </c>
      <c r="H92" s="86" t="s">
        <v>534</v>
      </c>
      <c r="I92" s="86" t="s">
        <v>172</v>
      </c>
      <c r="J92" s="86"/>
      <c r="K92" s="96">
        <v>6.0100000000033651</v>
      </c>
      <c r="L92" s="99" t="s">
        <v>176</v>
      </c>
      <c r="M92" s="100">
        <v>0.04</v>
      </c>
      <c r="N92" s="100">
        <v>2.3000000000009097E-2</v>
      </c>
      <c r="O92" s="96">
        <v>394596.80712299998</v>
      </c>
      <c r="P92" s="98">
        <v>111.44</v>
      </c>
      <c r="Q92" s="86"/>
      <c r="R92" s="96">
        <v>439.73868625199998</v>
      </c>
      <c r="S92" s="97">
        <v>1.3340884228621195E-4</v>
      </c>
      <c r="T92" s="97">
        <f t="shared" si="1"/>
        <v>2.3794307852549189E-3</v>
      </c>
      <c r="U92" s="97">
        <f>R92/'סכום נכסי הקרן'!$C$42</f>
        <v>5.9085065093367509E-4</v>
      </c>
    </row>
    <row r="93" spans="2:21" s="130" customFormat="1">
      <c r="B93" s="89" t="s">
        <v>552</v>
      </c>
      <c r="C93" s="86" t="s">
        <v>553</v>
      </c>
      <c r="D93" s="99" t="s">
        <v>132</v>
      </c>
      <c r="E93" s="99" t="s">
        <v>357</v>
      </c>
      <c r="F93" s="86" t="s">
        <v>549</v>
      </c>
      <c r="G93" s="99" t="s">
        <v>415</v>
      </c>
      <c r="H93" s="86" t="s">
        <v>534</v>
      </c>
      <c r="I93" s="86" t="s">
        <v>172</v>
      </c>
      <c r="J93" s="86"/>
      <c r="K93" s="96">
        <v>6.2899999999980247</v>
      </c>
      <c r="L93" s="99" t="s">
        <v>176</v>
      </c>
      <c r="M93" s="100">
        <v>2.7799999999999998E-2</v>
      </c>
      <c r="N93" s="100">
        <v>2.4599999999991799E-2</v>
      </c>
      <c r="O93" s="96">
        <v>1030768.9242210001</v>
      </c>
      <c r="P93" s="98">
        <v>104.14</v>
      </c>
      <c r="Q93" s="86"/>
      <c r="R93" s="96">
        <v>1073.4427798280001</v>
      </c>
      <c r="S93" s="97">
        <v>5.7229648617852325E-4</v>
      </c>
      <c r="T93" s="97">
        <f t="shared" si="1"/>
        <v>5.8084104864693257E-3</v>
      </c>
      <c r="U93" s="97">
        <f>R93/'סכום נכסי הקרן'!$C$42</f>
        <v>1.4423210534584684E-3</v>
      </c>
    </row>
    <row r="94" spans="2:21" s="130" customFormat="1">
      <c r="B94" s="89" t="s">
        <v>554</v>
      </c>
      <c r="C94" s="86" t="s">
        <v>555</v>
      </c>
      <c r="D94" s="99" t="s">
        <v>132</v>
      </c>
      <c r="E94" s="99" t="s">
        <v>357</v>
      </c>
      <c r="F94" s="86" t="s">
        <v>549</v>
      </c>
      <c r="G94" s="99" t="s">
        <v>415</v>
      </c>
      <c r="H94" s="86" t="s">
        <v>534</v>
      </c>
      <c r="I94" s="86" t="s">
        <v>172</v>
      </c>
      <c r="J94" s="86"/>
      <c r="K94" s="96">
        <v>1.5600000000037177</v>
      </c>
      <c r="L94" s="99" t="s">
        <v>176</v>
      </c>
      <c r="M94" s="100">
        <v>5.0999999999999997E-2</v>
      </c>
      <c r="N94" s="100">
        <v>-9.9999999967469318E-5</v>
      </c>
      <c r="O94" s="96">
        <v>117429.75512</v>
      </c>
      <c r="P94" s="98">
        <v>128.27000000000001</v>
      </c>
      <c r="Q94" s="86"/>
      <c r="R94" s="96">
        <v>150.627146649</v>
      </c>
      <c r="S94" s="97">
        <v>9.9068448000547108E-5</v>
      </c>
      <c r="T94" s="97">
        <f t="shared" si="1"/>
        <v>8.1504511892398419E-4</v>
      </c>
      <c r="U94" s="97">
        <f>R94/'סכום נכסי הקרן'!$C$42</f>
        <v>2.023887149988933E-4</v>
      </c>
    </row>
    <row r="95" spans="2:21" s="130" customFormat="1">
      <c r="B95" s="89" t="s">
        <v>556</v>
      </c>
      <c r="C95" s="86" t="s">
        <v>557</v>
      </c>
      <c r="D95" s="99" t="s">
        <v>132</v>
      </c>
      <c r="E95" s="99" t="s">
        <v>357</v>
      </c>
      <c r="F95" s="86" t="s">
        <v>469</v>
      </c>
      <c r="G95" s="99" t="s">
        <v>365</v>
      </c>
      <c r="H95" s="86" t="s">
        <v>534</v>
      </c>
      <c r="I95" s="86" t="s">
        <v>361</v>
      </c>
      <c r="J95" s="86"/>
      <c r="K95" s="96">
        <v>1.0199999999997453</v>
      </c>
      <c r="L95" s="99" t="s">
        <v>176</v>
      </c>
      <c r="M95" s="100">
        <v>6.4000000000000001E-2</v>
      </c>
      <c r="N95" s="100">
        <v>-9.2999999999998188E-3</v>
      </c>
      <c r="O95" s="96">
        <v>2226877.1997139999</v>
      </c>
      <c r="P95" s="98">
        <v>123.5</v>
      </c>
      <c r="Q95" s="86"/>
      <c r="R95" s="96">
        <v>2750.1934473850001</v>
      </c>
      <c r="S95" s="97">
        <v>1.7786836134540433E-3</v>
      </c>
      <c r="T95" s="97">
        <f t="shared" si="1"/>
        <v>1.4881326475706369E-2</v>
      </c>
      <c r="U95" s="97">
        <f>R95/'סכום נכסי הקרן'!$C$42</f>
        <v>3.6952709401822949E-3</v>
      </c>
    </row>
    <row r="96" spans="2:21" s="130" customFormat="1">
      <c r="B96" s="89" t="s">
        <v>558</v>
      </c>
      <c r="C96" s="86" t="s">
        <v>559</v>
      </c>
      <c r="D96" s="99" t="s">
        <v>132</v>
      </c>
      <c r="E96" s="99" t="s">
        <v>357</v>
      </c>
      <c r="F96" s="86" t="s">
        <v>481</v>
      </c>
      <c r="G96" s="99" t="s">
        <v>482</v>
      </c>
      <c r="H96" s="86" t="s">
        <v>534</v>
      </c>
      <c r="I96" s="86" t="s">
        <v>361</v>
      </c>
      <c r="J96" s="86"/>
      <c r="K96" s="96">
        <v>3.8699999999951484</v>
      </c>
      <c r="L96" s="99" t="s">
        <v>176</v>
      </c>
      <c r="M96" s="100">
        <v>3.85E-2</v>
      </c>
      <c r="N96" s="100">
        <v>-1.5000000000095939E-3</v>
      </c>
      <c r="O96" s="96">
        <v>299376.05340600002</v>
      </c>
      <c r="P96" s="98">
        <v>121.86</v>
      </c>
      <c r="Q96" s="86"/>
      <c r="R96" s="96">
        <v>364.81965737100001</v>
      </c>
      <c r="S96" s="97">
        <v>1.2497597689688131E-3</v>
      </c>
      <c r="T96" s="97">
        <f t="shared" si="1"/>
        <v>1.9740431100420631E-3</v>
      </c>
      <c r="U96" s="97">
        <f>R96/'סכום נכסי הקרן'!$C$42</f>
        <v>4.9018641927612596E-4</v>
      </c>
    </row>
    <row r="97" spans="2:21" s="130" customFormat="1">
      <c r="B97" s="89" t="s">
        <v>560</v>
      </c>
      <c r="C97" s="86" t="s">
        <v>561</v>
      </c>
      <c r="D97" s="99" t="s">
        <v>132</v>
      </c>
      <c r="E97" s="99" t="s">
        <v>357</v>
      </c>
      <c r="F97" s="86" t="s">
        <v>481</v>
      </c>
      <c r="G97" s="99" t="s">
        <v>482</v>
      </c>
      <c r="H97" s="86" t="s">
        <v>534</v>
      </c>
      <c r="I97" s="86" t="s">
        <v>361</v>
      </c>
      <c r="J97" s="86"/>
      <c r="K97" s="96">
        <v>1.139999999998788</v>
      </c>
      <c r="L97" s="99" t="s">
        <v>176</v>
      </c>
      <c r="M97" s="100">
        <v>3.9E-2</v>
      </c>
      <c r="N97" s="100">
        <v>-9.6999999999593089E-3</v>
      </c>
      <c r="O97" s="96">
        <v>199261.19161800001</v>
      </c>
      <c r="P97" s="98">
        <v>115.93</v>
      </c>
      <c r="Q97" s="86"/>
      <c r="R97" s="96">
        <v>231.00348940200001</v>
      </c>
      <c r="S97" s="97">
        <v>1.0011490164571113E-3</v>
      </c>
      <c r="T97" s="97">
        <f t="shared" si="1"/>
        <v>1.249962378496389E-3</v>
      </c>
      <c r="U97" s="97">
        <f>R97/'סכום נכסי הקרן'!$C$42</f>
        <v>3.1038561388457153E-4</v>
      </c>
    </row>
    <row r="98" spans="2:21" s="130" customFormat="1">
      <c r="B98" s="89" t="s">
        <v>562</v>
      </c>
      <c r="C98" s="86" t="s">
        <v>563</v>
      </c>
      <c r="D98" s="99" t="s">
        <v>132</v>
      </c>
      <c r="E98" s="99" t="s">
        <v>357</v>
      </c>
      <c r="F98" s="86" t="s">
        <v>481</v>
      </c>
      <c r="G98" s="99" t="s">
        <v>482</v>
      </c>
      <c r="H98" s="86" t="s">
        <v>534</v>
      </c>
      <c r="I98" s="86" t="s">
        <v>361</v>
      </c>
      <c r="J98" s="86"/>
      <c r="K98" s="96">
        <v>2.0800000000024959</v>
      </c>
      <c r="L98" s="99" t="s">
        <v>176</v>
      </c>
      <c r="M98" s="100">
        <v>3.9E-2</v>
      </c>
      <c r="N98" s="100">
        <v>-2.8000000000093601E-3</v>
      </c>
      <c r="O98" s="96">
        <v>321643.73641000001</v>
      </c>
      <c r="P98" s="98">
        <v>119.58</v>
      </c>
      <c r="Q98" s="86"/>
      <c r="R98" s="96">
        <v>384.62156248800005</v>
      </c>
      <c r="S98" s="97">
        <v>8.060589962221123E-4</v>
      </c>
      <c r="T98" s="97">
        <f t="shared" si="1"/>
        <v>2.0811914327054128E-3</v>
      </c>
      <c r="U98" s="97">
        <f>R98/'סכום נכסי הקרן'!$C$42</f>
        <v>5.1679305838679419E-4</v>
      </c>
    </row>
    <row r="99" spans="2:21" s="130" customFormat="1">
      <c r="B99" s="89" t="s">
        <v>564</v>
      </c>
      <c r="C99" s="86" t="s">
        <v>565</v>
      </c>
      <c r="D99" s="99" t="s">
        <v>132</v>
      </c>
      <c r="E99" s="99" t="s">
        <v>357</v>
      </c>
      <c r="F99" s="86" t="s">
        <v>481</v>
      </c>
      <c r="G99" s="99" t="s">
        <v>482</v>
      </c>
      <c r="H99" s="86" t="s">
        <v>534</v>
      </c>
      <c r="I99" s="86" t="s">
        <v>361</v>
      </c>
      <c r="J99" s="86"/>
      <c r="K99" s="96">
        <v>4.7299999999986841</v>
      </c>
      <c r="L99" s="99" t="s">
        <v>176</v>
      </c>
      <c r="M99" s="100">
        <v>3.85E-2</v>
      </c>
      <c r="N99" s="100">
        <v>3.2999999999922119E-3</v>
      </c>
      <c r="O99" s="96">
        <v>302259.77878699999</v>
      </c>
      <c r="P99" s="98">
        <v>123.19</v>
      </c>
      <c r="Q99" s="86"/>
      <c r="R99" s="96">
        <v>372.35381981299997</v>
      </c>
      <c r="S99" s="97">
        <v>1.2090391151479999E-3</v>
      </c>
      <c r="T99" s="97">
        <f t="shared" si="1"/>
        <v>2.0148105444663627E-3</v>
      </c>
      <c r="U99" s="97">
        <f>R99/'סכום נכסי הקרן'!$C$42</f>
        <v>5.0030962408450315E-4</v>
      </c>
    </row>
    <row r="100" spans="2:21" s="130" customFormat="1">
      <c r="B100" s="89" t="s">
        <v>566</v>
      </c>
      <c r="C100" s="86" t="s">
        <v>567</v>
      </c>
      <c r="D100" s="99" t="s">
        <v>132</v>
      </c>
      <c r="E100" s="99" t="s">
        <v>357</v>
      </c>
      <c r="F100" s="86" t="s">
        <v>568</v>
      </c>
      <c r="G100" s="99" t="s">
        <v>415</v>
      </c>
      <c r="H100" s="86" t="s">
        <v>534</v>
      </c>
      <c r="I100" s="86" t="s">
        <v>172</v>
      </c>
      <c r="J100" s="86"/>
      <c r="K100" s="96">
        <v>5.8299999999977423</v>
      </c>
      <c r="L100" s="99" t="s">
        <v>176</v>
      </c>
      <c r="M100" s="100">
        <v>1.5800000000000002E-2</v>
      </c>
      <c r="N100" s="100">
        <v>9.3999999999894394E-3</v>
      </c>
      <c r="O100" s="96">
        <v>646673.41358699999</v>
      </c>
      <c r="P100" s="98">
        <v>105.41</v>
      </c>
      <c r="Q100" s="86"/>
      <c r="R100" s="96">
        <v>681.65841113799991</v>
      </c>
      <c r="S100" s="97">
        <v>1.3493615227045095E-3</v>
      </c>
      <c r="T100" s="97">
        <f t="shared" si="1"/>
        <v>3.6884610319689259E-3</v>
      </c>
      <c r="U100" s="97">
        <f>R100/'סכום נכסי הקרן'!$C$42</f>
        <v>9.1590375949887257E-4</v>
      </c>
    </row>
    <row r="101" spans="2:21" s="130" customFormat="1">
      <c r="B101" s="89" t="s">
        <v>569</v>
      </c>
      <c r="C101" s="86" t="s">
        <v>570</v>
      </c>
      <c r="D101" s="99" t="s">
        <v>132</v>
      </c>
      <c r="E101" s="99" t="s">
        <v>357</v>
      </c>
      <c r="F101" s="86" t="s">
        <v>568</v>
      </c>
      <c r="G101" s="99" t="s">
        <v>415</v>
      </c>
      <c r="H101" s="86" t="s">
        <v>534</v>
      </c>
      <c r="I101" s="86" t="s">
        <v>172</v>
      </c>
      <c r="J101" s="86"/>
      <c r="K101" s="96">
        <v>7.069999999999486</v>
      </c>
      <c r="L101" s="99" t="s">
        <v>176</v>
      </c>
      <c r="M101" s="100">
        <v>2.4E-2</v>
      </c>
      <c r="N101" s="100">
        <v>1.9900000000002301E-2</v>
      </c>
      <c r="O101" s="96">
        <v>874802.64965799998</v>
      </c>
      <c r="P101" s="98">
        <v>104.33</v>
      </c>
      <c r="Q101" s="86"/>
      <c r="R101" s="96">
        <v>912.68158002099995</v>
      </c>
      <c r="S101" s="97">
        <v>1.6072658929155066E-3</v>
      </c>
      <c r="T101" s="97">
        <f t="shared" si="1"/>
        <v>4.938529896349758E-3</v>
      </c>
      <c r="U101" s="97">
        <f>R101/'סכום נכסי הקרן'!$C$42</f>
        <v>1.2263158155285689E-3</v>
      </c>
    </row>
    <row r="102" spans="2:21" s="130" customFormat="1">
      <c r="B102" s="89" t="s">
        <v>571</v>
      </c>
      <c r="C102" s="86" t="s">
        <v>572</v>
      </c>
      <c r="D102" s="99" t="s">
        <v>132</v>
      </c>
      <c r="E102" s="99" t="s">
        <v>357</v>
      </c>
      <c r="F102" s="86" t="s">
        <v>568</v>
      </c>
      <c r="G102" s="99" t="s">
        <v>415</v>
      </c>
      <c r="H102" s="86" t="s">
        <v>534</v>
      </c>
      <c r="I102" s="86" t="s">
        <v>172</v>
      </c>
      <c r="J102" s="86"/>
      <c r="K102" s="96">
        <v>3.0600000000437255</v>
      </c>
      <c r="L102" s="99" t="s">
        <v>176</v>
      </c>
      <c r="M102" s="100">
        <v>3.4799999999999998E-2</v>
      </c>
      <c r="N102" s="100">
        <v>2.800000000085318E-3</v>
      </c>
      <c r="O102" s="96">
        <v>16976.106684999999</v>
      </c>
      <c r="P102" s="98">
        <v>110.47</v>
      </c>
      <c r="Q102" s="86"/>
      <c r="R102" s="96">
        <v>18.753505102999998</v>
      </c>
      <c r="S102" s="97">
        <v>3.6503890667560747E-5</v>
      </c>
      <c r="T102" s="97">
        <f t="shared" si="1"/>
        <v>1.0147541885350887E-4</v>
      </c>
      <c r="U102" s="97">
        <f>R102/'סכום נכסי הקרן'!$C$42</f>
        <v>2.5197966528343288E-5</v>
      </c>
    </row>
    <row r="103" spans="2:21" s="130" customFormat="1">
      <c r="B103" s="89" t="s">
        <v>573</v>
      </c>
      <c r="C103" s="86" t="s">
        <v>574</v>
      </c>
      <c r="D103" s="99" t="s">
        <v>132</v>
      </c>
      <c r="E103" s="99" t="s">
        <v>357</v>
      </c>
      <c r="F103" s="86" t="s">
        <v>496</v>
      </c>
      <c r="G103" s="99" t="s">
        <v>482</v>
      </c>
      <c r="H103" s="86" t="s">
        <v>534</v>
      </c>
      <c r="I103" s="86" t="s">
        <v>172</v>
      </c>
      <c r="J103" s="86"/>
      <c r="K103" s="96">
        <v>2.2500000000002109</v>
      </c>
      <c r="L103" s="99" t="s">
        <v>176</v>
      </c>
      <c r="M103" s="100">
        <v>3.7499999999999999E-2</v>
      </c>
      <c r="N103" s="100">
        <v>-3.9000000000039645E-3</v>
      </c>
      <c r="O103" s="96">
        <v>998403.86045200005</v>
      </c>
      <c r="P103" s="98">
        <v>118.72</v>
      </c>
      <c r="Q103" s="86"/>
      <c r="R103" s="96">
        <v>1185.3050019269999</v>
      </c>
      <c r="S103" s="97">
        <v>1.2887597503814714E-3</v>
      </c>
      <c r="T103" s="97">
        <f t="shared" si="1"/>
        <v>6.4136981795717947E-3</v>
      </c>
      <c r="U103" s="97">
        <f>R103/'סכום נכסי הקרן'!$C$42</f>
        <v>1.5926236509065472E-3</v>
      </c>
    </row>
    <row r="104" spans="2:21" s="130" customFormat="1">
      <c r="B104" s="89" t="s">
        <v>575</v>
      </c>
      <c r="C104" s="86" t="s">
        <v>576</v>
      </c>
      <c r="D104" s="99" t="s">
        <v>132</v>
      </c>
      <c r="E104" s="99" t="s">
        <v>357</v>
      </c>
      <c r="F104" s="86" t="s">
        <v>496</v>
      </c>
      <c r="G104" s="99" t="s">
        <v>482</v>
      </c>
      <c r="H104" s="86" t="s">
        <v>534</v>
      </c>
      <c r="I104" s="86" t="s">
        <v>172</v>
      </c>
      <c r="J104" s="86"/>
      <c r="K104" s="96">
        <v>5.9099999999950734</v>
      </c>
      <c r="L104" s="99" t="s">
        <v>176</v>
      </c>
      <c r="M104" s="100">
        <v>2.4799999999999999E-2</v>
      </c>
      <c r="N104" s="100">
        <v>9.5999999999896272E-3</v>
      </c>
      <c r="O104" s="96">
        <v>526314.91906600003</v>
      </c>
      <c r="P104" s="98">
        <v>109.92</v>
      </c>
      <c r="Q104" s="86"/>
      <c r="R104" s="96">
        <v>578.52538523500004</v>
      </c>
      <c r="S104" s="97">
        <v>1.2428147727010644E-3</v>
      </c>
      <c r="T104" s="97">
        <f t="shared" si="1"/>
        <v>3.1304071138529717E-3</v>
      </c>
      <c r="U104" s="97">
        <f>R104/'סכום נכסי הקרן'!$C$42</f>
        <v>7.7733006245410885E-4</v>
      </c>
    </row>
    <row r="105" spans="2:21" s="130" customFormat="1">
      <c r="B105" s="89" t="s">
        <v>577</v>
      </c>
      <c r="C105" s="86" t="s">
        <v>578</v>
      </c>
      <c r="D105" s="99" t="s">
        <v>132</v>
      </c>
      <c r="E105" s="99" t="s">
        <v>357</v>
      </c>
      <c r="F105" s="86" t="s">
        <v>579</v>
      </c>
      <c r="G105" s="99" t="s">
        <v>415</v>
      </c>
      <c r="H105" s="86" t="s">
        <v>534</v>
      </c>
      <c r="I105" s="86" t="s">
        <v>361</v>
      </c>
      <c r="J105" s="86"/>
      <c r="K105" s="96">
        <v>4.4599999999992068</v>
      </c>
      <c r="L105" s="99" t="s">
        <v>176</v>
      </c>
      <c r="M105" s="100">
        <v>2.8500000000000001E-2</v>
      </c>
      <c r="N105" s="100">
        <v>6.1000000000019823E-3</v>
      </c>
      <c r="O105" s="96">
        <v>1328082.4645209999</v>
      </c>
      <c r="P105" s="98">
        <v>113.92</v>
      </c>
      <c r="Q105" s="86"/>
      <c r="R105" s="96">
        <v>1512.9516127700001</v>
      </c>
      <c r="S105" s="97">
        <v>1.9444838426368959E-3</v>
      </c>
      <c r="T105" s="97">
        <f t="shared" si="1"/>
        <v>8.1865975329789269E-3</v>
      </c>
      <c r="U105" s="97">
        <f>R105/'סכום נכסי הקרן'!$C$42</f>
        <v>2.0328628642057359E-3</v>
      </c>
    </row>
    <row r="106" spans="2:21" s="130" customFormat="1">
      <c r="B106" s="89" t="s">
        <v>580</v>
      </c>
      <c r="C106" s="86" t="s">
        <v>581</v>
      </c>
      <c r="D106" s="99" t="s">
        <v>132</v>
      </c>
      <c r="E106" s="99" t="s">
        <v>357</v>
      </c>
      <c r="F106" s="86" t="s">
        <v>582</v>
      </c>
      <c r="G106" s="99" t="s">
        <v>415</v>
      </c>
      <c r="H106" s="86" t="s">
        <v>534</v>
      </c>
      <c r="I106" s="86" t="s">
        <v>361</v>
      </c>
      <c r="J106" s="86"/>
      <c r="K106" s="96">
        <v>6.5100000000050677</v>
      </c>
      <c r="L106" s="99" t="s">
        <v>176</v>
      </c>
      <c r="M106" s="100">
        <v>1.3999999999999999E-2</v>
      </c>
      <c r="N106" s="100">
        <v>1.3500000000004781E-2</v>
      </c>
      <c r="O106" s="96">
        <v>518542.92</v>
      </c>
      <c r="P106" s="98">
        <v>100.83</v>
      </c>
      <c r="Q106" s="86"/>
      <c r="R106" s="96">
        <v>522.84682528500002</v>
      </c>
      <c r="S106" s="97">
        <v>2.0447276025236591E-3</v>
      </c>
      <c r="T106" s="97">
        <f t="shared" si="1"/>
        <v>2.8291298240314213E-3</v>
      </c>
      <c r="U106" s="97">
        <f>R106/'סכום נכסי הקרן'!$C$42</f>
        <v>7.0251810158275042E-4</v>
      </c>
    </row>
    <row r="107" spans="2:21" s="130" customFormat="1">
      <c r="B107" s="89" t="s">
        <v>583</v>
      </c>
      <c r="C107" s="86" t="s">
        <v>584</v>
      </c>
      <c r="D107" s="99" t="s">
        <v>132</v>
      </c>
      <c r="E107" s="99" t="s">
        <v>357</v>
      </c>
      <c r="F107" s="86" t="s">
        <v>370</v>
      </c>
      <c r="G107" s="99" t="s">
        <v>365</v>
      </c>
      <c r="H107" s="86" t="s">
        <v>534</v>
      </c>
      <c r="I107" s="86" t="s">
        <v>172</v>
      </c>
      <c r="J107" s="86"/>
      <c r="K107" s="96">
        <v>4.3899999999969541</v>
      </c>
      <c r="L107" s="99" t="s">
        <v>176</v>
      </c>
      <c r="M107" s="100">
        <v>1.8200000000000001E-2</v>
      </c>
      <c r="N107" s="100">
        <v>1.5099999999991337E-2</v>
      </c>
      <c r="O107" s="96">
        <v>702790.23585000006</v>
      </c>
      <c r="P107" s="98">
        <f>5091667/50000</f>
        <v>101.83334000000001</v>
      </c>
      <c r="Q107" s="86"/>
      <c r="R107" s="96">
        <v>715.674797162</v>
      </c>
      <c r="S107" s="97">
        <f>4945.3960724087%/50000</f>
        <v>9.8907921448174001E-4</v>
      </c>
      <c r="T107" s="97">
        <f t="shared" si="1"/>
        <v>3.8725240644905566E-3</v>
      </c>
      <c r="U107" s="97">
        <f>R107/'סכום נכסי הקרן'!$C$42</f>
        <v>9.6160954898943777E-4</v>
      </c>
    </row>
    <row r="108" spans="2:21" s="130" customFormat="1">
      <c r="B108" s="89" t="s">
        <v>585</v>
      </c>
      <c r="C108" s="86" t="s">
        <v>586</v>
      </c>
      <c r="D108" s="99" t="s">
        <v>132</v>
      </c>
      <c r="E108" s="99" t="s">
        <v>357</v>
      </c>
      <c r="F108" s="86" t="s">
        <v>370</v>
      </c>
      <c r="G108" s="99" t="s">
        <v>365</v>
      </c>
      <c r="H108" s="86" t="s">
        <v>534</v>
      </c>
      <c r="I108" s="86" t="s">
        <v>172</v>
      </c>
      <c r="J108" s="86"/>
      <c r="K108" s="96">
        <v>3.6499999999991535</v>
      </c>
      <c r="L108" s="99" t="s">
        <v>176</v>
      </c>
      <c r="M108" s="100">
        <v>1.06E-2</v>
      </c>
      <c r="N108" s="100">
        <v>1.330000000000282E-2</v>
      </c>
      <c r="O108" s="96">
        <v>884228.31495000003</v>
      </c>
      <c r="P108" s="98">
        <f>5010002/50000</f>
        <v>100.20004</v>
      </c>
      <c r="Q108" s="86"/>
      <c r="R108" s="96">
        <v>885.99716577499998</v>
      </c>
      <c r="S108" s="97">
        <f>6511.73366926872%/50000</f>
        <v>1.3023467338537441E-3</v>
      </c>
      <c r="T108" s="97">
        <f t="shared" si="1"/>
        <v>4.7941402423836727E-3</v>
      </c>
      <c r="U108" s="97">
        <f>R108/'סכום נכסי הקרן'!$C$42</f>
        <v>1.1904615593078696E-3</v>
      </c>
    </row>
    <row r="109" spans="2:21" s="130" customFormat="1">
      <c r="B109" s="89" t="s">
        <v>587</v>
      </c>
      <c r="C109" s="86" t="s">
        <v>588</v>
      </c>
      <c r="D109" s="99" t="s">
        <v>132</v>
      </c>
      <c r="E109" s="99" t="s">
        <v>357</v>
      </c>
      <c r="F109" s="86" t="s">
        <v>507</v>
      </c>
      <c r="G109" s="99" t="s">
        <v>415</v>
      </c>
      <c r="H109" s="86" t="s">
        <v>534</v>
      </c>
      <c r="I109" s="86" t="s">
        <v>361</v>
      </c>
      <c r="J109" s="86"/>
      <c r="K109" s="96">
        <v>2.4600000000004165</v>
      </c>
      <c r="L109" s="99" t="s">
        <v>176</v>
      </c>
      <c r="M109" s="100">
        <v>4.9000000000000002E-2</v>
      </c>
      <c r="N109" s="100">
        <v>-9.9999999997426366E-5</v>
      </c>
      <c r="O109" s="96">
        <v>690004.80659199995</v>
      </c>
      <c r="P109" s="98">
        <v>115.73</v>
      </c>
      <c r="Q109" s="96">
        <v>17.424163287999999</v>
      </c>
      <c r="R109" s="96">
        <v>815.96671782099997</v>
      </c>
      <c r="S109" s="97">
        <v>1.037580494076119E-3</v>
      </c>
      <c r="T109" s="97">
        <f t="shared" si="1"/>
        <v>4.415204731416488E-3</v>
      </c>
      <c r="U109" s="97">
        <f>R109/'סכום נכסי הקרן'!$C$42</f>
        <v>1.0963658223340123E-3</v>
      </c>
    </row>
    <row r="110" spans="2:21" s="130" customFormat="1">
      <c r="B110" s="89" t="s">
        <v>589</v>
      </c>
      <c r="C110" s="86" t="s">
        <v>590</v>
      </c>
      <c r="D110" s="99" t="s">
        <v>132</v>
      </c>
      <c r="E110" s="99" t="s">
        <v>357</v>
      </c>
      <c r="F110" s="86" t="s">
        <v>507</v>
      </c>
      <c r="G110" s="99" t="s">
        <v>415</v>
      </c>
      <c r="H110" s="86" t="s">
        <v>534</v>
      </c>
      <c r="I110" s="86" t="s">
        <v>361</v>
      </c>
      <c r="J110" s="86"/>
      <c r="K110" s="96">
        <v>2.0900000000013668</v>
      </c>
      <c r="L110" s="99" t="s">
        <v>176</v>
      </c>
      <c r="M110" s="100">
        <v>5.8499999999999996E-2</v>
      </c>
      <c r="N110" s="100">
        <v>-1.7999999999935884E-3</v>
      </c>
      <c r="O110" s="96">
        <v>475433.899286</v>
      </c>
      <c r="P110" s="98">
        <v>124.66</v>
      </c>
      <c r="Q110" s="86"/>
      <c r="R110" s="96">
        <v>592.67591499100001</v>
      </c>
      <c r="S110" s="97">
        <v>4.4844761090044496E-4</v>
      </c>
      <c r="T110" s="97">
        <f t="shared" si="1"/>
        <v>3.2069757833418254E-3</v>
      </c>
      <c r="U110" s="97">
        <f>R110/'סכום נכסי הקרן'!$C$42</f>
        <v>7.9634328548583812E-4</v>
      </c>
    </row>
    <row r="111" spans="2:21" s="130" customFormat="1">
      <c r="B111" s="89" t="s">
        <v>591</v>
      </c>
      <c r="C111" s="86" t="s">
        <v>592</v>
      </c>
      <c r="D111" s="99" t="s">
        <v>132</v>
      </c>
      <c r="E111" s="99" t="s">
        <v>357</v>
      </c>
      <c r="F111" s="86" t="s">
        <v>507</v>
      </c>
      <c r="G111" s="99" t="s">
        <v>415</v>
      </c>
      <c r="H111" s="86" t="s">
        <v>534</v>
      </c>
      <c r="I111" s="86" t="s">
        <v>361</v>
      </c>
      <c r="J111" s="86"/>
      <c r="K111" s="96">
        <v>7.0000000000024567</v>
      </c>
      <c r="L111" s="99" t="s">
        <v>176</v>
      </c>
      <c r="M111" s="100">
        <v>2.2499999999999999E-2</v>
      </c>
      <c r="N111" s="100">
        <v>1.9900000000001968E-2</v>
      </c>
      <c r="O111" s="96">
        <v>392599.345226</v>
      </c>
      <c r="P111" s="98">
        <v>103.76</v>
      </c>
      <c r="Q111" s="86"/>
      <c r="R111" s="96">
        <v>407.36108670800002</v>
      </c>
      <c r="S111" s="97">
        <v>2.1197237477350679E-3</v>
      </c>
      <c r="T111" s="97">
        <f t="shared" si="1"/>
        <v>2.2042352440932306E-3</v>
      </c>
      <c r="U111" s="97">
        <f>R111/'סכום נכסי הקרן'!$C$42</f>
        <v>5.4734680111483223E-4</v>
      </c>
    </row>
    <row r="112" spans="2:21" s="130" customFormat="1">
      <c r="B112" s="89" t="s">
        <v>593</v>
      </c>
      <c r="C112" s="86" t="s">
        <v>594</v>
      </c>
      <c r="D112" s="99" t="s">
        <v>132</v>
      </c>
      <c r="E112" s="99" t="s">
        <v>357</v>
      </c>
      <c r="F112" s="86" t="s">
        <v>518</v>
      </c>
      <c r="G112" s="99" t="s">
        <v>482</v>
      </c>
      <c r="H112" s="86" t="s">
        <v>534</v>
      </c>
      <c r="I112" s="86" t="s">
        <v>172</v>
      </c>
      <c r="J112" s="86"/>
      <c r="K112" s="96">
        <v>1.7200000000009865</v>
      </c>
      <c r="L112" s="99" t="s">
        <v>176</v>
      </c>
      <c r="M112" s="100">
        <v>4.0500000000000001E-2</v>
      </c>
      <c r="N112" s="100">
        <v>-1.0699999999985195E-2</v>
      </c>
      <c r="O112" s="96">
        <v>149924.211595</v>
      </c>
      <c r="P112" s="98">
        <v>135.16</v>
      </c>
      <c r="Q112" s="86"/>
      <c r="R112" s="96">
        <v>202.63757149</v>
      </c>
      <c r="S112" s="97">
        <v>1.0307271509431108E-3</v>
      </c>
      <c r="T112" s="97">
        <f t="shared" si="1"/>
        <v>1.0964740900151074E-3</v>
      </c>
      <c r="U112" s="97">
        <f>R112/'סכום נכסי הקרן'!$C$42</f>
        <v>2.7227202145656357E-4</v>
      </c>
    </row>
    <row r="113" spans="2:21" s="130" customFormat="1">
      <c r="B113" s="89" t="s">
        <v>595</v>
      </c>
      <c r="C113" s="86" t="s">
        <v>596</v>
      </c>
      <c r="D113" s="99" t="s">
        <v>132</v>
      </c>
      <c r="E113" s="99" t="s">
        <v>357</v>
      </c>
      <c r="F113" s="86" t="s">
        <v>597</v>
      </c>
      <c r="G113" s="99" t="s">
        <v>415</v>
      </c>
      <c r="H113" s="86" t="s">
        <v>534</v>
      </c>
      <c r="I113" s="86" t="s">
        <v>172</v>
      </c>
      <c r="J113" s="86"/>
      <c r="K113" s="96">
        <v>6.5199999999943321</v>
      </c>
      <c r="L113" s="99" t="s">
        <v>176</v>
      </c>
      <c r="M113" s="100">
        <v>1.9599999999999999E-2</v>
      </c>
      <c r="N113" s="100">
        <v>1.4399999999987857E-2</v>
      </c>
      <c r="O113" s="96">
        <v>470585.21531499998</v>
      </c>
      <c r="P113" s="98">
        <v>105</v>
      </c>
      <c r="Q113" s="86"/>
      <c r="R113" s="96">
        <v>494.11449146500007</v>
      </c>
      <c r="S113" s="97">
        <v>7.3061732942592418E-4</v>
      </c>
      <c r="T113" s="97">
        <f t="shared" si="1"/>
        <v>2.6736588551106878E-3</v>
      </c>
      <c r="U113" s="97">
        <f>R113/'סכום נכסי הקרן'!$C$42</f>
        <v>6.639121779486813E-4</v>
      </c>
    </row>
    <row r="114" spans="2:21" s="130" customFormat="1">
      <c r="B114" s="89" t="s">
        <v>598</v>
      </c>
      <c r="C114" s="86" t="s">
        <v>599</v>
      </c>
      <c r="D114" s="99" t="s">
        <v>132</v>
      </c>
      <c r="E114" s="99" t="s">
        <v>357</v>
      </c>
      <c r="F114" s="86" t="s">
        <v>597</v>
      </c>
      <c r="G114" s="99" t="s">
        <v>415</v>
      </c>
      <c r="H114" s="86" t="s">
        <v>534</v>
      </c>
      <c r="I114" s="86" t="s">
        <v>172</v>
      </c>
      <c r="J114" s="86"/>
      <c r="K114" s="96">
        <v>3.7499999999975393</v>
      </c>
      <c r="L114" s="99" t="s">
        <v>176</v>
      </c>
      <c r="M114" s="100">
        <v>2.75E-2</v>
      </c>
      <c r="N114" s="100">
        <v>4.6000000000196804E-3</v>
      </c>
      <c r="O114" s="96">
        <v>184077.34280299998</v>
      </c>
      <c r="P114" s="98">
        <v>110.41</v>
      </c>
      <c r="Q114" s="86"/>
      <c r="R114" s="96">
        <v>203.23980041000002</v>
      </c>
      <c r="S114" s="97">
        <v>4.0536707322787495E-4</v>
      </c>
      <c r="T114" s="97">
        <f t="shared" si="1"/>
        <v>1.099732757211829E-3</v>
      </c>
      <c r="U114" s="97">
        <f>R114/'סכום נכסי הקרן'!$C$42</f>
        <v>2.7308120054523075E-4</v>
      </c>
    </row>
    <row r="115" spans="2:21" s="130" customFormat="1">
      <c r="B115" s="89" t="s">
        <v>600</v>
      </c>
      <c r="C115" s="86" t="s">
        <v>601</v>
      </c>
      <c r="D115" s="99" t="s">
        <v>132</v>
      </c>
      <c r="E115" s="99" t="s">
        <v>357</v>
      </c>
      <c r="F115" s="86" t="s">
        <v>385</v>
      </c>
      <c r="G115" s="99" t="s">
        <v>365</v>
      </c>
      <c r="H115" s="86" t="s">
        <v>534</v>
      </c>
      <c r="I115" s="86" t="s">
        <v>172</v>
      </c>
      <c r="J115" s="86"/>
      <c r="K115" s="96">
        <v>3.9500000000005726</v>
      </c>
      <c r="L115" s="99" t="s">
        <v>176</v>
      </c>
      <c r="M115" s="100">
        <v>1.4199999999999999E-2</v>
      </c>
      <c r="N115" s="100">
        <v>1.5700000000003433E-2</v>
      </c>
      <c r="O115" s="96">
        <f>1380359.82585/50000</f>
        <v>27.607196516999998</v>
      </c>
      <c r="P115" s="98">
        <v>5070000</v>
      </c>
      <c r="Q115" s="86"/>
      <c r="R115" s="96">
        <v>1399.6849687359997</v>
      </c>
      <c r="S115" s="97">
        <f>6513.2818659463%/50000</f>
        <v>1.30265637318926E-3</v>
      </c>
      <c r="T115" s="97">
        <f t="shared" si="1"/>
        <v>7.5737104976031878E-3</v>
      </c>
      <c r="U115" s="97">
        <f>R115/'סכום נכסי הקרן'!$C$42</f>
        <v>1.8806732287498045E-3</v>
      </c>
    </row>
    <row r="116" spans="2:21" s="130" customFormat="1">
      <c r="B116" s="89" t="s">
        <v>602</v>
      </c>
      <c r="C116" s="86" t="s">
        <v>603</v>
      </c>
      <c r="D116" s="99" t="s">
        <v>132</v>
      </c>
      <c r="E116" s="99" t="s">
        <v>357</v>
      </c>
      <c r="F116" s="86" t="s">
        <v>385</v>
      </c>
      <c r="G116" s="99" t="s">
        <v>365</v>
      </c>
      <c r="H116" s="86" t="s">
        <v>534</v>
      </c>
      <c r="I116" s="86" t="s">
        <v>172</v>
      </c>
      <c r="J116" s="86"/>
      <c r="K116" s="96">
        <v>4.6000000000005645</v>
      </c>
      <c r="L116" s="99" t="s">
        <v>176</v>
      </c>
      <c r="M116" s="100">
        <v>1.5900000000000001E-2</v>
      </c>
      <c r="N116" s="100">
        <v>1.6800000000002636E-2</v>
      </c>
      <c r="O116" s="96">
        <f>1061902.11855/50000</f>
        <v>21.238042370999999</v>
      </c>
      <c r="P116" s="98">
        <v>5000000</v>
      </c>
      <c r="Q116" s="86"/>
      <c r="R116" s="96">
        <v>1061.9021394040001</v>
      </c>
      <c r="S116" s="97">
        <f>7093.5345260521%/50000</f>
        <v>1.4187069052104201E-3</v>
      </c>
      <c r="T116" s="97">
        <f t="shared" si="1"/>
        <v>5.7459639563710247E-3</v>
      </c>
      <c r="U116" s="97">
        <f>R116/'סכום נכסי הקרן'!$C$42</f>
        <v>1.4268145830934656E-3</v>
      </c>
    </row>
    <row r="117" spans="2:21" s="130" customFormat="1">
      <c r="B117" s="89" t="s">
        <v>604</v>
      </c>
      <c r="C117" s="86" t="s">
        <v>605</v>
      </c>
      <c r="D117" s="99" t="s">
        <v>132</v>
      </c>
      <c r="E117" s="99" t="s">
        <v>357</v>
      </c>
      <c r="F117" s="86" t="s">
        <v>606</v>
      </c>
      <c r="G117" s="99" t="s">
        <v>607</v>
      </c>
      <c r="H117" s="86" t="s">
        <v>534</v>
      </c>
      <c r="I117" s="86" t="s">
        <v>361</v>
      </c>
      <c r="J117" s="86"/>
      <c r="K117" s="96">
        <v>4.9500000000021318</v>
      </c>
      <c r="L117" s="99" t="s">
        <v>176</v>
      </c>
      <c r="M117" s="100">
        <v>1.9400000000000001E-2</v>
      </c>
      <c r="N117" s="100">
        <v>6.9000000000015984E-3</v>
      </c>
      <c r="O117" s="96">
        <v>696652.97985999996</v>
      </c>
      <c r="P117" s="98">
        <v>107.79</v>
      </c>
      <c r="Q117" s="86"/>
      <c r="R117" s="96">
        <v>750.92221145199994</v>
      </c>
      <c r="S117" s="97">
        <v>1.1568116192667603E-3</v>
      </c>
      <c r="T117" s="97">
        <f t="shared" si="1"/>
        <v>4.0632482042679639E-3</v>
      </c>
      <c r="U117" s="97">
        <f>R117/'סכום נכסי הקרן'!$C$42</f>
        <v>1.0089693977543487E-3</v>
      </c>
    </row>
    <row r="118" spans="2:21" s="130" customFormat="1">
      <c r="B118" s="89" t="s">
        <v>608</v>
      </c>
      <c r="C118" s="86" t="s">
        <v>609</v>
      </c>
      <c r="D118" s="99" t="s">
        <v>132</v>
      </c>
      <c r="E118" s="99" t="s">
        <v>357</v>
      </c>
      <c r="F118" s="86" t="s">
        <v>606</v>
      </c>
      <c r="G118" s="99" t="s">
        <v>607</v>
      </c>
      <c r="H118" s="86" t="s">
        <v>534</v>
      </c>
      <c r="I118" s="86" t="s">
        <v>361</v>
      </c>
      <c r="J118" s="86"/>
      <c r="K118" s="96">
        <v>6.4000000000001451</v>
      </c>
      <c r="L118" s="99" t="s">
        <v>176</v>
      </c>
      <c r="M118" s="100">
        <v>1.23E-2</v>
      </c>
      <c r="N118" s="100">
        <v>1.129999999999993E-2</v>
      </c>
      <c r="O118" s="96">
        <v>1360330.562292</v>
      </c>
      <c r="P118" s="98">
        <v>101.66</v>
      </c>
      <c r="Q118" s="86"/>
      <c r="R118" s="96">
        <v>1382.9120960769999</v>
      </c>
      <c r="S118" s="97">
        <v>1.2838381985822698E-3</v>
      </c>
      <c r="T118" s="97">
        <f t="shared" si="1"/>
        <v>7.4829523023164672E-3</v>
      </c>
      <c r="U118" s="97">
        <f>R118/'סכום נכסי הקרן'!$C$42</f>
        <v>1.8581365199306073E-3</v>
      </c>
    </row>
    <row r="119" spans="2:21" s="130" customFormat="1">
      <c r="B119" s="89" t="s">
        <v>610</v>
      </c>
      <c r="C119" s="86" t="s">
        <v>611</v>
      </c>
      <c r="D119" s="99" t="s">
        <v>132</v>
      </c>
      <c r="E119" s="99" t="s">
        <v>357</v>
      </c>
      <c r="F119" s="86" t="s">
        <v>612</v>
      </c>
      <c r="G119" s="99" t="s">
        <v>482</v>
      </c>
      <c r="H119" s="86" t="s">
        <v>534</v>
      </c>
      <c r="I119" s="86" t="s">
        <v>172</v>
      </c>
      <c r="J119" s="86"/>
      <c r="K119" s="96">
        <v>0.49999999999938244</v>
      </c>
      <c r="L119" s="99" t="s">
        <v>176</v>
      </c>
      <c r="M119" s="100">
        <v>3.6000000000000004E-2</v>
      </c>
      <c r="N119" s="100">
        <v>-1.7799999999992835E-2</v>
      </c>
      <c r="O119" s="96">
        <v>739422.35599800001</v>
      </c>
      <c r="P119" s="98">
        <v>109.5</v>
      </c>
      <c r="Q119" s="86"/>
      <c r="R119" s="96">
        <v>809.66747796100003</v>
      </c>
      <c r="S119" s="97">
        <v>1.7872876687115675E-3</v>
      </c>
      <c r="T119" s="97">
        <f t="shared" si="1"/>
        <v>4.3811194764339428E-3</v>
      </c>
      <c r="U119" s="97">
        <f>R119/'סכום נכסי הקרן'!$C$42</f>
        <v>1.0879019093601708E-3</v>
      </c>
    </row>
    <row r="120" spans="2:21" s="130" customFormat="1">
      <c r="B120" s="89" t="s">
        <v>613</v>
      </c>
      <c r="C120" s="86" t="s">
        <v>614</v>
      </c>
      <c r="D120" s="99" t="s">
        <v>132</v>
      </c>
      <c r="E120" s="99" t="s">
        <v>357</v>
      </c>
      <c r="F120" s="86" t="s">
        <v>612</v>
      </c>
      <c r="G120" s="99" t="s">
        <v>482</v>
      </c>
      <c r="H120" s="86" t="s">
        <v>534</v>
      </c>
      <c r="I120" s="86" t="s">
        <v>172</v>
      </c>
      <c r="J120" s="86"/>
      <c r="K120" s="96">
        <v>6.9899999999992586</v>
      </c>
      <c r="L120" s="99" t="s">
        <v>176</v>
      </c>
      <c r="M120" s="100">
        <v>2.2499999999999999E-2</v>
      </c>
      <c r="N120" s="100">
        <v>1.1199999999992263E-2</v>
      </c>
      <c r="O120" s="96">
        <v>280535.17667299998</v>
      </c>
      <c r="P120" s="98">
        <v>110.58</v>
      </c>
      <c r="Q120" s="86"/>
      <c r="R120" s="96">
        <v>310.215796377</v>
      </c>
      <c r="S120" s="97">
        <v>6.857103709023844E-4</v>
      </c>
      <c r="T120" s="97">
        <f t="shared" si="1"/>
        <v>1.6785810278898291E-3</v>
      </c>
      <c r="U120" s="97">
        <f>R120/'סכום נכסי הקרן'!$C$42</f>
        <v>4.1681846730724212E-4</v>
      </c>
    </row>
    <row r="121" spans="2:21" s="130" customFormat="1">
      <c r="B121" s="89" t="s">
        <v>615</v>
      </c>
      <c r="C121" s="86" t="s">
        <v>616</v>
      </c>
      <c r="D121" s="99" t="s">
        <v>132</v>
      </c>
      <c r="E121" s="99" t="s">
        <v>357</v>
      </c>
      <c r="F121" s="86" t="s">
        <v>617</v>
      </c>
      <c r="G121" s="99" t="s">
        <v>411</v>
      </c>
      <c r="H121" s="86" t="s">
        <v>534</v>
      </c>
      <c r="I121" s="86" t="s">
        <v>361</v>
      </c>
      <c r="J121" s="86"/>
      <c r="K121" s="96">
        <v>3.6099999999979402</v>
      </c>
      <c r="L121" s="99" t="s">
        <v>176</v>
      </c>
      <c r="M121" s="100">
        <v>1.8000000000000002E-2</v>
      </c>
      <c r="N121" s="100">
        <v>8.2999999999905736E-3</v>
      </c>
      <c r="O121" s="96">
        <v>550340.184457</v>
      </c>
      <c r="P121" s="98">
        <v>104.1</v>
      </c>
      <c r="Q121" s="86"/>
      <c r="R121" s="96">
        <v>572.90412753800001</v>
      </c>
      <c r="S121" s="97">
        <v>6.8181082608213621E-4</v>
      </c>
      <c r="T121" s="97">
        <f t="shared" si="1"/>
        <v>3.0999904276839772E-3</v>
      </c>
      <c r="U121" s="97">
        <f>R121/'סכום נכסי הקרן'!$C$42</f>
        <v>7.6977711368435915E-4</v>
      </c>
    </row>
    <row r="122" spans="2:21" s="130" customFormat="1">
      <c r="B122" s="89" t="s">
        <v>618</v>
      </c>
      <c r="C122" s="86" t="s">
        <v>619</v>
      </c>
      <c r="D122" s="99" t="s">
        <v>132</v>
      </c>
      <c r="E122" s="99" t="s">
        <v>357</v>
      </c>
      <c r="F122" s="86" t="s">
        <v>620</v>
      </c>
      <c r="G122" s="99" t="s">
        <v>365</v>
      </c>
      <c r="H122" s="86" t="s">
        <v>621</v>
      </c>
      <c r="I122" s="86" t="s">
        <v>172</v>
      </c>
      <c r="J122" s="86"/>
      <c r="K122" s="96">
        <v>1.2400000000016003</v>
      </c>
      <c r="L122" s="99" t="s">
        <v>176</v>
      </c>
      <c r="M122" s="100">
        <v>4.1500000000000002E-2</v>
      </c>
      <c r="N122" s="100">
        <v>-7.5999999999839954E-3</v>
      </c>
      <c r="O122" s="96">
        <v>44104.924394000001</v>
      </c>
      <c r="P122" s="98">
        <v>113.34</v>
      </c>
      <c r="Q122" s="86"/>
      <c r="R122" s="96">
        <v>49.988522158000009</v>
      </c>
      <c r="S122" s="97">
        <v>1.4657912027119096E-4</v>
      </c>
      <c r="T122" s="97">
        <f t="shared" si="1"/>
        <v>2.7048843381494029E-4</v>
      </c>
      <c r="U122" s="97">
        <f>R122/'סכום נכסי הקרן'!$C$42</f>
        <v>6.7166596389340108E-5</v>
      </c>
    </row>
    <row r="123" spans="2:21" s="130" customFormat="1">
      <c r="B123" s="89" t="s">
        <v>622</v>
      </c>
      <c r="C123" s="86" t="s">
        <v>623</v>
      </c>
      <c r="D123" s="99" t="s">
        <v>132</v>
      </c>
      <c r="E123" s="99" t="s">
        <v>357</v>
      </c>
      <c r="F123" s="86" t="s">
        <v>624</v>
      </c>
      <c r="G123" s="99" t="s">
        <v>411</v>
      </c>
      <c r="H123" s="86" t="s">
        <v>621</v>
      </c>
      <c r="I123" s="86" t="s">
        <v>361</v>
      </c>
      <c r="J123" s="86"/>
      <c r="K123" s="96">
        <v>2.0099999999993772</v>
      </c>
      <c r="L123" s="99" t="s">
        <v>176</v>
      </c>
      <c r="M123" s="100">
        <v>2.8500000000000001E-2</v>
      </c>
      <c r="N123" s="100">
        <v>1.8799999999991698E-2</v>
      </c>
      <c r="O123" s="96">
        <v>231007.733675</v>
      </c>
      <c r="P123" s="98">
        <v>104.29</v>
      </c>
      <c r="Q123" s="86"/>
      <c r="R123" s="96">
        <v>240.91796011500003</v>
      </c>
      <c r="S123" s="97">
        <v>7.9211697068881279E-4</v>
      </c>
      <c r="T123" s="97">
        <f t="shared" si="1"/>
        <v>1.303609686708206E-3</v>
      </c>
      <c r="U123" s="97">
        <f>R123/'סכום נכסי הקרן'!$C$42</f>
        <v>3.2370709697801471E-4</v>
      </c>
    </row>
    <row r="124" spans="2:21" s="130" customFormat="1">
      <c r="B124" s="89" t="s">
        <v>625</v>
      </c>
      <c r="C124" s="86" t="s">
        <v>626</v>
      </c>
      <c r="D124" s="99" t="s">
        <v>132</v>
      </c>
      <c r="E124" s="99" t="s">
        <v>357</v>
      </c>
      <c r="F124" s="86" t="s">
        <v>396</v>
      </c>
      <c r="G124" s="99" t="s">
        <v>365</v>
      </c>
      <c r="H124" s="86" t="s">
        <v>621</v>
      </c>
      <c r="I124" s="86" t="s">
        <v>172</v>
      </c>
      <c r="J124" s="86"/>
      <c r="K124" s="96">
        <v>2.1599999999995192</v>
      </c>
      <c r="L124" s="99" t="s">
        <v>176</v>
      </c>
      <c r="M124" s="100">
        <v>2.7999999999999997E-2</v>
      </c>
      <c r="N124" s="100">
        <v>8.8999999999995489E-3</v>
      </c>
      <c r="O124" s="96">
        <f>1235811.64665/50000</f>
        <v>24.716232933000001</v>
      </c>
      <c r="P124" s="98">
        <v>5387000</v>
      </c>
      <c r="Q124" s="86"/>
      <c r="R124" s="96">
        <v>1331.463468854</v>
      </c>
      <c r="S124" s="97">
        <f>6987.11848617629%/50000</f>
        <v>1.3974236972352579E-3</v>
      </c>
      <c r="T124" s="97">
        <f t="shared" si="1"/>
        <v>7.2045632242098475E-3</v>
      </c>
      <c r="U124" s="97">
        <f>R124/'סכום נכסי הקרן'!$C$42</f>
        <v>1.7890080674320406E-3</v>
      </c>
    </row>
    <row r="125" spans="2:21" s="130" customFormat="1">
      <c r="B125" s="89" t="s">
        <v>627</v>
      </c>
      <c r="C125" s="86" t="s">
        <v>628</v>
      </c>
      <c r="D125" s="99" t="s">
        <v>132</v>
      </c>
      <c r="E125" s="99" t="s">
        <v>357</v>
      </c>
      <c r="F125" s="86" t="s">
        <v>396</v>
      </c>
      <c r="G125" s="99" t="s">
        <v>365</v>
      </c>
      <c r="H125" s="86" t="s">
        <v>621</v>
      </c>
      <c r="I125" s="86" t="s">
        <v>172</v>
      </c>
      <c r="J125" s="86"/>
      <c r="K125" s="96">
        <v>3.4200000000240176</v>
      </c>
      <c r="L125" s="99" t="s">
        <v>176</v>
      </c>
      <c r="M125" s="100">
        <v>1.49E-2</v>
      </c>
      <c r="N125" s="100">
        <v>1.8000000000118602E-2</v>
      </c>
      <c r="O125" s="96">
        <f>67004.1039/50000</f>
        <v>1.340082078</v>
      </c>
      <c r="P125" s="98">
        <v>5033372</v>
      </c>
      <c r="Q125" s="86"/>
      <c r="R125" s="96">
        <v>67.451315638999986</v>
      </c>
      <c r="S125" s="97">
        <f>1107.87208829365%/50000</f>
        <v>2.2157441765872999E-4</v>
      </c>
      <c r="T125" s="97">
        <f t="shared" si="1"/>
        <v>3.6497979812812791E-4</v>
      </c>
      <c r="U125" s="97">
        <f>R125/'סכום נכסי הקרן'!$C$42</f>
        <v>9.0630310676821107E-5</v>
      </c>
    </row>
    <row r="126" spans="2:21" s="130" customFormat="1">
      <c r="B126" s="89" t="s">
        <v>629</v>
      </c>
      <c r="C126" s="86" t="s">
        <v>630</v>
      </c>
      <c r="D126" s="99" t="s">
        <v>132</v>
      </c>
      <c r="E126" s="99" t="s">
        <v>357</v>
      </c>
      <c r="F126" s="86" t="s">
        <v>396</v>
      </c>
      <c r="G126" s="99" t="s">
        <v>365</v>
      </c>
      <c r="H126" s="86" t="s">
        <v>621</v>
      </c>
      <c r="I126" s="86" t="s">
        <v>172</v>
      </c>
      <c r="J126" s="86"/>
      <c r="K126" s="96">
        <v>4.9699999999952009</v>
      </c>
      <c r="L126" s="99" t="s">
        <v>176</v>
      </c>
      <c r="M126" s="100">
        <v>2.2000000000000002E-2</v>
      </c>
      <c r="N126" s="100">
        <v>1.9899999999960987E-2</v>
      </c>
      <c r="O126" s="96">
        <f>282320.6625/50000</f>
        <v>5.6464132499999993</v>
      </c>
      <c r="P126" s="98">
        <v>5130000</v>
      </c>
      <c r="Q126" s="86"/>
      <c r="R126" s="96">
        <v>289.66101598700004</v>
      </c>
      <c r="S126" s="97">
        <f>5608.27696662694%/50000</f>
        <v>1.1216553933253879E-3</v>
      </c>
      <c r="T126" s="97">
        <f t="shared" si="1"/>
        <v>1.5673588889850614E-3</v>
      </c>
      <c r="U126" s="97">
        <f>R126/'סכום נכסי הקרן'!$C$42</f>
        <v>3.8920023458647934E-4</v>
      </c>
    </row>
    <row r="127" spans="2:21" s="130" customFormat="1">
      <c r="B127" s="89" t="s">
        <v>631</v>
      </c>
      <c r="C127" s="86" t="s">
        <v>632</v>
      </c>
      <c r="D127" s="99" t="s">
        <v>132</v>
      </c>
      <c r="E127" s="99" t="s">
        <v>357</v>
      </c>
      <c r="F127" s="86" t="s">
        <v>633</v>
      </c>
      <c r="G127" s="99" t="s">
        <v>415</v>
      </c>
      <c r="H127" s="86" t="s">
        <v>621</v>
      </c>
      <c r="I127" s="86" t="s">
        <v>172</v>
      </c>
      <c r="J127" s="86"/>
      <c r="K127" s="96">
        <v>5.2199999999839966</v>
      </c>
      <c r="L127" s="99" t="s">
        <v>176</v>
      </c>
      <c r="M127" s="100">
        <v>2.5000000000000001E-2</v>
      </c>
      <c r="N127" s="100">
        <v>1.5499999999979556E-2</v>
      </c>
      <c r="O127" s="96">
        <v>160055.834688</v>
      </c>
      <c r="P127" s="98">
        <v>106.97</v>
      </c>
      <c r="Q127" s="86"/>
      <c r="R127" s="96">
        <v>171.211731117</v>
      </c>
      <c r="S127" s="97">
        <v>6.6942095858741094E-4</v>
      </c>
      <c r="T127" s="97">
        <f t="shared" si="1"/>
        <v>9.2642852801701734E-4</v>
      </c>
      <c r="U127" s="97">
        <f>R127/'סכום נכסי הקרן'!$C$42</f>
        <v>2.3004699368203634E-4</v>
      </c>
    </row>
    <row r="128" spans="2:21" s="130" customFormat="1">
      <c r="B128" s="89" t="s">
        <v>634</v>
      </c>
      <c r="C128" s="86" t="s">
        <v>635</v>
      </c>
      <c r="D128" s="99" t="s">
        <v>132</v>
      </c>
      <c r="E128" s="99" t="s">
        <v>357</v>
      </c>
      <c r="F128" s="86" t="s">
        <v>633</v>
      </c>
      <c r="G128" s="99" t="s">
        <v>415</v>
      </c>
      <c r="H128" s="86" t="s">
        <v>621</v>
      </c>
      <c r="I128" s="86" t="s">
        <v>172</v>
      </c>
      <c r="J128" s="86"/>
      <c r="K128" s="96">
        <v>7.1899999999951945</v>
      </c>
      <c r="L128" s="99" t="s">
        <v>176</v>
      </c>
      <c r="M128" s="100">
        <v>1.9E-2</v>
      </c>
      <c r="N128" s="100">
        <v>2.5199999999991295E-2</v>
      </c>
      <c r="O128" s="96">
        <v>522444.09935899993</v>
      </c>
      <c r="P128" s="98">
        <v>96.78</v>
      </c>
      <c r="Q128" s="86"/>
      <c r="R128" s="96">
        <v>505.62141059699997</v>
      </c>
      <c r="S128" s="97">
        <v>2.1087858364803682E-3</v>
      </c>
      <c r="T128" s="97">
        <f t="shared" si="1"/>
        <v>2.7359229189334207E-3</v>
      </c>
      <c r="U128" s="97">
        <f>R128/'סכום נכסי הקרן'!$C$42</f>
        <v>6.7937333902443682E-4</v>
      </c>
    </row>
    <row r="129" spans="2:21" s="130" customFormat="1">
      <c r="B129" s="89" t="s">
        <v>636</v>
      </c>
      <c r="C129" s="86" t="s">
        <v>637</v>
      </c>
      <c r="D129" s="99" t="s">
        <v>132</v>
      </c>
      <c r="E129" s="99" t="s">
        <v>357</v>
      </c>
      <c r="F129" s="86" t="s">
        <v>638</v>
      </c>
      <c r="G129" s="99" t="s">
        <v>415</v>
      </c>
      <c r="H129" s="86" t="s">
        <v>621</v>
      </c>
      <c r="I129" s="86" t="s">
        <v>172</v>
      </c>
      <c r="J129" s="86"/>
      <c r="K129" s="96">
        <v>1.2400000000001652</v>
      </c>
      <c r="L129" s="99" t="s">
        <v>176</v>
      </c>
      <c r="M129" s="100">
        <v>4.5999999999999999E-2</v>
      </c>
      <c r="N129" s="100">
        <v>-5.0000000000000001E-3</v>
      </c>
      <c r="O129" s="96">
        <v>183177.85466000001</v>
      </c>
      <c r="P129" s="98">
        <v>132.4</v>
      </c>
      <c r="Q129" s="86"/>
      <c r="R129" s="96">
        <v>242.52748095399997</v>
      </c>
      <c r="S129" s="97">
        <v>6.3582498478721098E-4</v>
      </c>
      <c r="T129" s="97">
        <f t="shared" si="1"/>
        <v>1.3123188213683098E-3</v>
      </c>
      <c r="U129" s="97">
        <f>R129/'סכום נכסי הקרן'!$C$42</f>
        <v>3.2586971415304633E-4</v>
      </c>
    </row>
    <row r="130" spans="2:21" s="130" customFormat="1">
      <c r="B130" s="89" t="s">
        <v>639</v>
      </c>
      <c r="C130" s="86" t="s">
        <v>640</v>
      </c>
      <c r="D130" s="99" t="s">
        <v>132</v>
      </c>
      <c r="E130" s="99" t="s">
        <v>357</v>
      </c>
      <c r="F130" s="86" t="s">
        <v>641</v>
      </c>
      <c r="G130" s="99" t="s">
        <v>365</v>
      </c>
      <c r="H130" s="86" t="s">
        <v>621</v>
      </c>
      <c r="I130" s="86" t="s">
        <v>361</v>
      </c>
      <c r="J130" s="86"/>
      <c r="K130" s="96">
        <v>1.7499999999979396</v>
      </c>
      <c r="L130" s="99" t="s">
        <v>176</v>
      </c>
      <c r="M130" s="100">
        <v>0.02</v>
      </c>
      <c r="N130" s="100">
        <v>-5.8999999999947809E-3</v>
      </c>
      <c r="O130" s="96">
        <v>340262.43469600001</v>
      </c>
      <c r="P130" s="98">
        <v>106.98</v>
      </c>
      <c r="Q130" s="86"/>
      <c r="R130" s="96">
        <v>364.01275574099998</v>
      </c>
      <c r="S130" s="97">
        <v>7.9736013653399927E-4</v>
      </c>
      <c r="T130" s="97">
        <f t="shared" si="1"/>
        <v>1.9696769565988471E-3</v>
      </c>
      <c r="U130" s="97">
        <f>R130/'סכום נכסי הקרן'!$C$42</f>
        <v>4.8910223367174238E-4</v>
      </c>
    </row>
    <row r="131" spans="2:21" s="130" customFormat="1">
      <c r="B131" s="89" t="s">
        <v>642</v>
      </c>
      <c r="C131" s="86" t="s">
        <v>643</v>
      </c>
      <c r="D131" s="99" t="s">
        <v>132</v>
      </c>
      <c r="E131" s="99" t="s">
        <v>357</v>
      </c>
      <c r="F131" s="86" t="s">
        <v>579</v>
      </c>
      <c r="G131" s="99" t="s">
        <v>415</v>
      </c>
      <c r="H131" s="86" t="s">
        <v>621</v>
      </c>
      <c r="I131" s="86" t="s">
        <v>361</v>
      </c>
      <c r="J131" s="86"/>
      <c r="K131" s="96">
        <v>6.699999999956499</v>
      </c>
      <c r="L131" s="99" t="s">
        <v>176</v>
      </c>
      <c r="M131" s="100">
        <v>2.81E-2</v>
      </c>
      <c r="N131" s="100">
        <v>2.0199999999943704E-2</v>
      </c>
      <c r="O131" s="96">
        <v>72767.050182000006</v>
      </c>
      <c r="P131" s="98">
        <v>107.41</v>
      </c>
      <c r="Q131" s="86"/>
      <c r="R131" s="96">
        <v>78.159091771999996</v>
      </c>
      <c r="S131" s="97">
        <v>1.3899547521875914E-4</v>
      </c>
      <c r="T131" s="97">
        <f t="shared" si="1"/>
        <v>4.2291969054386423E-4</v>
      </c>
      <c r="U131" s="97">
        <f>R131/'סכום נכסי הקרן'!$C$42</f>
        <v>1.0501771095801788E-4</v>
      </c>
    </row>
    <row r="132" spans="2:21" s="130" customFormat="1">
      <c r="B132" s="89" t="s">
        <v>644</v>
      </c>
      <c r="C132" s="86" t="s">
        <v>645</v>
      </c>
      <c r="D132" s="99" t="s">
        <v>132</v>
      </c>
      <c r="E132" s="99" t="s">
        <v>357</v>
      </c>
      <c r="F132" s="86" t="s">
        <v>579</v>
      </c>
      <c r="G132" s="99" t="s">
        <v>415</v>
      </c>
      <c r="H132" s="86" t="s">
        <v>621</v>
      </c>
      <c r="I132" s="86" t="s">
        <v>361</v>
      </c>
      <c r="J132" s="86"/>
      <c r="K132" s="96">
        <v>4.7899999999924363</v>
      </c>
      <c r="L132" s="99" t="s">
        <v>176</v>
      </c>
      <c r="M132" s="100">
        <v>3.7000000000000005E-2</v>
      </c>
      <c r="N132" s="100">
        <v>1.3399999999981014E-2</v>
      </c>
      <c r="O132" s="96">
        <v>289705.74355299998</v>
      </c>
      <c r="P132" s="98">
        <v>112.72</v>
      </c>
      <c r="Q132" s="86"/>
      <c r="R132" s="96">
        <v>326.55631999299999</v>
      </c>
      <c r="S132" s="97">
        <v>4.2813084822219234E-4</v>
      </c>
      <c r="T132" s="97">
        <f t="shared" si="1"/>
        <v>1.7669997778308199E-3</v>
      </c>
      <c r="U132" s="97">
        <f>R132/'סכום נכסי הקרן'!$C$42</f>
        <v>4.3877425449849651E-4</v>
      </c>
    </row>
    <row r="133" spans="2:21" s="130" customFormat="1">
      <c r="B133" s="89" t="s">
        <v>646</v>
      </c>
      <c r="C133" s="86" t="s">
        <v>647</v>
      </c>
      <c r="D133" s="99" t="s">
        <v>132</v>
      </c>
      <c r="E133" s="99" t="s">
        <v>357</v>
      </c>
      <c r="F133" s="86" t="s">
        <v>370</v>
      </c>
      <c r="G133" s="99" t="s">
        <v>365</v>
      </c>
      <c r="H133" s="86" t="s">
        <v>621</v>
      </c>
      <c r="I133" s="86" t="s">
        <v>361</v>
      </c>
      <c r="J133" s="86"/>
      <c r="K133" s="96">
        <v>2.6199999999996089</v>
      </c>
      <c r="L133" s="99" t="s">
        <v>176</v>
      </c>
      <c r="M133" s="100">
        <v>4.4999999999999998E-2</v>
      </c>
      <c r="N133" s="100">
        <v>-3.9999999999800221E-4</v>
      </c>
      <c r="O133" s="96">
        <v>1753710.3817710001</v>
      </c>
      <c r="P133" s="98">
        <v>135.65</v>
      </c>
      <c r="Q133" s="96">
        <v>23.788584452999999</v>
      </c>
      <c r="R133" s="96">
        <v>2402.696684087</v>
      </c>
      <c r="S133" s="97">
        <v>1.0303916315269283E-3</v>
      </c>
      <c r="T133" s="97">
        <f t="shared" si="1"/>
        <v>1.3001017732768376E-2</v>
      </c>
      <c r="U133" s="97">
        <f>R133/'סכום נכסי הקרן'!$C$42</f>
        <v>3.2283602607013745E-3</v>
      </c>
    </row>
    <row r="134" spans="2:21" s="130" customFormat="1">
      <c r="B134" s="89" t="s">
        <v>648</v>
      </c>
      <c r="C134" s="86" t="s">
        <v>649</v>
      </c>
      <c r="D134" s="99" t="s">
        <v>132</v>
      </c>
      <c r="E134" s="99" t="s">
        <v>357</v>
      </c>
      <c r="F134" s="86" t="s">
        <v>650</v>
      </c>
      <c r="G134" s="99" t="s">
        <v>415</v>
      </c>
      <c r="H134" s="86" t="s">
        <v>621</v>
      </c>
      <c r="I134" s="86" t="s">
        <v>172</v>
      </c>
      <c r="J134" s="86"/>
      <c r="K134" s="96">
        <v>2.6299999761127322</v>
      </c>
      <c r="L134" s="99" t="s">
        <v>176</v>
      </c>
      <c r="M134" s="100">
        <v>4.9500000000000002E-2</v>
      </c>
      <c r="N134" s="100">
        <v>1.5999999565686042E-3</v>
      </c>
      <c r="O134" s="96">
        <v>23.730771000000001</v>
      </c>
      <c r="P134" s="98">
        <v>116.43</v>
      </c>
      <c r="Q134" s="86"/>
      <c r="R134" s="96">
        <v>2.7629781999999999E-2</v>
      </c>
      <c r="S134" s="97">
        <v>3.8379107919219544E-8</v>
      </c>
      <c r="T134" s="97">
        <f t="shared" si="1"/>
        <v>1.495050491032007E-7</v>
      </c>
      <c r="U134" s="97">
        <f>R134/'סכום נכסי הקרן'!$C$42</f>
        <v>3.7124490499114667E-8</v>
      </c>
    </row>
    <row r="135" spans="2:21" s="130" customFormat="1">
      <c r="B135" s="89" t="s">
        <v>651</v>
      </c>
      <c r="C135" s="86" t="s">
        <v>652</v>
      </c>
      <c r="D135" s="99" t="s">
        <v>132</v>
      </c>
      <c r="E135" s="99" t="s">
        <v>357</v>
      </c>
      <c r="F135" s="86" t="s">
        <v>653</v>
      </c>
      <c r="G135" s="99" t="s">
        <v>450</v>
      </c>
      <c r="H135" s="86" t="s">
        <v>621</v>
      </c>
      <c r="I135" s="86" t="s">
        <v>361</v>
      </c>
      <c r="J135" s="86"/>
      <c r="K135" s="96">
        <v>0.75</v>
      </c>
      <c r="L135" s="99" t="s">
        <v>176</v>
      </c>
      <c r="M135" s="100">
        <v>4.5999999999999999E-2</v>
      </c>
      <c r="N135" s="100">
        <v>-3.7000000000363006E-3</v>
      </c>
      <c r="O135" s="96">
        <v>30518.659387</v>
      </c>
      <c r="P135" s="98">
        <v>108.32</v>
      </c>
      <c r="Q135" s="86"/>
      <c r="R135" s="96">
        <v>33.057810923999995</v>
      </c>
      <c r="S135" s="97">
        <v>1.4231754335233159E-4</v>
      </c>
      <c r="T135" s="97">
        <f t="shared" si="1"/>
        <v>1.7887617229252637E-4</v>
      </c>
      <c r="U135" s="97">
        <f>R135/'סכום נכסי הקרן'!$C$42</f>
        <v>4.4417809288888594E-5</v>
      </c>
    </row>
    <row r="136" spans="2:21" s="130" customFormat="1">
      <c r="B136" s="89" t="s">
        <v>654</v>
      </c>
      <c r="C136" s="86" t="s">
        <v>655</v>
      </c>
      <c r="D136" s="99" t="s">
        <v>132</v>
      </c>
      <c r="E136" s="99" t="s">
        <v>357</v>
      </c>
      <c r="F136" s="86" t="s">
        <v>653</v>
      </c>
      <c r="G136" s="99" t="s">
        <v>450</v>
      </c>
      <c r="H136" s="86" t="s">
        <v>621</v>
      </c>
      <c r="I136" s="86" t="s">
        <v>361</v>
      </c>
      <c r="J136" s="86"/>
      <c r="K136" s="96">
        <v>2.8400000000009666</v>
      </c>
      <c r="L136" s="99" t="s">
        <v>176</v>
      </c>
      <c r="M136" s="100">
        <v>1.9799999999999998E-2</v>
      </c>
      <c r="N136" s="100">
        <v>1.7800000000004829E-2</v>
      </c>
      <c r="O136" s="96">
        <v>1023358.007332</v>
      </c>
      <c r="P136" s="98">
        <v>101.15</v>
      </c>
      <c r="Q136" s="86"/>
      <c r="R136" s="96">
        <v>1035.1265758749998</v>
      </c>
      <c r="S136" s="97">
        <v>1.2245975360689646E-3</v>
      </c>
      <c r="T136" s="97">
        <f t="shared" si="1"/>
        <v>5.6010810926492242E-3</v>
      </c>
      <c r="U136" s="97">
        <f>R136/'סכום נכסי הקרן'!$C$42</f>
        <v>1.3908378550164648E-3</v>
      </c>
    </row>
    <row r="137" spans="2:21" s="130" customFormat="1">
      <c r="B137" s="89" t="s">
        <v>656</v>
      </c>
      <c r="C137" s="86" t="s">
        <v>657</v>
      </c>
      <c r="D137" s="99" t="s">
        <v>132</v>
      </c>
      <c r="E137" s="99" t="s">
        <v>357</v>
      </c>
      <c r="F137" s="86" t="s">
        <v>658</v>
      </c>
      <c r="G137" s="99" t="s">
        <v>415</v>
      </c>
      <c r="H137" s="86" t="s">
        <v>621</v>
      </c>
      <c r="I137" s="86" t="s">
        <v>172</v>
      </c>
      <c r="J137" s="86"/>
      <c r="K137" s="96">
        <v>0.75000000000141509</v>
      </c>
      <c r="L137" s="99" t="s">
        <v>176</v>
      </c>
      <c r="M137" s="100">
        <v>4.4999999999999998E-2</v>
      </c>
      <c r="N137" s="100">
        <v>-1.3400000000019244E-2</v>
      </c>
      <c r="O137" s="96">
        <v>310225.70806600002</v>
      </c>
      <c r="P137" s="98">
        <v>113.9</v>
      </c>
      <c r="Q137" s="86"/>
      <c r="R137" s="96">
        <v>353.34709239800003</v>
      </c>
      <c r="S137" s="97">
        <v>8.9273585054964035E-4</v>
      </c>
      <c r="T137" s="97">
        <f t="shared" si="1"/>
        <v>1.9119649369450759E-3</v>
      </c>
      <c r="U137" s="97">
        <f>R137/'סכום נכסי הקרן'!$C$42</f>
        <v>4.7477141783526717E-4</v>
      </c>
    </row>
    <row r="138" spans="2:21" s="130" customFormat="1">
      <c r="B138" s="89" t="s">
        <v>659</v>
      </c>
      <c r="C138" s="86" t="s">
        <v>660</v>
      </c>
      <c r="D138" s="99" t="s">
        <v>132</v>
      </c>
      <c r="E138" s="99" t="s">
        <v>357</v>
      </c>
      <c r="F138" s="86" t="s">
        <v>658</v>
      </c>
      <c r="G138" s="99" t="s">
        <v>415</v>
      </c>
      <c r="H138" s="86" t="s">
        <v>621</v>
      </c>
      <c r="I138" s="86" t="s">
        <v>172</v>
      </c>
      <c r="J138" s="86"/>
      <c r="K138" s="96">
        <v>2.9299999990402177</v>
      </c>
      <c r="L138" s="99" t="s">
        <v>176</v>
      </c>
      <c r="M138" s="100">
        <v>3.3000000000000002E-2</v>
      </c>
      <c r="N138" s="100">
        <v>3.9000000036147663E-3</v>
      </c>
      <c r="O138" s="96">
        <v>731.32622900000001</v>
      </c>
      <c r="P138" s="98">
        <v>109.7</v>
      </c>
      <c r="Q138" s="86"/>
      <c r="R138" s="96">
        <v>0.80226488899999993</v>
      </c>
      <c r="S138" s="97">
        <v>1.2188350493089259E-6</v>
      </c>
      <c r="T138" s="97">
        <f t="shared" si="1"/>
        <v>4.3410639875377538E-6</v>
      </c>
      <c r="U138" s="97">
        <f>R138/'סכום נכסי הקרן'!$C$42</f>
        <v>1.0779554919924371E-6</v>
      </c>
    </row>
    <row r="139" spans="2:21" s="130" customFormat="1">
      <c r="B139" s="89" t="s">
        <v>661</v>
      </c>
      <c r="C139" s="86" t="s">
        <v>662</v>
      </c>
      <c r="D139" s="99" t="s">
        <v>132</v>
      </c>
      <c r="E139" s="99" t="s">
        <v>357</v>
      </c>
      <c r="F139" s="86" t="s">
        <v>658</v>
      </c>
      <c r="G139" s="99" t="s">
        <v>415</v>
      </c>
      <c r="H139" s="86" t="s">
        <v>621</v>
      </c>
      <c r="I139" s="86" t="s">
        <v>172</v>
      </c>
      <c r="J139" s="86"/>
      <c r="K139" s="96">
        <v>5.0499999999885299</v>
      </c>
      <c r="L139" s="99" t="s">
        <v>176</v>
      </c>
      <c r="M139" s="100">
        <v>1.6E-2</v>
      </c>
      <c r="N139" s="100">
        <v>8.9999999999541228E-3</v>
      </c>
      <c r="O139" s="96">
        <v>103206.92915900001</v>
      </c>
      <c r="P139" s="98">
        <v>105.6</v>
      </c>
      <c r="Q139" s="86"/>
      <c r="R139" s="96">
        <v>108.986523245</v>
      </c>
      <c r="S139" s="97">
        <v>6.4099630894139071E-4</v>
      </c>
      <c r="T139" s="97">
        <f t="shared" si="1"/>
        <v>5.8972725551475038E-4</v>
      </c>
      <c r="U139" s="97">
        <f>R139/'סכום נכסי הקרן'!$C$42</f>
        <v>1.4643869237696274E-4</v>
      </c>
    </row>
    <row r="140" spans="2:21" s="130" customFormat="1">
      <c r="B140" s="89" t="s">
        <v>663</v>
      </c>
      <c r="C140" s="86" t="s">
        <v>664</v>
      </c>
      <c r="D140" s="99" t="s">
        <v>132</v>
      </c>
      <c r="E140" s="99" t="s">
        <v>357</v>
      </c>
      <c r="F140" s="86" t="s">
        <v>620</v>
      </c>
      <c r="G140" s="99" t="s">
        <v>365</v>
      </c>
      <c r="H140" s="86" t="s">
        <v>665</v>
      </c>
      <c r="I140" s="86" t="s">
        <v>172</v>
      </c>
      <c r="J140" s="86"/>
      <c r="K140" s="96">
        <v>1.4000000000027952</v>
      </c>
      <c r="L140" s="99" t="s">
        <v>176</v>
      </c>
      <c r="M140" s="100">
        <v>5.2999999999999999E-2</v>
      </c>
      <c r="N140" s="100">
        <v>-5.2000000000167711E-3</v>
      </c>
      <c r="O140" s="96">
        <v>301709.180804</v>
      </c>
      <c r="P140" s="98">
        <v>118.57</v>
      </c>
      <c r="Q140" s="86"/>
      <c r="R140" s="96">
        <v>357.73658469500003</v>
      </c>
      <c r="S140" s="97">
        <v>1.1603931478658186E-3</v>
      </c>
      <c r="T140" s="97">
        <f t="shared" ref="T140:T161" si="2">R140/$R$11</f>
        <v>1.9357165272182494E-3</v>
      </c>
      <c r="U140" s="97">
        <f>R140/'סכום נכסי הקרן'!$C$42</f>
        <v>4.8066931688767065E-4</v>
      </c>
    </row>
    <row r="141" spans="2:21" s="130" customFormat="1">
      <c r="B141" s="89" t="s">
        <v>666</v>
      </c>
      <c r="C141" s="86" t="s">
        <v>667</v>
      </c>
      <c r="D141" s="99" t="s">
        <v>132</v>
      </c>
      <c r="E141" s="99" t="s">
        <v>357</v>
      </c>
      <c r="F141" s="86" t="s">
        <v>668</v>
      </c>
      <c r="G141" s="99" t="s">
        <v>415</v>
      </c>
      <c r="H141" s="86" t="s">
        <v>665</v>
      </c>
      <c r="I141" s="86" t="s">
        <v>172</v>
      </c>
      <c r="J141" s="86"/>
      <c r="K141" s="96">
        <v>1.6900000000743614</v>
      </c>
      <c r="L141" s="99" t="s">
        <v>176</v>
      </c>
      <c r="M141" s="100">
        <v>5.3499999999999999E-2</v>
      </c>
      <c r="N141" s="100">
        <v>6.5000000009511338E-3</v>
      </c>
      <c r="O141" s="96">
        <v>5188.487048</v>
      </c>
      <c r="P141" s="98">
        <v>111.45</v>
      </c>
      <c r="Q141" s="86"/>
      <c r="R141" s="96">
        <v>5.7825690530000005</v>
      </c>
      <c r="S141" s="97">
        <v>2.9445930448464881E-5</v>
      </c>
      <c r="T141" s="97">
        <f t="shared" si="2"/>
        <v>3.1289543660221928E-5</v>
      </c>
      <c r="U141" s="97">
        <f>R141/'סכום נכסי הקרן'!$C$42</f>
        <v>7.7696932197500879E-6</v>
      </c>
    </row>
    <row r="142" spans="2:21" s="130" customFormat="1">
      <c r="B142" s="89" t="s">
        <v>669</v>
      </c>
      <c r="C142" s="86" t="s">
        <v>670</v>
      </c>
      <c r="D142" s="99" t="s">
        <v>132</v>
      </c>
      <c r="E142" s="99" t="s">
        <v>357</v>
      </c>
      <c r="F142" s="86" t="s">
        <v>671</v>
      </c>
      <c r="G142" s="99" t="s">
        <v>415</v>
      </c>
      <c r="H142" s="86" t="s">
        <v>665</v>
      </c>
      <c r="I142" s="86" t="s">
        <v>361</v>
      </c>
      <c r="J142" s="86"/>
      <c r="K142" s="96">
        <v>0.65999999999667625</v>
      </c>
      <c r="L142" s="99" t="s">
        <v>176</v>
      </c>
      <c r="M142" s="100">
        <v>4.8499999999999995E-2</v>
      </c>
      <c r="N142" s="100">
        <v>-6.8000000000664742E-3</v>
      </c>
      <c r="O142" s="96">
        <v>14154.001488000002</v>
      </c>
      <c r="P142" s="98">
        <v>127.54</v>
      </c>
      <c r="Q142" s="86"/>
      <c r="R142" s="96">
        <v>18.052013241000001</v>
      </c>
      <c r="S142" s="97">
        <v>1.040650054921231E-4</v>
      </c>
      <c r="T142" s="97">
        <f t="shared" si="2"/>
        <v>9.7679638804509369E-5</v>
      </c>
      <c r="U142" s="97">
        <f>R142/'סכום נכסי הקרן'!$C$42</f>
        <v>2.4255413743597279E-5</v>
      </c>
    </row>
    <row r="143" spans="2:21" s="130" customFormat="1">
      <c r="B143" s="89" t="s">
        <v>672</v>
      </c>
      <c r="C143" s="86" t="s">
        <v>673</v>
      </c>
      <c r="D143" s="99" t="s">
        <v>132</v>
      </c>
      <c r="E143" s="99" t="s">
        <v>357</v>
      </c>
      <c r="F143" s="86" t="s">
        <v>674</v>
      </c>
      <c r="G143" s="99" t="s">
        <v>415</v>
      </c>
      <c r="H143" s="86" t="s">
        <v>665</v>
      </c>
      <c r="I143" s="86" t="s">
        <v>361</v>
      </c>
      <c r="J143" s="86"/>
      <c r="K143" s="96">
        <v>1.2300000000486946</v>
      </c>
      <c r="L143" s="99" t="s">
        <v>176</v>
      </c>
      <c r="M143" s="100">
        <v>4.2500000000000003E-2</v>
      </c>
      <c r="N143" s="100">
        <v>-3.0000000001570793E-3</v>
      </c>
      <c r="O143" s="96">
        <v>5541.1541370000004</v>
      </c>
      <c r="P143" s="98">
        <v>114.89</v>
      </c>
      <c r="Q143" s="86"/>
      <c r="R143" s="96">
        <v>6.3662318029999998</v>
      </c>
      <c r="S143" s="97">
        <v>4.3192585987218251E-5</v>
      </c>
      <c r="T143" s="97">
        <f t="shared" si="2"/>
        <v>3.4447749110357544E-5</v>
      </c>
      <c r="U143" s="97">
        <f>R143/'סכום נכסי הקרן'!$C$42</f>
        <v>8.5539260528959343E-6</v>
      </c>
    </row>
    <row r="144" spans="2:21" s="130" customFormat="1">
      <c r="B144" s="89" t="s">
        <v>675</v>
      </c>
      <c r="C144" s="86" t="s">
        <v>676</v>
      </c>
      <c r="D144" s="99" t="s">
        <v>132</v>
      </c>
      <c r="E144" s="99" t="s">
        <v>357</v>
      </c>
      <c r="F144" s="86" t="s">
        <v>469</v>
      </c>
      <c r="G144" s="99" t="s">
        <v>365</v>
      </c>
      <c r="H144" s="86" t="s">
        <v>665</v>
      </c>
      <c r="I144" s="86" t="s">
        <v>361</v>
      </c>
      <c r="J144" s="86"/>
      <c r="K144" s="96">
        <v>2.6000000000001751</v>
      </c>
      <c r="L144" s="99" t="s">
        <v>176</v>
      </c>
      <c r="M144" s="100">
        <v>5.0999999999999997E-2</v>
      </c>
      <c r="N144" s="100">
        <v>3.9999999999895284E-4</v>
      </c>
      <c r="O144" s="96">
        <v>1647107.936577</v>
      </c>
      <c r="P144" s="98">
        <v>137.6</v>
      </c>
      <c r="Q144" s="96">
        <v>25.370780966999995</v>
      </c>
      <c r="R144" s="96">
        <v>2291.7913844809996</v>
      </c>
      <c r="S144" s="97">
        <v>1.4357104935886396E-3</v>
      </c>
      <c r="T144" s="97">
        <f t="shared" si="2"/>
        <v>1.2400907957620664E-2</v>
      </c>
      <c r="U144" s="97">
        <f>R144/'סכום נכסי הקרן'!$C$42</f>
        <v>3.0793434229454911E-3</v>
      </c>
    </row>
    <row r="145" spans="2:21" s="130" customFormat="1">
      <c r="B145" s="89" t="s">
        <v>677</v>
      </c>
      <c r="C145" s="86" t="s">
        <v>678</v>
      </c>
      <c r="D145" s="99" t="s">
        <v>132</v>
      </c>
      <c r="E145" s="99" t="s">
        <v>357</v>
      </c>
      <c r="F145" s="86" t="s">
        <v>679</v>
      </c>
      <c r="G145" s="99" t="s">
        <v>415</v>
      </c>
      <c r="H145" s="86" t="s">
        <v>665</v>
      </c>
      <c r="I145" s="86" t="s">
        <v>361</v>
      </c>
      <c r="J145" s="86"/>
      <c r="K145" s="96">
        <v>1.2300000000010454</v>
      </c>
      <c r="L145" s="99" t="s">
        <v>176</v>
      </c>
      <c r="M145" s="100">
        <v>5.4000000000000006E-2</v>
      </c>
      <c r="N145" s="100">
        <v>-5.8000000000235198E-3</v>
      </c>
      <c r="O145" s="96">
        <v>116706.76369000001</v>
      </c>
      <c r="P145" s="98">
        <v>131.15</v>
      </c>
      <c r="Q145" s="86"/>
      <c r="R145" s="96">
        <v>153.060921708</v>
      </c>
      <c r="S145" s="97">
        <v>1.1453890642509539E-3</v>
      </c>
      <c r="T145" s="97">
        <f t="shared" si="2"/>
        <v>8.2821430207939022E-4</v>
      </c>
      <c r="U145" s="97">
        <f>R145/'סכום נכסי הקרן'!$C$42</f>
        <v>2.0565883341875008E-4</v>
      </c>
    </row>
    <row r="146" spans="2:21" s="130" customFormat="1">
      <c r="B146" s="89" t="s">
        <v>680</v>
      </c>
      <c r="C146" s="86" t="s">
        <v>681</v>
      </c>
      <c r="D146" s="99" t="s">
        <v>132</v>
      </c>
      <c r="E146" s="99" t="s">
        <v>357</v>
      </c>
      <c r="F146" s="86" t="s">
        <v>682</v>
      </c>
      <c r="G146" s="99" t="s">
        <v>415</v>
      </c>
      <c r="H146" s="86" t="s">
        <v>665</v>
      </c>
      <c r="I146" s="86" t="s">
        <v>172</v>
      </c>
      <c r="J146" s="86"/>
      <c r="K146" s="96">
        <v>6.6700000000021085</v>
      </c>
      <c r="L146" s="99" t="s">
        <v>176</v>
      </c>
      <c r="M146" s="100">
        <v>2.6000000000000002E-2</v>
      </c>
      <c r="N146" s="100">
        <v>1.7600000000006621E-2</v>
      </c>
      <c r="O146" s="96">
        <v>1073357.917254</v>
      </c>
      <c r="P146" s="98">
        <v>106.93</v>
      </c>
      <c r="Q146" s="86"/>
      <c r="R146" s="96">
        <v>1147.7416275739999</v>
      </c>
      <c r="S146" s="97">
        <v>1.7515345984138639E-3</v>
      </c>
      <c r="T146" s="97">
        <f t="shared" si="2"/>
        <v>6.2104423548560161E-3</v>
      </c>
      <c r="U146" s="97">
        <f>R146/'סכום נכסי הקרן'!$C$42</f>
        <v>1.542151984706552E-3</v>
      </c>
    </row>
    <row r="147" spans="2:21" s="130" customFormat="1">
      <c r="B147" s="89" t="s">
        <v>683</v>
      </c>
      <c r="C147" s="86" t="s">
        <v>684</v>
      </c>
      <c r="D147" s="99" t="s">
        <v>132</v>
      </c>
      <c r="E147" s="99" t="s">
        <v>357</v>
      </c>
      <c r="F147" s="86" t="s">
        <v>682</v>
      </c>
      <c r="G147" s="99" t="s">
        <v>415</v>
      </c>
      <c r="H147" s="86" t="s">
        <v>665</v>
      </c>
      <c r="I147" s="86" t="s">
        <v>172</v>
      </c>
      <c r="J147" s="86"/>
      <c r="K147" s="96">
        <v>3.4699999999703564</v>
      </c>
      <c r="L147" s="99" t="s">
        <v>176</v>
      </c>
      <c r="M147" s="100">
        <v>4.4000000000000004E-2</v>
      </c>
      <c r="N147" s="100">
        <v>7.3999999996987031E-3</v>
      </c>
      <c r="O147" s="96">
        <v>17990.659933999999</v>
      </c>
      <c r="P147" s="98">
        <v>114.38</v>
      </c>
      <c r="Q147" s="86"/>
      <c r="R147" s="96">
        <v>20.577717662999998</v>
      </c>
      <c r="S147" s="97">
        <v>1.3179584432690617E-4</v>
      </c>
      <c r="T147" s="97">
        <f t="shared" si="2"/>
        <v>1.1134625273694216E-4</v>
      </c>
      <c r="U147" s="97">
        <f>R147/'סכום נכסי הקרן'!$C$42</f>
        <v>2.7649052166734703E-5</v>
      </c>
    </row>
    <row r="148" spans="2:21" s="130" customFormat="1">
      <c r="B148" s="89" t="s">
        <v>685</v>
      </c>
      <c r="C148" s="86" t="s">
        <v>686</v>
      </c>
      <c r="D148" s="99" t="s">
        <v>132</v>
      </c>
      <c r="E148" s="99" t="s">
        <v>357</v>
      </c>
      <c r="F148" s="86" t="s">
        <v>582</v>
      </c>
      <c r="G148" s="99" t="s">
        <v>415</v>
      </c>
      <c r="H148" s="86" t="s">
        <v>665</v>
      </c>
      <c r="I148" s="86" t="s">
        <v>361</v>
      </c>
      <c r="J148" s="86"/>
      <c r="K148" s="96">
        <v>4.4300000000014697</v>
      </c>
      <c r="L148" s="99" t="s">
        <v>176</v>
      </c>
      <c r="M148" s="100">
        <v>2.0499999999999997E-2</v>
      </c>
      <c r="N148" s="100">
        <v>1.2299999999916746E-2</v>
      </c>
      <c r="O148" s="96">
        <v>38683.906798999997</v>
      </c>
      <c r="P148" s="98">
        <v>105.57</v>
      </c>
      <c r="Q148" s="86"/>
      <c r="R148" s="96">
        <v>40.838602057999999</v>
      </c>
      <c r="S148" s="97">
        <v>8.2895092581124189E-5</v>
      </c>
      <c r="T148" s="97">
        <f t="shared" si="2"/>
        <v>2.2097811723550202E-4</v>
      </c>
      <c r="U148" s="97">
        <f>R148/'סכום נכסי הקרן'!$C$42</f>
        <v>5.4872394364144665E-5</v>
      </c>
    </row>
    <row r="149" spans="2:21" s="130" customFormat="1">
      <c r="B149" s="89" t="s">
        <v>687</v>
      </c>
      <c r="C149" s="86" t="s">
        <v>688</v>
      </c>
      <c r="D149" s="99" t="s">
        <v>132</v>
      </c>
      <c r="E149" s="99" t="s">
        <v>357</v>
      </c>
      <c r="F149" s="86" t="s">
        <v>582</v>
      </c>
      <c r="G149" s="99" t="s">
        <v>415</v>
      </c>
      <c r="H149" s="86" t="s">
        <v>665</v>
      </c>
      <c r="I149" s="86" t="s">
        <v>361</v>
      </c>
      <c r="J149" s="86"/>
      <c r="K149" s="96">
        <v>5.6699999999946185</v>
      </c>
      <c r="L149" s="99" t="s">
        <v>176</v>
      </c>
      <c r="M149" s="100">
        <v>2.0499999999999997E-2</v>
      </c>
      <c r="N149" s="100">
        <v>1.609999999998088E-2</v>
      </c>
      <c r="O149" s="96">
        <v>432119.1</v>
      </c>
      <c r="P149" s="98">
        <v>104.07</v>
      </c>
      <c r="Q149" s="86"/>
      <c r="R149" s="96">
        <v>449.70634892600003</v>
      </c>
      <c r="S149" s="97">
        <v>8.6119130516233559E-4</v>
      </c>
      <c r="T149" s="97">
        <f t="shared" si="2"/>
        <v>2.4333659157427571E-3</v>
      </c>
      <c r="U149" s="97">
        <f>R149/'סכום נכסי הקרן'!$C$42</f>
        <v>6.042436048932573E-4</v>
      </c>
    </row>
    <row r="150" spans="2:21" s="130" customFormat="1">
      <c r="B150" s="89" t="s">
        <v>689</v>
      </c>
      <c r="C150" s="86" t="s">
        <v>690</v>
      </c>
      <c r="D150" s="99" t="s">
        <v>132</v>
      </c>
      <c r="E150" s="99" t="s">
        <v>357</v>
      </c>
      <c r="F150" s="86" t="s">
        <v>691</v>
      </c>
      <c r="G150" s="99" t="s">
        <v>415</v>
      </c>
      <c r="H150" s="86" t="s">
        <v>665</v>
      </c>
      <c r="I150" s="86" t="s">
        <v>172</v>
      </c>
      <c r="J150" s="86"/>
      <c r="K150" s="96">
        <v>3.8700000664092129</v>
      </c>
      <c r="L150" s="99" t="s">
        <v>176</v>
      </c>
      <c r="M150" s="100">
        <v>4.3400000000000001E-2</v>
      </c>
      <c r="N150" s="100">
        <v>1.7700000449868865E-2</v>
      </c>
      <c r="O150" s="96">
        <v>19.826661999999999</v>
      </c>
      <c r="P150" s="98">
        <v>110.2</v>
      </c>
      <c r="Q150" s="96">
        <v>1.39488E-3</v>
      </c>
      <c r="R150" s="96">
        <v>2.3340135000000001E-2</v>
      </c>
      <c r="S150" s="97">
        <v>1.3505106231992557E-8</v>
      </c>
      <c r="T150" s="97">
        <f t="shared" si="2"/>
        <v>1.2629372281150585E-7</v>
      </c>
      <c r="U150" s="97">
        <f>R150/'סכום נכסי הקרן'!$C$42</f>
        <v>3.1360747618477545E-8</v>
      </c>
    </row>
    <row r="151" spans="2:21" s="130" customFormat="1">
      <c r="B151" s="89" t="s">
        <v>692</v>
      </c>
      <c r="C151" s="86" t="s">
        <v>693</v>
      </c>
      <c r="D151" s="99" t="s">
        <v>132</v>
      </c>
      <c r="E151" s="99" t="s">
        <v>357</v>
      </c>
      <c r="F151" s="86" t="s">
        <v>694</v>
      </c>
      <c r="G151" s="99" t="s">
        <v>415</v>
      </c>
      <c r="H151" s="86" t="s">
        <v>695</v>
      </c>
      <c r="I151" s="86" t="s">
        <v>172</v>
      </c>
      <c r="J151" s="86"/>
      <c r="K151" s="96">
        <v>3.9000445037828215</v>
      </c>
      <c r="L151" s="99" t="s">
        <v>176</v>
      </c>
      <c r="M151" s="100">
        <v>4.6500000000000007E-2</v>
      </c>
      <c r="N151" s="100">
        <v>1.8700489541611038E-2</v>
      </c>
      <c r="O151" s="96">
        <v>9.9389999999999999E-3</v>
      </c>
      <c r="P151" s="98">
        <v>113.01</v>
      </c>
      <c r="Q151" s="86"/>
      <c r="R151" s="96">
        <v>1.1235E-5</v>
      </c>
      <c r="S151" s="97">
        <v>1.3869236501251705E-11</v>
      </c>
      <c r="T151" s="97">
        <f t="shared" si="2"/>
        <v>6.0792706459807035E-11</v>
      </c>
      <c r="U151" s="97">
        <f>R151/'סכום נכסי הקרן'!$C$42</f>
        <v>1.5095799552727316E-11</v>
      </c>
    </row>
    <row r="152" spans="2:21" s="130" customFormat="1">
      <c r="B152" s="89" t="s">
        <v>696</v>
      </c>
      <c r="C152" s="86" t="s">
        <v>697</v>
      </c>
      <c r="D152" s="99" t="s">
        <v>132</v>
      </c>
      <c r="E152" s="99" t="s">
        <v>357</v>
      </c>
      <c r="F152" s="86" t="s">
        <v>694</v>
      </c>
      <c r="G152" s="99" t="s">
        <v>415</v>
      </c>
      <c r="H152" s="86" t="s">
        <v>695</v>
      </c>
      <c r="I152" s="86" t="s">
        <v>172</v>
      </c>
      <c r="J152" s="86"/>
      <c r="K152" s="96">
        <v>0.73999999999776955</v>
      </c>
      <c r="L152" s="99" t="s">
        <v>176</v>
      </c>
      <c r="M152" s="100">
        <v>5.5999999999999994E-2</v>
      </c>
      <c r="N152" s="100">
        <v>-6.2999999999553925E-3</v>
      </c>
      <c r="O152" s="96">
        <v>79805.527854</v>
      </c>
      <c r="P152" s="98">
        <v>112.36</v>
      </c>
      <c r="Q152" s="86"/>
      <c r="R152" s="96">
        <v>89.669488079999994</v>
      </c>
      <c r="S152" s="97">
        <v>1.2605915185126683E-3</v>
      </c>
      <c r="T152" s="97">
        <f t="shared" si="2"/>
        <v>4.8520256940352515E-4</v>
      </c>
      <c r="U152" s="97">
        <f>R152/'סכום נכסי הקרן'!$C$42</f>
        <v>1.2048354410781945E-4</v>
      </c>
    </row>
    <row r="153" spans="2:21" s="130" customFormat="1">
      <c r="B153" s="89" t="s">
        <v>698</v>
      </c>
      <c r="C153" s="86" t="s">
        <v>699</v>
      </c>
      <c r="D153" s="99" t="s">
        <v>132</v>
      </c>
      <c r="E153" s="99" t="s">
        <v>357</v>
      </c>
      <c r="F153" s="86" t="s">
        <v>700</v>
      </c>
      <c r="G153" s="99" t="s">
        <v>411</v>
      </c>
      <c r="H153" s="86" t="s">
        <v>695</v>
      </c>
      <c r="I153" s="86" t="s">
        <v>172</v>
      </c>
      <c r="J153" s="86"/>
      <c r="K153" s="96">
        <v>4.0000000021796607E-2</v>
      </c>
      <c r="L153" s="99" t="s">
        <v>176</v>
      </c>
      <c r="M153" s="100">
        <v>4.2000000000000003E-2</v>
      </c>
      <c r="N153" s="100">
        <v>2.0599999999782032E-2</v>
      </c>
      <c r="O153" s="96">
        <v>17886.428832000001</v>
      </c>
      <c r="P153" s="98">
        <v>102.6</v>
      </c>
      <c r="Q153" s="86"/>
      <c r="R153" s="96">
        <v>18.35147679</v>
      </c>
      <c r="S153" s="97">
        <v>3.9887663440220242E-4</v>
      </c>
      <c r="T153" s="97">
        <f t="shared" si="2"/>
        <v>9.9300039305601405E-5</v>
      </c>
      <c r="U153" s="97">
        <f>R153/'סכום נכסי הקרן'!$C$42</f>
        <v>2.4657785057264596E-5</v>
      </c>
    </row>
    <row r="154" spans="2:21" s="130" customFormat="1">
      <c r="B154" s="89" t="s">
        <v>701</v>
      </c>
      <c r="C154" s="86" t="s">
        <v>702</v>
      </c>
      <c r="D154" s="99" t="s">
        <v>132</v>
      </c>
      <c r="E154" s="99" t="s">
        <v>357</v>
      </c>
      <c r="F154" s="86" t="s">
        <v>703</v>
      </c>
      <c r="G154" s="99" t="s">
        <v>415</v>
      </c>
      <c r="H154" s="86" t="s">
        <v>695</v>
      </c>
      <c r="I154" s="86" t="s">
        <v>172</v>
      </c>
      <c r="J154" s="86"/>
      <c r="K154" s="96">
        <v>1.2899999999999292</v>
      </c>
      <c r="L154" s="99" t="s">
        <v>176</v>
      </c>
      <c r="M154" s="100">
        <v>4.8000000000000001E-2</v>
      </c>
      <c r="N154" s="100">
        <v>-7.0000000001201805E-4</v>
      </c>
      <c r="O154" s="96">
        <v>131510.522187</v>
      </c>
      <c r="P154" s="98">
        <v>107.56</v>
      </c>
      <c r="Q154" s="86"/>
      <c r="R154" s="96">
        <v>141.452722069</v>
      </c>
      <c r="S154" s="97">
        <v>9.3856175447047934E-4</v>
      </c>
      <c r="T154" s="97">
        <f t="shared" si="2"/>
        <v>7.6540220833835198E-4</v>
      </c>
      <c r="U154" s="97">
        <f>R154/'סכום נכסי הקרן'!$C$42</f>
        <v>1.9006158776513322E-4</v>
      </c>
    </row>
    <row r="155" spans="2:21" s="130" customFormat="1">
      <c r="B155" s="89" t="s">
        <v>704</v>
      </c>
      <c r="C155" s="86" t="s">
        <v>705</v>
      </c>
      <c r="D155" s="99" t="s">
        <v>132</v>
      </c>
      <c r="E155" s="99" t="s">
        <v>357</v>
      </c>
      <c r="F155" s="86" t="s">
        <v>706</v>
      </c>
      <c r="G155" s="99" t="s">
        <v>533</v>
      </c>
      <c r="H155" s="86" t="s">
        <v>695</v>
      </c>
      <c r="I155" s="86" t="s">
        <v>361</v>
      </c>
      <c r="J155" s="86"/>
      <c r="K155" s="96">
        <v>0.74000000000176458</v>
      </c>
      <c r="L155" s="99" t="s">
        <v>176</v>
      </c>
      <c r="M155" s="100">
        <v>4.8000000000000001E-2</v>
      </c>
      <c r="N155" s="100">
        <v>-6.8000000000091486E-3</v>
      </c>
      <c r="O155" s="96">
        <v>246218.259276</v>
      </c>
      <c r="P155" s="98">
        <v>124.29</v>
      </c>
      <c r="Q155" s="86"/>
      <c r="R155" s="96">
        <v>306.02469707900002</v>
      </c>
      <c r="S155" s="97">
        <v>8.0233085988923769E-4</v>
      </c>
      <c r="T155" s="97">
        <f t="shared" si="2"/>
        <v>1.6559029442790398E-3</v>
      </c>
      <c r="U155" s="97">
        <f>R155/'סכום נכסי הקרן'!$C$42</f>
        <v>4.1118713709734593E-4</v>
      </c>
    </row>
    <row r="156" spans="2:21" s="130" customFormat="1">
      <c r="B156" s="89" t="s">
        <v>707</v>
      </c>
      <c r="C156" s="86" t="s">
        <v>708</v>
      </c>
      <c r="D156" s="99" t="s">
        <v>132</v>
      </c>
      <c r="E156" s="99" t="s">
        <v>357</v>
      </c>
      <c r="F156" s="86" t="s">
        <v>709</v>
      </c>
      <c r="G156" s="99" t="s">
        <v>415</v>
      </c>
      <c r="H156" s="86" t="s">
        <v>695</v>
      </c>
      <c r="I156" s="86" t="s">
        <v>361</v>
      </c>
      <c r="J156" s="86"/>
      <c r="K156" s="96">
        <v>1.0900000000006989</v>
      </c>
      <c r="L156" s="99" t="s">
        <v>176</v>
      </c>
      <c r="M156" s="100">
        <v>5.4000000000000006E-2</v>
      </c>
      <c r="N156" s="100">
        <v>4.1700000000207307E-2</v>
      </c>
      <c r="O156" s="96">
        <v>83110.635643999994</v>
      </c>
      <c r="P156" s="98">
        <v>103.31</v>
      </c>
      <c r="Q156" s="86"/>
      <c r="R156" s="96">
        <v>85.861596665999997</v>
      </c>
      <c r="S156" s="97">
        <v>1.6790027402828283E-3</v>
      </c>
      <c r="T156" s="97">
        <f t="shared" si="2"/>
        <v>4.6459802779585968E-4</v>
      </c>
      <c r="U156" s="97">
        <f>R156/'סכום נכסי הקרן'!$C$42</f>
        <v>1.1536710748082386E-4</v>
      </c>
    </row>
    <row r="157" spans="2:21" s="130" customFormat="1">
      <c r="B157" s="89" t="s">
        <v>710</v>
      </c>
      <c r="C157" s="86" t="s">
        <v>711</v>
      </c>
      <c r="D157" s="99" t="s">
        <v>132</v>
      </c>
      <c r="E157" s="99" t="s">
        <v>357</v>
      </c>
      <c r="F157" s="86" t="s">
        <v>709</v>
      </c>
      <c r="G157" s="99" t="s">
        <v>415</v>
      </c>
      <c r="H157" s="86" t="s">
        <v>695</v>
      </c>
      <c r="I157" s="86" t="s">
        <v>361</v>
      </c>
      <c r="J157" s="86"/>
      <c r="K157" s="96">
        <v>0.17999999999622968</v>
      </c>
      <c r="L157" s="99" t="s">
        <v>176</v>
      </c>
      <c r="M157" s="100">
        <v>6.4000000000000001E-2</v>
      </c>
      <c r="N157" s="100">
        <v>1.2400000000075401E-2</v>
      </c>
      <c r="O157" s="96">
        <v>47106.343719999997</v>
      </c>
      <c r="P157" s="98">
        <v>112.61</v>
      </c>
      <c r="Q157" s="86"/>
      <c r="R157" s="96">
        <v>53.046452940000009</v>
      </c>
      <c r="S157" s="97">
        <v>1.3727704582279367E-3</v>
      </c>
      <c r="T157" s="97">
        <f t="shared" si="2"/>
        <v>2.8703493033514803E-4</v>
      </c>
      <c r="U157" s="97">
        <f>R157/'סכום נכסי הקרן'!$C$42</f>
        <v>7.1275355635551659E-5</v>
      </c>
    </row>
    <row r="158" spans="2:21" s="130" customFormat="1">
      <c r="B158" s="89" t="s">
        <v>712</v>
      </c>
      <c r="C158" s="86" t="s">
        <v>713</v>
      </c>
      <c r="D158" s="99" t="s">
        <v>132</v>
      </c>
      <c r="E158" s="99" t="s">
        <v>357</v>
      </c>
      <c r="F158" s="86" t="s">
        <v>709</v>
      </c>
      <c r="G158" s="99" t="s">
        <v>415</v>
      </c>
      <c r="H158" s="86" t="s">
        <v>695</v>
      </c>
      <c r="I158" s="86" t="s">
        <v>361</v>
      </c>
      <c r="J158" s="86"/>
      <c r="K158" s="96">
        <v>1.9400000000018396</v>
      </c>
      <c r="L158" s="99" t="s">
        <v>176</v>
      </c>
      <c r="M158" s="100">
        <v>2.5000000000000001E-2</v>
      </c>
      <c r="N158" s="100">
        <v>5.3700000000013202E-2</v>
      </c>
      <c r="O158" s="96">
        <v>260534.04771099999</v>
      </c>
      <c r="P158" s="98">
        <v>96</v>
      </c>
      <c r="Q158" s="86"/>
      <c r="R158" s="96">
        <v>250.11268539099999</v>
      </c>
      <c r="S158" s="97">
        <v>5.3511488249201051E-4</v>
      </c>
      <c r="T158" s="97">
        <f t="shared" si="2"/>
        <v>1.3533624445793617E-3</v>
      </c>
      <c r="U158" s="97">
        <f>R158/'סכום נכסי הקרן'!$C$42</f>
        <v>3.360615010464518E-4</v>
      </c>
    </row>
    <row r="159" spans="2:21" s="130" customFormat="1">
      <c r="B159" s="89" t="s">
        <v>714</v>
      </c>
      <c r="C159" s="86" t="s">
        <v>715</v>
      </c>
      <c r="D159" s="99" t="s">
        <v>132</v>
      </c>
      <c r="E159" s="99" t="s">
        <v>357</v>
      </c>
      <c r="F159" s="86" t="s">
        <v>641</v>
      </c>
      <c r="G159" s="99" t="s">
        <v>365</v>
      </c>
      <c r="H159" s="86" t="s">
        <v>695</v>
      </c>
      <c r="I159" s="86" t="s">
        <v>361</v>
      </c>
      <c r="J159" s="86"/>
      <c r="K159" s="96">
        <v>1.2400000000012952</v>
      </c>
      <c r="L159" s="99" t="s">
        <v>176</v>
      </c>
      <c r="M159" s="100">
        <v>2.4E-2</v>
      </c>
      <c r="N159" s="100">
        <v>-3.1999999999902853E-3</v>
      </c>
      <c r="O159" s="96">
        <v>116656.06467000001</v>
      </c>
      <c r="P159" s="98">
        <v>105.89</v>
      </c>
      <c r="Q159" s="86"/>
      <c r="R159" s="96">
        <v>123.52710899100001</v>
      </c>
      <c r="S159" s="97">
        <v>8.9356699427809827E-4</v>
      </c>
      <c r="T159" s="97">
        <f t="shared" si="2"/>
        <v>6.6840652218232784E-4</v>
      </c>
      <c r="U159" s="97">
        <f>R159/'סכום נכסי הקרן'!$C$42</f>
        <v>1.6597601038326982E-4</v>
      </c>
    </row>
    <row r="160" spans="2:21" s="130" customFormat="1">
      <c r="B160" s="89" t="s">
        <v>716</v>
      </c>
      <c r="C160" s="86" t="s">
        <v>717</v>
      </c>
      <c r="D160" s="99" t="s">
        <v>132</v>
      </c>
      <c r="E160" s="99" t="s">
        <v>357</v>
      </c>
      <c r="F160" s="86" t="s">
        <v>718</v>
      </c>
      <c r="G160" s="99" t="s">
        <v>607</v>
      </c>
      <c r="H160" s="86" t="s">
        <v>719</v>
      </c>
      <c r="I160" s="86" t="s">
        <v>361</v>
      </c>
      <c r="J160" s="86"/>
      <c r="K160" s="96">
        <v>1.4599999967401773</v>
      </c>
      <c r="L160" s="99" t="s">
        <v>176</v>
      </c>
      <c r="M160" s="100">
        <v>0.05</v>
      </c>
      <c r="N160" s="100">
        <v>1.2499999949065269E-2</v>
      </c>
      <c r="O160" s="96">
        <v>93.091418000000019</v>
      </c>
      <c r="P160" s="98">
        <v>105.45</v>
      </c>
      <c r="Q160" s="86"/>
      <c r="R160" s="96">
        <v>9.8164841999999988E-2</v>
      </c>
      <c r="S160" s="97">
        <v>9.0490275043864144E-7</v>
      </c>
      <c r="T160" s="97">
        <f t="shared" si="2"/>
        <v>5.3117102130657194E-7</v>
      </c>
      <c r="U160" s="97">
        <f>R160/'סכום נכסי הקרן'!$C$42</f>
        <v>1.318982445889762E-7</v>
      </c>
    </row>
    <row r="161" spans="2:21" s="130" customFormat="1">
      <c r="B161" s="89" t="s">
        <v>720</v>
      </c>
      <c r="C161" s="86" t="s">
        <v>721</v>
      </c>
      <c r="D161" s="99" t="s">
        <v>132</v>
      </c>
      <c r="E161" s="99" t="s">
        <v>357</v>
      </c>
      <c r="F161" s="86" t="s">
        <v>722</v>
      </c>
      <c r="G161" s="99" t="s">
        <v>607</v>
      </c>
      <c r="H161" s="86" t="s">
        <v>723</v>
      </c>
      <c r="I161" s="86" t="s">
        <v>361</v>
      </c>
      <c r="J161" s="86"/>
      <c r="K161" s="96">
        <v>0.83999999999681996</v>
      </c>
      <c r="L161" s="99" t="s">
        <v>176</v>
      </c>
      <c r="M161" s="100">
        <v>4.9000000000000002E-2</v>
      </c>
      <c r="N161" s="100">
        <v>0</v>
      </c>
      <c r="O161" s="96">
        <v>340458.14939199999</v>
      </c>
      <c r="P161" s="98">
        <v>48.03</v>
      </c>
      <c r="Q161" s="86"/>
      <c r="R161" s="96">
        <v>163.52202852799999</v>
      </c>
      <c r="S161" s="97">
        <v>4.4663870673224192E-4</v>
      </c>
      <c r="T161" s="97">
        <f t="shared" si="2"/>
        <v>8.8481946417578051E-4</v>
      </c>
      <c r="U161" s="97">
        <f>R161/'סכום נכסי הקרן'!$C$42</f>
        <v>2.1971479885305259E-4</v>
      </c>
    </row>
    <row r="162" spans="2:21" s="130" customFormat="1">
      <c r="B162" s="85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96"/>
      <c r="P162" s="98"/>
      <c r="Q162" s="86"/>
      <c r="R162" s="86"/>
      <c r="S162" s="86"/>
      <c r="T162" s="97"/>
      <c r="U162" s="86"/>
    </row>
    <row r="163" spans="2:21" s="130" customFormat="1">
      <c r="B163" s="104" t="s">
        <v>50</v>
      </c>
      <c r="C163" s="84"/>
      <c r="D163" s="84"/>
      <c r="E163" s="84"/>
      <c r="F163" s="84"/>
      <c r="G163" s="84"/>
      <c r="H163" s="84"/>
      <c r="I163" s="84"/>
      <c r="J163" s="84"/>
      <c r="K163" s="93">
        <v>3.9325160577944205</v>
      </c>
      <c r="L163" s="84"/>
      <c r="M163" s="84"/>
      <c r="N163" s="106">
        <v>2.4162814479854439E-2</v>
      </c>
      <c r="O163" s="93"/>
      <c r="P163" s="95"/>
      <c r="Q163" s="93">
        <v>36.515303433999996</v>
      </c>
      <c r="R163" s="93">
        <v>35882.937297722987</v>
      </c>
      <c r="S163" s="84"/>
      <c r="T163" s="94">
        <f t="shared" ref="T163:T226" si="3">R163/$R$11</f>
        <v>0.19416296164273564</v>
      </c>
      <c r="U163" s="94">
        <f>R163/'סכום נכסי הקרן'!$C$42</f>
        <v>4.8213763133912686E-2</v>
      </c>
    </row>
    <row r="164" spans="2:21" s="130" customFormat="1">
      <c r="B164" s="89" t="s">
        <v>724</v>
      </c>
      <c r="C164" s="86" t="s">
        <v>725</v>
      </c>
      <c r="D164" s="99" t="s">
        <v>132</v>
      </c>
      <c r="E164" s="99" t="s">
        <v>357</v>
      </c>
      <c r="F164" s="86" t="s">
        <v>370</v>
      </c>
      <c r="G164" s="99" t="s">
        <v>365</v>
      </c>
      <c r="H164" s="86" t="s">
        <v>360</v>
      </c>
      <c r="I164" s="86" t="s">
        <v>172</v>
      </c>
      <c r="J164" s="86"/>
      <c r="K164" s="96">
        <v>5.6300000000002592</v>
      </c>
      <c r="L164" s="99" t="s">
        <v>176</v>
      </c>
      <c r="M164" s="100">
        <v>2.98E-2</v>
      </c>
      <c r="N164" s="100">
        <v>2.0099999999993748E-2</v>
      </c>
      <c r="O164" s="96">
        <v>607553.056874</v>
      </c>
      <c r="P164" s="98">
        <v>107.99</v>
      </c>
      <c r="Q164" s="86"/>
      <c r="R164" s="96">
        <v>656.09652584100002</v>
      </c>
      <c r="S164" s="97">
        <v>2.3899548716558797E-4</v>
      </c>
      <c r="T164" s="97">
        <f t="shared" si="3"/>
        <v>3.550145394281363E-3</v>
      </c>
      <c r="U164" s="97">
        <f>R164/'סכום נכסי הקרן'!$C$42</f>
        <v>8.8155777849012148E-4</v>
      </c>
    </row>
    <row r="165" spans="2:21" s="130" customFormat="1">
      <c r="B165" s="89" t="s">
        <v>726</v>
      </c>
      <c r="C165" s="86" t="s">
        <v>727</v>
      </c>
      <c r="D165" s="99" t="s">
        <v>132</v>
      </c>
      <c r="E165" s="99" t="s">
        <v>357</v>
      </c>
      <c r="F165" s="86" t="s">
        <v>370</v>
      </c>
      <c r="G165" s="99" t="s">
        <v>365</v>
      </c>
      <c r="H165" s="86" t="s">
        <v>360</v>
      </c>
      <c r="I165" s="86" t="s">
        <v>172</v>
      </c>
      <c r="J165" s="86"/>
      <c r="K165" s="96">
        <v>3.0500000000008467</v>
      </c>
      <c r="L165" s="99" t="s">
        <v>176</v>
      </c>
      <c r="M165" s="100">
        <v>2.4700000000000003E-2</v>
      </c>
      <c r="N165" s="100">
        <v>1.2600000000000002E-2</v>
      </c>
      <c r="O165" s="96">
        <v>559039.51841500006</v>
      </c>
      <c r="P165" s="98">
        <v>105.75</v>
      </c>
      <c r="Q165" s="86"/>
      <c r="R165" s="96">
        <v>591.18430594999995</v>
      </c>
      <c r="S165" s="97">
        <v>1.6781774852381854E-4</v>
      </c>
      <c r="T165" s="97">
        <f t="shared" si="3"/>
        <v>3.1989046706954248E-3</v>
      </c>
      <c r="U165" s="97">
        <f>R165/'סכום נכסי הקרן'!$C$42</f>
        <v>7.9433909936265409E-4</v>
      </c>
    </row>
    <row r="166" spans="2:21" s="130" customFormat="1">
      <c r="B166" s="89" t="s">
        <v>728</v>
      </c>
      <c r="C166" s="86" t="s">
        <v>729</v>
      </c>
      <c r="D166" s="99" t="s">
        <v>132</v>
      </c>
      <c r="E166" s="99" t="s">
        <v>357</v>
      </c>
      <c r="F166" s="86" t="s">
        <v>730</v>
      </c>
      <c r="G166" s="99" t="s">
        <v>415</v>
      </c>
      <c r="H166" s="86" t="s">
        <v>360</v>
      </c>
      <c r="I166" s="86" t="s">
        <v>172</v>
      </c>
      <c r="J166" s="86"/>
      <c r="K166" s="96">
        <v>4.5600000000005814</v>
      </c>
      <c r="L166" s="99" t="s">
        <v>176</v>
      </c>
      <c r="M166" s="100">
        <v>1.44E-2</v>
      </c>
      <c r="N166" s="100">
        <v>1.5300000000006531E-2</v>
      </c>
      <c r="O166" s="96">
        <v>691865.8910099999</v>
      </c>
      <c r="P166" s="98">
        <v>99.61</v>
      </c>
      <c r="Q166" s="86"/>
      <c r="R166" s="96">
        <v>689.16761403499981</v>
      </c>
      <c r="S166" s="97">
        <v>7.6873987889999993E-4</v>
      </c>
      <c r="T166" s="97">
        <f t="shared" si="3"/>
        <v>3.7290934100253966E-3</v>
      </c>
      <c r="U166" s="97">
        <f>R166/'סכום נכסי הקרן'!$C$42</f>
        <v>9.2599342765498018E-4</v>
      </c>
    </row>
    <row r="167" spans="2:21" s="130" customFormat="1">
      <c r="B167" s="89" t="s">
        <v>731</v>
      </c>
      <c r="C167" s="86" t="s">
        <v>732</v>
      </c>
      <c r="D167" s="99" t="s">
        <v>132</v>
      </c>
      <c r="E167" s="99" t="s">
        <v>357</v>
      </c>
      <c r="F167" s="86" t="s">
        <v>385</v>
      </c>
      <c r="G167" s="99" t="s">
        <v>365</v>
      </c>
      <c r="H167" s="86" t="s">
        <v>360</v>
      </c>
      <c r="I167" s="86" t="s">
        <v>172</v>
      </c>
      <c r="J167" s="86"/>
      <c r="K167" s="96">
        <v>0.16000000000098599</v>
      </c>
      <c r="L167" s="99" t="s">
        <v>176</v>
      </c>
      <c r="M167" s="100">
        <v>5.9000000000000004E-2</v>
      </c>
      <c r="N167" s="100">
        <v>5.9999999999929565E-4</v>
      </c>
      <c r="O167" s="96">
        <v>275860.39399000001</v>
      </c>
      <c r="P167" s="98">
        <v>102.94</v>
      </c>
      <c r="Q167" s="86"/>
      <c r="R167" s="96">
        <v>283.97068041700004</v>
      </c>
      <c r="S167" s="97">
        <v>5.1139449484482796E-4</v>
      </c>
      <c r="T167" s="97">
        <f t="shared" si="3"/>
        <v>1.536568421698474E-3</v>
      </c>
      <c r="U167" s="97">
        <f>R167/'סכום נכסי הקרן'!$C$42</f>
        <v>3.815544699979191E-4</v>
      </c>
    </row>
    <row r="168" spans="2:21" s="130" customFormat="1">
      <c r="B168" s="89" t="s">
        <v>733</v>
      </c>
      <c r="C168" s="86" t="s">
        <v>734</v>
      </c>
      <c r="D168" s="99" t="s">
        <v>132</v>
      </c>
      <c r="E168" s="99" t="s">
        <v>357</v>
      </c>
      <c r="F168" s="86" t="s">
        <v>735</v>
      </c>
      <c r="G168" s="99" t="s">
        <v>736</v>
      </c>
      <c r="H168" s="86" t="s">
        <v>397</v>
      </c>
      <c r="I168" s="86" t="s">
        <v>172</v>
      </c>
      <c r="J168" s="86"/>
      <c r="K168" s="96">
        <v>0.73999999999719346</v>
      </c>
      <c r="L168" s="99" t="s">
        <v>176</v>
      </c>
      <c r="M168" s="100">
        <v>4.8399999999999999E-2</v>
      </c>
      <c r="N168" s="100">
        <v>3.8999999999595534E-3</v>
      </c>
      <c r="O168" s="96">
        <v>115886.173581</v>
      </c>
      <c r="P168" s="98">
        <v>104.54</v>
      </c>
      <c r="Q168" s="86"/>
      <c r="R168" s="96">
        <v>121.147410991</v>
      </c>
      <c r="S168" s="97">
        <v>2.7591946090714287E-4</v>
      </c>
      <c r="T168" s="97">
        <f t="shared" si="3"/>
        <v>6.555299505777893E-4</v>
      </c>
      <c r="U168" s="97">
        <f>R168/'סכום נכסי הקרן'!$C$42</f>
        <v>1.6277855208295596E-4</v>
      </c>
    </row>
    <row r="169" spans="2:21" s="130" customFormat="1">
      <c r="B169" s="89" t="s">
        <v>737</v>
      </c>
      <c r="C169" s="86" t="s">
        <v>738</v>
      </c>
      <c r="D169" s="99" t="s">
        <v>132</v>
      </c>
      <c r="E169" s="99" t="s">
        <v>357</v>
      </c>
      <c r="F169" s="86" t="s">
        <v>396</v>
      </c>
      <c r="G169" s="99" t="s">
        <v>365</v>
      </c>
      <c r="H169" s="86" t="s">
        <v>397</v>
      </c>
      <c r="I169" s="86" t="s">
        <v>172</v>
      </c>
      <c r="J169" s="86"/>
      <c r="K169" s="96">
        <v>1.2800000000037728</v>
      </c>
      <c r="L169" s="99" t="s">
        <v>176</v>
      </c>
      <c r="M169" s="100">
        <v>1.95E-2</v>
      </c>
      <c r="N169" s="100">
        <v>5.9999999999999984E-3</v>
      </c>
      <c r="O169" s="96">
        <v>259506.96028</v>
      </c>
      <c r="P169" s="98">
        <v>102.14</v>
      </c>
      <c r="Q169" s="86"/>
      <c r="R169" s="96">
        <v>265.06040932500002</v>
      </c>
      <c r="S169" s="97">
        <v>5.6826313253996658E-4</v>
      </c>
      <c r="T169" s="97">
        <f t="shared" si="3"/>
        <v>1.4342447403837139E-3</v>
      </c>
      <c r="U169" s="97">
        <f>R169/'סכום נכסי הקרן'!$C$42</f>
        <v>3.5614586635817133E-4</v>
      </c>
    </row>
    <row r="170" spans="2:21" s="130" customFormat="1">
      <c r="B170" s="89" t="s">
        <v>739</v>
      </c>
      <c r="C170" s="86" t="s">
        <v>740</v>
      </c>
      <c r="D170" s="99" t="s">
        <v>132</v>
      </c>
      <c r="E170" s="99" t="s">
        <v>357</v>
      </c>
      <c r="F170" s="86" t="s">
        <v>469</v>
      </c>
      <c r="G170" s="99" t="s">
        <v>365</v>
      </c>
      <c r="H170" s="86" t="s">
        <v>397</v>
      </c>
      <c r="I170" s="86" t="s">
        <v>172</v>
      </c>
      <c r="J170" s="86"/>
      <c r="K170" s="96">
        <v>3.09999999999765</v>
      </c>
      <c r="L170" s="99" t="s">
        <v>176</v>
      </c>
      <c r="M170" s="100">
        <v>1.8700000000000001E-2</v>
      </c>
      <c r="N170" s="100">
        <v>1.2999999999981722E-2</v>
      </c>
      <c r="O170" s="96">
        <v>374560.46935199999</v>
      </c>
      <c r="P170" s="98">
        <v>102.26</v>
      </c>
      <c r="Q170" s="86"/>
      <c r="R170" s="96">
        <v>383.02553181900004</v>
      </c>
      <c r="S170" s="97">
        <v>5.1670639998896396E-4</v>
      </c>
      <c r="T170" s="97">
        <f t="shared" si="3"/>
        <v>2.0725552935010189E-3</v>
      </c>
      <c r="U170" s="97">
        <f>R170/'סכום נכסי הקרן'!$C$42</f>
        <v>5.1464856714876755E-4</v>
      </c>
    </row>
    <row r="171" spans="2:21" s="130" customFormat="1">
      <c r="B171" s="89" t="s">
        <v>741</v>
      </c>
      <c r="C171" s="86" t="s">
        <v>742</v>
      </c>
      <c r="D171" s="99" t="s">
        <v>132</v>
      </c>
      <c r="E171" s="99" t="s">
        <v>357</v>
      </c>
      <c r="F171" s="86" t="s">
        <v>469</v>
      </c>
      <c r="G171" s="99" t="s">
        <v>365</v>
      </c>
      <c r="H171" s="86" t="s">
        <v>397</v>
      </c>
      <c r="I171" s="86" t="s">
        <v>172</v>
      </c>
      <c r="J171" s="86"/>
      <c r="K171" s="96">
        <v>5.6900000000012909</v>
      </c>
      <c r="L171" s="99" t="s">
        <v>176</v>
      </c>
      <c r="M171" s="100">
        <v>2.6800000000000001E-2</v>
      </c>
      <c r="N171" s="100">
        <v>1.9399999999995924E-2</v>
      </c>
      <c r="O171" s="96">
        <v>561178.19154000003</v>
      </c>
      <c r="P171" s="98">
        <v>104.92</v>
      </c>
      <c r="Q171" s="86"/>
      <c r="R171" s="96">
        <v>588.78815389600004</v>
      </c>
      <c r="S171" s="97">
        <v>7.3020065884563438E-4</v>
      </c>
      <c r="T171" s="97">
        <f t="shared" si="3"/>
        <v>3.1859390660268104E-3</v>
      </c>
      <c r="U171" s="97">
        <f>R171/'סכום נכסי הקרן'!$C$42</f>
        <v>7.9111953273114204E-4</v>
      </c>
    </row>
    <row r="172" spans="2:21" s="130" customFormat="1">
      <c r="B172" s="89" t="s">
        <v>743</v>
      </c>
      <c r="C172" s="86" t="s">
        <v>744</v>
      </c>
      <c r="D172" s="99" t="s">
        <v>132</v>
      </c>
      <c r="E172" s="99" t="s">
        <v>357</v>
      </c>
      <c r="F172" s="86" t="s">
        <v>745</v>
      </c>
      <c r="G172" s="99" t="s">
        <v>365</v>
      </c>
      <c r="H172" s="86" t="s">
        <v>397</v>
      </c>
      <c r="I172" s="86" t="s">
        <v>361</v>
      </c>
      <c r="J172" s="86"/>
      <c r="K172" s="96">
        <v>2.939999999994054</v>
      </c>
      <c r="L172" s="99" t="s">
        <v>176</v>
      </c>
      <c r="M172" s="100">
        <v>2.07E-2</v>
      </c>
      <c r="N172" s="100">
        <v>1.1799999999962944E-2</v>
      </c>
      <c r="O172" s="96">
        <v>226204.409285</v>
      </c>
      <c r="P172" s="98">
        <v>102.6</v>
      </c>
      <c r="Q172" s="86"/>
      <c r="R172" s="96">
        <v>232.08572672700001</v>
      </c>
      <c r="S172" s="97">
        <v>8.9245534569148163E-4</v>
      </c>
      <c r="T172" s="97">
        <f t="shared" si="3"/>
        <v>1.2558183763618604E-3</v>
      </c>
      <c r="U172" s="97">
        <f>R172/'סכום נכסי הקרן'!$C$42</f>
        <v>3.1183975164395558E-4</v>
      </c>
    </row>
    <row r="173" spans="2:21" s="130" customFormat="1">
      <c r="B173" s="89" t="s">
        <v>746</v>
      </c>
      <c r="C173" s="86" t="s">
        <v>747</v>
      </c>
      <c r="D173" s="99" t="s">
        <v>132</v>
      </c>
      <c r="E173" s="99" t="s">
        <v>357</v>
      </c>
      <c r="F173" s="86" t="s">
        <v>404</v>
      </c>
      <c r="G173" s="99" t="s">
        <v>405</v>
      </c>
      <c r="H173" s="86" t="s">
        <v>397</v>
      </c>
      <c r="I173" s="86" t="s">
        <v>172</v>
      </c>
      <c r="J173" s="86"/>
      <c r="K173" s="96">
        <v>4.1100000000034438</v>
      </c>
      <c r="L173" s="99" t="s">
        <v>176</v>
      </c>
      <c r="M173" s="100">
        <v>1.6299999999999999E-2</v>
      </c>
      <c r="N173" s="100">
        <v>1.3600000000016274E-2</v>
      </c>
      <c r="O173" s="96">
        <v>677774.176033</v>
      </c>
      <c r="P173" s="98">
        <v>101.53</v>
      </c>
      <c r="Q173" s="86"/>
      <c r="R173" s="96">
        <v>688.14412093299995</v>
      </c>
      <c r="S173" s="97">
        <v>1.2434968508370716E-3</v>
      </c>
      <c r="T173" s="97">
        <f t="shared" si="3"/>
        <v>3.7235552777856533E-3</v>
      </c>
      <c r="U173" s="97">
        <f>R173/'סכום נכסי הקרן'!$C$42</f>
        <v>9.2461822100510136E-4</v>
      </c>
    </row>
    <row r="174" spans="2:21" s="130" customFormat="1">
      <c r="B174" s="89" t="s">
        <v>748</v>
      </c>
      <c r="C174" s="86" t="s">
        <v>749</v>
      </c>
      <c r="D174" s="99" t="s">
        <v>132</v>
      </c>
      <c r="E174" s="99" t="s">
        <v>357</v>
      </c>
      <c r="F174" s="86" t="s">
        <v>385</v>
      </c>
      <c r="G174" s="99" t="s">
        <v>365</v>
      </c>
      <c r="H174" s="86" t="s">
        <v>397</v>
      </c>
      <c r="I174" s="86" t="s">
        <v>172</v>
      </c>
      <c r="J174" s="86"/>
      <c r="K174" s="96">
        <v>1.4800000000012696</v>
      </c>
      <c r="L174" s="99" t="s">
        <v>176</v>
      </c>
      <c r="M174" s="100">
        <v>6.0999999999999999E-2</v>
      </c>
      <c r="N174" s="100">
        <v>9.0000000000146491E-3</v>
      </c>
      <c r="O174" s="96">
        <v>380293.30780800001</v>
      </c>
      <c r="P174" s="98">
        <v>107.71</v>
      </c>
      <c r="Q174" s="86"/>
      <c r="R174" s="96">
        <v>409.61392182599997</v>
      </c>
      <c r="S174" s="97">
        <v>5.5500752244426878E-4</v>
      </c>
      <c r="T174" s="97">
        <f t="shared" si="3"/>
        <v>2.2164253592717722E-3</v>
      </c>
      <c r="U174" s="97">
        <f>R174/'סכום נכסי הקרן'!$C$42</f>
        <v>5.5037380132548399E-4</v>
      </c>
    </row>
    <row r="175" spans="2:21" s="130" customFormat="1">
      <c r="B175" s="89" t="s">
        <v>750</v>
      </c>
      <c r="C175" s="86" t="s">
        <v>751</v>
      </c>
      <c r="D175" s="99" t="s">
        <v>132</v>
      </c>
      <c r="E175" s="99" t="s">
        <v>357</v>
      </c>
      <c r="F175" s="86" t="s">
        <v>440</v>
      </c>
      <c r="G175" s="99" t="s">
        <v>415</v>
      </c>
      <c r="H175" s="86" t="s">
        <v>433</v>
      </c>
      <c r="I175" s="86" t="s">
        <v>172</v>
      </c>
      <c r="J175" s="86"/>
      <c r="K175" s="96">
        <v>4.3600000000006647</v>
      </c>
      <c r="L175" s="99" t="s">
        <v>176</v>
      </c>
      <c r="M175" s="100">
        <v>3.39E-2</v>
      </c>
      <c r="N175" s="100">
        <v>2.1199999999997953E-2</v>
      </c>
      <c r="O175" s="96">
        <v>736180.37882099999</v>
      </c>
      <c r="P175" s="98">
        <v>106.34</v>
      </c>
      <c r="Q175" s="86"/>
      <c r="R175" s="96">
        <v>782.85421479299998</v>
      </c>
      <c r="S175" s="97">
        <v>6.7837415019762477E-4</v>
      </c>
      <c r="T175" s="97">
        <f t="shared" si="3"/>
        <v>4.2360326195579499E-3</v>
      </c>
      <c r="U175" s="97">
        <f>R175/'סכום נכסי הקרן'!$C$42</f>
        <v>1.0518745265262898E-3</v>
      </c>
    </row>
    <row r="176" spans="2:21" s="130" customFormat="1">
      <c r="B176" s="89" t="s">
        <v>752</v>
      </c>
      <c r="C176" s="86" t="s">
        <v>753</v>
      </c>
      <c r="D176" s="99" t="s">
        <v>132</v>
      </c>
      <c r="E176" s="99" t="s">
        <v>357</v>
      </c>
      <c r="F176" s="86" t="s">
        <v>449</v>
      </c>
      <c r="G176" s="99" t="s">
        <v>450</v>
      </c>
      <c r="H176" s="86" t="s">
        <v>433</v>
      </c>
      <c r="I176" s="86" t="s">
        <v>172</v>
      </c>
      <c r="J176" s="86"/>
      <c r="K176" s="96">
        <v>2.1300000000052872</v>
      </c>
      <c r="L176" s="99" t="s">
        <v>176</v>
      </c>
      <c r="M176" s="100">
        <v>1.6899999999999998E-2</v>
      </c>
      <c r="N176" s="100">
        <v>1.1400000000026436E-2</v>
      </c>
      <c r="O176" s="96">
        <v>149338.388768</v>
      </c>
      <c r="P176" s="98">
        <v>101.32</v>
      </c>
      <c r="Q176" s="86"/>
      <c r="R176" s="96">
        <v>151.30965283999998</v>
      </c>
      <c r="S176" s="97">
        <v>2.544064004121244E-4</v>
      </c>
      <c r="T176" s="97">
        <f t="shared" si="3"/>
        <v>8.1873816730195154E-4</v>
      </c>
      <c r="U176" s="97">
        <f>R176/'סכום נכסי הקרן'!$C$42</f>
        <v>2.0330575786963928E-4</v>
      </c>
    </row>
    <row r="177" spans="2:21" s="130" customFormat="1">
      <c r="B177" s="89" t="s">
        <v>754</v>
      </c>
      <c r="C177" s="86" t="s">
        <v>755</v>
      </c>
      <c r="D177" s="99" t="s">
        <v>132</v>
      </c>
      <c r="E177" s="99" t="s">
        <v>357</v>
      </c>
      <c r="F177" s="86" t="s">
        <v>449</v>
      </c>
      <c r="G177" s="99" t="s">
        <v>450</v>
      </c>
      <c r="H177" s="86" t="s">
        <v>433</v>
      </c>
      <c r="I177" s="86" t="s">
        <v>172</v>
      </c>
      <c r="J177" s="86"/>
      <c r="K177" s="96">
        <v>4.9599999999988897</v>
      </c>
      <c r="L177" s="99" t="s">
        <v>176</v>
      </c>
      <c r="M177" s="100">
        <v>3.6499999999999998E-2</v>
      </c>
      <c r="N177" s="100">
        <v>2.7199999999993656E-2</v>
      </c>
      <c r="O177" s="96">
        <v>1190361.4058950001</v>
      </c>
      <c r="P177" s="98">
        <v>105.98</v>
      </c>
      <c r="Q177" s="86"/>
      <c r="R177" s="96">
        <v>1261.5449783650001</v>
      </c>
      <c r="S177" s="97">
        <v>5.5495532142903767E-4</v>
      </c>
      <c r="T177" s="97">
        <f t="shared" si="3"/>
        <v>6.8262335162961336E-3</v>
      </c>
      <c r="U177" s="97">
        <f>R177/'סכום נכסי הקרן'!$C$42</f>
        <v>1.6950627610278382E-3</v>
      </c>
    </row>
    <row r="178" spans="2:21" s="130" customFormat="1">
      <c r="B178" s="89" t="s">
        <v>756</v>
      </c>
      <c r="C178" s="86" t="s">
        <v>757</v>
      </c>
      <c r="D178" s="99" t="s">
        <v>132</v>
      </c>
      <c r="E178" s="99" t="s">
        <v>357</v>
      </c>
      <c r="F178" s="86" t="s">
        <v>364</v>
      </c>
      <c r="G178" s="99" t="s">
        <v>365</v>
      </c>
      <c r="H178" s="86" t="s">
        <v>433</v>
      </c>
      <c r="I178" s="86" t="s">
        <v>172</v>
      </c>
      <c r="J178" s="86"/>
      <c r="K178" s="96">
        <v>1.8199999999999599</v>
      </c>
      <c r="L178" s="99" t="s">
        <v>176</v>
      </c>
      <c r="M178" s="100">
        <v>1.7500000000000002E-2</v>
      </c>
      <c r="N178" s="100">
        <v>9.7999999999943514E-3</v>
      </c>
      <c r="O178" s="96">
        <v>976166.8328049999</v>
      </c>
      <c r="P178" s="98">
        <v>101.58</v>
      </c>
      <c r="Q178" s="86"/>
      <c r="R178" s="96">
        <v>991.59022147200005</v>
      </c>
      <c r="S178" s="97">
        <v>1.0275440345315788E-3</v>
      </c>
      <c r="T178" s="97">
        <f t="shared" si="3"/>
        <v>5.3655054083099549E-3</v>
      </c>
      <c r="U178" s="97">
        <f>R178/'סכום נכסי הקרן'!$C$42</f>
        <v>1.3323406516943302E-3</v>
      </c>
    </row>
    <row r="179" spans="2:21" s="130" customFormat="1">
      <c r="B179" s="89" t="s">
        <v>758</v>
      </c>
      <c r="C179" s="86" t="s">
        <v>759</v>
      </c>
      <c r="D179" s="99" t="s">
        <v>132</v>
      </c>
      <c r="E179" s="99" t="s">
        <v>357</v>
      </c>
      <c r="F179" s="86" t="s">
        <v>466</v>
      </c>
      <c r="G179" s="99" t="s">
        <v>415</v>
      </c>
      <c r="H179" s="86" t="s">
        <v>433</v>
      </c>
      <c r="I179" s="86" t="s">
        <v>361</v>
      </c>
      <c r="J179" s="86"/>
      <c r="K179" s="96">
        <v>5.7000000000009505</v>
      </c>
      <c r="L179" s="99" t="s">
        <v>176</v>
      </c>
      <c r="M179" s="100">
        <v>2.5499999999999998E-2</v>
      </c>
      <c r="N179" s="100">
        <v>2.5300000000005395E-2</v>
      </c>
      <c r="O179" s="96">
        <v>2189808.6179149998</v>
      </c>
      <c r="P179" s="98">
        <v>100.86</v>
      </c>
      <c r="Q179" s="86"/>
      <c r="R179" s="96">
        <v>2208.6410450769999</v>
      </c>
      <c r="S179" s="97">
        <v>2.09789561522094E-3</v>
      </c>
      <c r="T179" s="97">
        <f t="shared" si="3"/>
        <v>1.1950980572180461E-2</v>
      </c>
      <c r="U179" s="97">
        <f>R179/'סכום נכסי הקרן'!$C$42</f>
        <v>2.9676192701743277E-3</v>
      </c>
    </row>
    <row r="180" spans="2:21" s="130" customFormat="1">
      <c r="B180" s="89" t="s">
        <v>760</v>
      </c>
      <c r="C180" s="86" t="s">
        <v>761</v>
      </c>
      <c r="D180" s="99" t="s">
        <v>132</v>
      </c>
      <c r="E180" s="99" t="s">
        <v>357</v>
      </c>
      <c r="F180" s="86" t="s">
        <v>762</v>
      </c>
      <c r="G180" s="99" t="s">
        <v>415</v>
      </c>
      <c r="H180" s="86" t="s">
        <v>433</v>
      </c>
      <c r="I180" s="86" t="s">
        <v>361</v>
      </c>
      <c r="J180" s="86"/>
      <c r="K180" s="96">
        <v>4.5399999999795613</v>
      </c>
      <c r="L180" s="99" t="s">
        <v>176</v>
      </c>
      <c r="M180" s="100">
        <v>3.15E-2</v>
      </c>
      <c r="N180" s="100">
        <v>3.3699999999796872E-2</v>
      </c>
      <c r="O180" s="96">
        <v>79697.272513000004</v>
      </c>
      <c r="P180" s="98">
        <v>99.45</v>
      </c>
      <c r="Q180" s="86"/>
      <c r="R180" s="96">
        <v>79.258937552999996</v>
      </c>
      <c r="S180" s="97">
        <v>3.3791878750504857E-4</v>
      </c>
      <c r="T180" s="97">
        <f t="shared" si="3"/>
        <v>4.2887096795511388E-4</v>
      </c>
      <c r="U180" s="97">
        <f>R180/'סכום נכסי הקרן'!$C$42</f>
        <v>1.0649550814973028E-4</v>
      </c>
    </row>
    <row r="181" spans="2:21" s="130" customFormat="1">
      <c r="B181" s="89" t="s">
        <v>763</v>
      </c>
      <c r="C181" s="86" t="s">
        <v>764</v>
      </c>
      <c r="D181" s="99" t="s">
        <v>132</v>
      </c>
      <c r="E181" s="99" t="s">
        <v>357</v>
      </c>
      <c r="F181" s="86" t="s">
        <v>469</v>
      </c>
      <c r="G181" s="99" t="s">
        <v>365</v>
      </c>
      <c r="H181" s="86" t="s">
        <v>433</v>
      </c>
      <c r="I181" s="86" t="s">
        <v>172</v>
      </c>
      <c r="J181" s="86"/>
      <c r="K181" s="96">
        <v>1.6400000000015948</v>
      </c>
      <c r="L181" s="99" t="s">
        <v>176</v>
      </c>
      <c r="M181" s="100">
        <v>6.4000000000000001E-2</v>
      </c>
      <c r="N181" s="100">
        <v>7.1000000000096819E-3</v>
      </c>
      <c r="O181" s="96">
        <v>314969.82621299999</v>
      </c>
      <c r="P181" s="98">
        <v>111.5</v>
      </c>
      <c r="Q181" s="86"/>
      <c r="R181" s="96">
        <v>351.19135874599999</v>
      </c>
      <c r="S181" s="97">
        <v>9.6789901606866282E-4</v>
      </c>
      <c r="T181" s="97">
        <f t="shared" si="3"/>
        <v>1.9003002388488083E-3</v>
      </c>
      <c r="U181" s="97">
        <f>R181/'סכום נכסי הקרן'!$C$42</f>
        <v>4.7187488707428263E-4</v>
      </c>
    </row>
    <row r="182" spans="2:21" s="130" customFormat="1">
      <c r="B182" s="89" t="s">
        <v>765</v>
      </c>
      <c r="C182" s="86" t="s">
        <v>766</v>
      </c>
      <c r="D182" s="99" t="s">
        <v>132</v>
      </c>
      <c r="E182" s="99" t="s">
        <v>357</v>
      </c>
      <c r="F182" s="86" t="s">
        <v>474</v>
      </c>
      <c r="G182" s="99" t="s">
        <v>365</v>
      </c>
      <c r="H182" s="86" t="s">
        <v>433</v>
      </c>
      <c r="I182" s="86" t="s">
        <v>361</v>
      </c>
      <c r="J182" s="86"/>
      <c r="K182" s="96">
        <v>1</v>
      </c>
      <c r="L182" s="99" t="s">
        <v>176</v>
      </c>
      <c r="M182" s="100">
        <v>1.2E-2</v>
      </c>
      <c r="N182" s="100">
        <v>7.0999999999873898E-3</v>
      </c>
      <c r="O182" s="96">
        <v>149491.200683</v>
      </c>
      <c r="P182" s="98">
        <v>100.49</v>
      </c>
      <c r="Q182" s="96">
        <v>0.44232954899999999</v>
      </c>
      <c r="R182" s="96">
        <v>150.66603708899999</v>
      </c>
      <c r="S182" s="97">
        <v>4.9830400227666668E-4</v>
      </c>
      <c r="T182" s="97">
        <f t="shared" si="3"/>
        <v>8.1525555551526256E-4</v>
      </c>
      <c r="U182" s="97">
        <f>R182/'סכום נכסי הקרן'!$C$42</f>
        <v>2.0244096976406974E-4</v>
      </c>
    </row>
    <row r="183" spans="2:21" s="130" customFormat="1">
      <c r="B183" s="89" t="s">
        <v>767</v>
      </c>
      <c r="C183" s="86" t="s">
        <v>768</v>
      </c>
      <c r="D183" s="99" t="s">
        <v>132</v>
      </c>
      <c r="E183" s="99" t="s">
        <v>357</v>
      </c>
      <c r="F183" s="86" t="s">
        <v>488</v>
      </c>
      <c r="G183" s="99" t="s">
        <v>489</v>
      </c>
      <c r="H183" s="86" t="s">
        <v>433</v>
      </c>
      <c r="I183" s="86" t="s">
        <v>172</v>
      </c>
      <c r="J183" s="86"/>
      <c r="K183" s="96">
        <v>3.2299999999994644</v>
      </c>
      <c r="L183" s="99" t="s">
        <v>176</v>
      </c>
      <c r="M183" s="100">
        <v>4.8000000000000001E-2</v>
      </c>
      <c r="N183" s="100">
        <v>1.4099999999995982E-2</v>
      </c>
      <c r="O183" s="96">
        <v>1315399.1660430001</v>
      </c>
      <c r="P183" s="98">
        <v>111.13</v>
      </c>
      <c r="Q183" s="96">
        <v>31.569580039000002</v>
      </c>
      <c r="R183" s="96">
        <v>1493.37271706</v>
      </c>
      <c r="S183" s="97">
        <v>6.3976934933783188E-4</v>
      </c>
      <c r="T183" s="97">
        <f t="shared" si="3"/>
        <v>8.0806559166277745E-3</v>
      </c>
      <c r="U183" s="97">
        <f>R183/'סכום נכסי הקרן'!$C$42</f>
        <v>2.0065558695371187E-3</v>
      </c>
    </row>
    <row r="184" spans="2:21" s="130" customFormat="1">
      <c r="B184" s="89" t="s">
        <v>769</v>
      </c>
      <c r="C184" s="86" t="s">
        <v>770</v>
      </c>
      <c r="D184" s="99" t="s">
        <v>132</v>
      </c>
      <c r="E184" s="99" t="s">
        <v>357</v>
      </c>
      <c r="F184" s="86" t="s">
        <v>488</v>
      </c>
      <c r="G184" s="99" t="s">
        <v>489</v>
      </c>
      <c r="H184" s="86" t="s">
        <v>433</v>
      </c>
      <c r="I184" s="86" t="s">
        <v>172</v>
      </c>
      <c r="J184" s="86"/>
      <c r="K184" s="96">
        <v>1.8500000000143251</v>
      </c>
      <c r="L184" s="99" t="s">
        <v>176</v>
      </c>
      <c r="M184" s="100">
        <v>4.4999999999999998E-2</v>
      </c>
      <c r="N184" s="100">
        <v>8.0999999999036287E-3</v>
      </c>
      <c r="O184" s="96">
        <v>35751.512017000001</v>
      </c>
      <c r="P184" s="98">
        <v>107.39</v>
      </c>
      <c r="Q184" s="86"/>
      <c r="R184" s="96">
        <v>38.393548777000007</v>
      </c>
      <c r="S184" s="97">
        <v>5.9535446683474658E-5</v>
      </c>
      <c r="T184" s="97">
        <f t="shared" si="3"/>
        <v>2.0774790749892699E-4</v>
      </c>
      <c r="U184" s="97">
        <f>R184/'סכום נכסי הקרן'!$C$42</f>
        <v>5.1587122069911097E-5</v>
      </c>
    </row>
    <row r="185" spans="2:21" s="130" customFormat="1">
      <c r="B185" s="89" t="s">
        <v>771</v>
      </c>
      <c r="C185" s="86" t="s">
        <v>772</v>
      </c>
      <c r="D185" s="99" t="s">
        <v>132</v>
      </c>
      <c r="E185" s="99" t="s">
        <v>357</v>
      </c>
      <c r="F185" s="86" t="s">
        <v>773</v>
      </c>
      <c r="G185" s="99" t="s">
        <v>533</v>
      </c>
      <c r="H185" s="86" t="s">
        <v>433</v>
      </c>
      <c r="I185" s="86" t="s">
        <v>361</v>
      </c>
      <c r="J185" s="86"/>
      <c r="K185" s="96">
        <v>3.3700000000181358</v>
      </c>
      <c r="L185" s="99" t="s">
        <v>176</v>
      </c>
      <c r="M185" s="100">
        <v>2.4500000000000001E-2</v>
      </c>
      <c r="N185" s="100">
        <v>1.5199999999274554E-2</v>
      </c>
      <c r="O185" s="96">
        <v>5344.4144589999996</v>
      </c>
      <c r="P185" s="98">
        <v>103.17</v>
      </c>
      <c r="Q185" s="86"/>
      <c r="R185" s="96">
        <v>5.5138323700000003</v>
      </c>
      <c r="S185" s="97">
        <v>3.4069891786758396E-6</v>
      </c>
      <c r="T185" s="97">
        <f t="shared" si="3"/>
        <v>2.9835406563239175E-5</v>
      </c>
      <c r="U185" s="97">
        <f>R185/'סכום נכסי הקרן'!$C$42</f>
        <v>7.4086077636723993E-6</v>
      </c>
    </row>
    <row r="186" spans="2:21" s="130" customFormat="1">
      <c r="B186" s="89" t="s">
        <v>774</v>
      </c>
      <c r="C186" s="86" t="s">
        <v>775</v>
      </c>
      <c r="D186" s="99" t="s">
        <v>132</v>
      </c>
      <c r="E186" s="99" t="s">
        <v>357</v>
      </c>
      <c r="F186" s="86" t="s">
        <v>364</v>
      </c>
      <c r="G186" s="99" t="s">
        <v>365</v>
      </c>
      <c r="H186" s="86" t="s">
        <v>433</v>
      </c>
      <c r="I186" s="86" t="s">
        <v>361</v>
      </c>
      <c r="J186" s="86"/>
      <c r="K186" s="96">
        <v>1.769999999999559</v>
      </c>
      <c r="L186" s="99" t="s">
        <v>176</v>
      </c>
      <c r="M186" s="100">
        <v>3.2500000000000001E-2</v>
      </c>
      <c r="N186" s="100">
        <v>1.899999999999661E-2</v>
      </c>
      <c r="O186" s="96">
        <f>575557.72395/50000</f>
        <v>11.511154479</v>
      </c>
      <c r="P186" s="98">
        <v>5120001</v>
      </c>
      <c r="Q186" s="86"/>
      <c r="R186" s="96">
        <v>589.37121163799998</v>
      </c>
      <c r="S186" s="97">
        <f>3108.60234377532%/50000</f>
        <v>6.2172046875506404E-4</v>
      </c>
      <c r="T186" s="97">
        <f t="shared" si="3"/>
        <v>3.1890939977721171E-3</v>
      </c>
      <c r="U186" s="97">
        <f>R186/'סכום נכסי הקרן'!$C$42</f>
        <v>7.9190295265111504E-4</v>
      </c>
    </row>
    <row r="187" spans="2:21" s="130" customFormat="1">
      <c r="B187" s="89" t="s">
        <v>776</v>
      </c>
      <c r="C187" s="86" t="s">
        <v>777</v>
      </c>
      <c r="D187" s="99" t="s">
        <v>132</v>
      </c>
      <c r="E187" s="99" t="s">
        <v>357</v>
      </c>
      <c r="F187" s="86" t="s">
        <v>364</v>
      </c>
      <c r="G187" s="99" t="s">
        <v>365</v>
      </c>
      <c r="H187" s="86" t="s">
        <v>433</v>
      </c>
      <c r="I187" s="86" t="s">
        <v>172</v>
      </c>
      <c r="J187" s="86"/>
      <c r="K187" s="96">
        <v>1.3400000000011005</v>
      </c>
      <c r="L187" s="99" t="s">
        <v>176</v>
      </c>
      <c r="M187" s="100">
        <v>2.35E-2</v>
      </c>
      <c r="N187" s="100">
        <v>8.4999999999587229E-3</v>
      </c>
      <c r="O187" s="96">
        <v>71059.945122999998</v>
      </c>
      <c r="P187" s="98">
        <v>102.28</v>
      </c>
      <c r="Q187" s="86"/>
      <c r="R187" s="96">
        <v>72.680112938000008</v>
      </c>
      <c r="S187" s="97">
        <v>7.1060016183016177E-5</v>
      </c>
      <c r="T187" s="97">
        <f t="shared" si="3"/>
        <v>3.9327287684071718E-4</v>
      </c>
      <c r="U187" s="97">
        <f>R187/'סכום נכסי הקרן'!$C$42</f>
        <v>9.7655933812339248E-5</v>
      </c>
    </row>
    <row r="188" spans="2:21" s="130" customFormat="1">
      <c r="B188" s="89" t="s">
        <v>778</v>
      </c>
      <c r="C188" s="86" t="s">
        <v>779</v>
      </c>
      <c r="D188" s="99" t="s">
        <v>132</v>
      </c>
      <c r="E188" s="99" t="s">
        <v>357</v>
      </c>
      <c r="F188" s="86" t="s">
        <v>780</v>
      </c>
      <c r="G188" s="99" t="s">
        <v>415</v>
      </c>
      <c r="H188" s="86" t="s">
        <v>433</v>
      </c>
      <c r="I188" s="86" t="s">
        <v>361</v>
      </c>
      <c r="J188" s="86"/>
      <c r="K188" s="96">
        <v>3.9500000000048088</v>
      </c>
      <c r="L188" s="99" t="s">
        <v>176</v>
      </c>
      <c r="M188" s="100">
        <v>3.3799999999999997E-2</v>
      </c>
      <c r="N188" s="100">
        <v>3.4400000000054949E-2</v>
      </c>
      <c r="O188" s="96">
        <v>361424.44980999996</v>
      </c>
      <c r="P188" s="98">
        <v>100.7</v>
      </c>
      <c r="Q188" s="86"/>
      <c r="R188" s="96">
        <v>363.95442097500001</v>
      </c>
      <c r="S188" s="97">
        <v>4.4155362828928477E-4</v>
      </c>
      <c r="T188" s="97">
        <f t="shared" si="3"/>
        <v>1.9693613065493733E-3</v>
      </c>
      <c r="U188" s="97">
        <f>R188/'סכום נכסי הקרן'!$C$42</f>
        <v>4.8902385272519221E-4</v>
      </c>
    </row>
    <row r="189" spans="2:21" s="130" customFormat="1">
      <c r="B189" s="89" t="s">
        <v>781</v>
      </c>
      <c r="C189" s="86" t="s">
        <v>782</v>
      </c>
      <c r="D189" s="99" t="s">
        <v>132</v>
      </c>
      <c r="E189" s="99" t="s">
        <v>357</v>
      </c>
      <c r="F189" s="86" t="s">
        <v>783</v>
      </c>
      <c r="G189" s="99" t="s">
        <v>163</v>
      </c>
      <c r="H189" s="86" t="s">
        <v>433</v>
      </c>
      <c r="I189" s="86" t="s">
        <v>361</v>
      </c>
      <c r="J189" s="86"/>
      <c r="K189" s="96">
        <v>4.9200000000001403</v>
      </c>
      <c r="L189" s="99" t="s">
        <v>176</v>
      </c>
      <c r="M189" s="100">
        <v>5.0900000000000001E-2</v>
      </c>
      <c r="N189" s="100">
        <v>2.2399999999995809E-2</v>
      </c>
      <c r="O189" s="96">
        <v>490217.11164299992</v>
      </c>
      <c r="P189" s="98">
        <v>116.8</v>
      </c>
      <c r="Q189" s="86"/>
      <c r="R189" s="96">
        <v>572.57357552600001</v>
      </c>
      <c r="S189" s="97">
        <v>4.3165290010367094E-4</v>
      </c>
      <c r="T189" s="97">
        <f t="shared" si="3"/>
        <v>3.0982018071734996E-3</v>
      </c>
      <c r="U189" s="97">
        <f>R189/'סכום נכסי הקרן'!$C$42</f>
        <v>7.693329706567754E-4</v>
      </c>
    </row>
    <row r="190" spans="2:21" s="130" customFormat="1">
      <c r="B190" s="89" t="s">
        <v>784</v>
      </c>
      <c r="C190" s="86" t="s">
        <v>785</v>
      </c>
      <c r="D190" s="99" t="s">
        <v>132</v>
      </c>
      <c r="E190" s="99" t="s">
        <v>357</v>
      </c>
      <c r="F190" s="86" t="s">
        <v>786</v>
      </c>
      <c r="G190" s="99" t="s">
        <v>787</v>
      </c>
      <c r="H190" s="86" t="s">
        <v>433</v>
      </c>
      <c r="I190" s="86" t="s">
        <v>172</v>
      </c>
      <c r="J190" s="86"/>
      <c r="K190" s="96">
        <v>5.5099999999968787</v>
      </c>
      <c r="L190" s="99" t="s">
        <v>176</v>
      </c>
      <c r="M190" s="100">
        <v>2.6099999999999998E-2</v>
      </c>
      <c r="N190" s="100">
        <v>1.8799999999995171E-2</v>
      </c>
      <c r="O190" s="96">
        <v>553725.50401000003</v>
      </c>
      <c r="P190" s="98">
        <v>104.74</v>
      </c>
      <c r="Q190" s="86"/>
      <c r="R190" s="96">
        <v>579.97209293100002</v>
      </c>
      <c r="S190" s="97">
        <v>9.1811388931077478E-4</v>
      </c>
      <c r="T190" s="97">
        <f t="shared" si="3"/>
        <v>3.1382352648361557E-3</v>
      </c>
      <c r="U190" s="97">
        <f>R190/'סכום נכסי הקרן'!$C$42</f>
        <v>7.7927391731750031E-4</v>
      </c>
    </row>
    <row r="191" spans="2:21" s="130" customFormat="1">
      <c r="B191" s="89" t="s">
        <v>788</v>
      </c>
      <c r="C191" s="86" t="s">
        <v>789</v>
      </c>
      <c r="D191" s="99" t="s">
        <v>132</v>
      </c>
      <c r="E191" s="99" t="s">
        <v>357</v>
      </c>
      <c r="F191" s="86" t="s">
        <v>790</v>
      </c>
      <c r="G191" s="99" t="s">
        <v>736</v>
      </c>
      <c r="H191" s="86" t="s">
        <v>433</v>
      </c>
      <c r="I191" s="86" t="s">
        <v>361</v>
      </c>
      <c r="J191" s="86"/>
      <c r="K191" s="96">
        <v>1.2300000000732079</v>
      </c>
      <c r="L191" s="99" t="s">
        <v>176</v>
      </c>
      <c r="M191" s="100">
        <v>4.0999999999999995E-2</v>
      </c>
      <c r="N191" s="100">
        <v>5.9999999999999984E-3</v>
      </c>
      <c r="O191" s="96">
        <v>2592.7146859999998</v>
      </c>
      <c r="P191" s="98">
        <v>105.37</v>
      </c>
      <c r="Q191" s="86"/>
      <c r="R191" s="96">
        <v>2.7319434600000005</v>
      </c>
      <c r="S191" s="97">
        <v>4.3211911433333329E-6</v>
      </c>
      <c r="T191" s="97">
        <f t="shared" si="3"/>
        <v>1.478257559666841E-5</v>
      </c>
      <c r="U191" s="97">
        <f>R191/'סכום נכסי הקרן'!$C$42</f>
        <v>3.6707495203866781E-6</v>
      </c>
    </row>
    <row r="192" spans="2:21" s="130" customFormat="1">
      <c r="B192" s="89" t="s">
        <v>791</v>
      </c>
      <c r="C192" s="86" t="s">
        <v>792</v>
      </c>
      <c r="D192" s="99" t="s">
        <v>132</v>
      </c>
      <c r="E192" s="99" t="s">
        <v>357</v>
      </c>
      <c r="F192" s="86" t="s">
        <v>790</v>
      </c>
      <c r="G192" s="99" t="s">
        <v>736</v>
      </c>
      <c r="H192" s="86" t="s">
        <v>433</v>
      </c>
      <c r="I192" s="86" t="s">
        <v>361</v>
      </c>
      <c r="J192" s="86"/>
      <c r="K192" s="96">
        <v>3.5899999999940082</v>
      </c>
      <c r="L192" s="99" t="s">
        <v>176</v>
      </c>
      <c r="M192" s="100">
        <v>1.2E-2</v>
      </c>
      <c r="N192" s="100">
        <v>1.1299999999969652E-2</v>
      </c>
      <c r="O192" s="96">
        <v>127662.42355999998</v>
      </c>
      <c r="P192" s="98">
        <v>100.66</v>
      </c>
      <c r="Q192" s="86"/>
      <c r="R192" s="96">
        <v>128.504999803</v>
      </c>
      <c r="S192" s="97">
        <v>2.7552525685131066E-4</v>
      </c>
      <c r="T192" s="97">
        <f t="shared" si="3"/>
        <v>6.9534194318124961E-4</v>
      </c>
      <c r="U192" s="97">
        <f>R192/'סכום נכסי הקרן'!$C$42</f>
        <v>1.7266450543385417E-4</v>
      </c>
    </row>
    <row r="193" spans="2:21" s="130" customFormat="1">
      <c r="B193" s="89" t="s">
        <v>793</v>
      </c>
      <c r="C193" s="86" t="s">
        <v>794</v>
      </c>
      <c r="D193" s="99" t="s">
        <v>132</v>
      </c>
      <c r="E193" s="99" t="s">
        <v>357</v>
      </c>
      <c r="F193" s="86" t="s">
        <v>795</v>
      </c>
      <c r="G193" s="99" t="s">
        <v>607</v>
      </c>
      <c r="H193" s="86" t="s">
        <v>534</v>
      </c>
      <c r="I193" s="86" t="s">
        <v>361</v>
      </c>
      <c r="J193" s="86"/>
      <c r="K193" s="96">
        <v>6.7200000000048217</v>
      </c>
      <c r="L193" s="99" t="s">
        <v>176</v>
      </c>
      <c r="M193" s="100">
        <v>3.7499999999999999E-2</v>
      </c>
      <c r="N193" s="100">
        <v>3.0800000000030279E-2</v>
      </c>
      <c r="O193" s="96">
        <v>337156.60658399999</v>
      </c>
      <c r="P193" s="98">
        <v>105.81</v>
      </c>
      <c r="Q193" s="86"/>
      <c r="R193" s="96">
        <v>356.74540862399999</v>
      </c>
      <c r="S193" s="97">
        <v>1.5325300299272727E-3</v>
      </c>
      <c r="T193" s="97">
        <f t="shared" si="3"/>
        <v>1.9303532627826206E-3</v>
      </c>
      <c r="U193" s="97">
        <f>R193/'סכום נכסי הקרן'!$C$42</f>
        <v>4.7933753270526953E-4</v>
      </c>
    </row>
    <row r="194" spans="2:21" s="130" customFormat="1">
      <c r="B194" s="89" t="s">
        <v>796</v>
      </c>
      <c r="C194" s="86" t="s">
        <v>797</v>
      </c>
      <c r="D194" s="99" t="s">
        <v>132</v>
      </c>
      <c r="E194" s="99" t="s">
        <v>357</v>
      </c>
      <c r="F194" s="86" t="s">
        <v>455</v>
      </c>
      <c r="G194" s="99" t="s">
        <v>415</v>
      </c>
      <c r="H194" s="86" t="s">
        <v>534</v>
      </c>
      <c r="I194" s="86" t="s">
        <v>172</v>
      </c>
      <c r="J194" s="86"/>
      <c r="K194" s="96">
        <v>3.4199999999990602</v>
      </c>
      <c r="L194" s="99" t="s">
        <v>176</v>
      </c>
      <c r="M194" s="100">
        <v>3.5000000000000003E-2</v>
      </c>
      <c r="N194" s="100">
        <v>1.7500000000010677E-2</v>
      </c>
      <c r="O194" s="96">
        <v>218866.05388299999</v>
      </c>
      <c r="P194" s="98">
        <v>106.97</v>
      </c>
      <c r="Q194" s="86"/>
      <c r="R194" s="96">
        <v>234.121008241</v>
      </c>
      <c r="S194" s="97">
        <v>1.4398198423974402E-3</v>
      </c>
      <c r="T194" s="97">
        <f t="shared" si="3"/>
        <v>1.2668313066372208E-3</v>
      </c>
      <c r="U194" s="97">
        <f>R194/'סכום נכסי הקרן'!$C$42</f>
        <v>3.1457443804971572E-4</v>
      </c>
    </row>
    <row r="195" spans="2:21" s="130" customFormat="1">
      <c r="B195" s="89" t="s">
        <v>798</v>
      </c>
      <c r="C195" s="86" t="s">
        <v>799</v>
      </c>
      <c r="D195" s="99" t="s">
        <v>132</v>
      </c>
      <c r="E195" s="99" t="s">
        <v>357</v>
      </c>
      <c r="F195" s="86" t="s">
        <v>762</v>
      </c>
      <c r="G195" s="99" t="s">
        <v>415</v>
      </c>
      <c r="H195" s="86" t="s">
        <v>534</v>
      </c>
      <c r="I195" s="86" t="s">
        <v>172</v>
      </c>
      <c r="J195" s="86"/>
      <c r="K195" s="96">
        <v>3.7900000000026544</v>
      </c>
      <c r="L195" s="99" t="s">
        <v>176</v>
      </c>
      <c r="M195" s="100">
        <v>4.3499999999999997E-2</v>
      </c>
      <c r="N195" s="100">
        <v>5.2800000000040877E-2</v>
      </c>
      <c r="O195" s="96">
        <v>666314.53306399996</v>
      </c>
      <c r="P195" s="98">
        <v>98.39</v>
      </c>
      <c r="Q195" s="86"/>
      <c r="R195" s="96">
        <v>655.586891294</v>
      </c>
      <c r="S195" s="97">
        <v>3.5514576119033859E-4</v>
      </c>
      <c r="T195" s="97">
        <f t="shared" si="3"/>
        <v>3.5473877562379671E-3</v>
      </c>
      <c r="U195" s="97">
        <f>R195/'סכום נכסי הקרן'!$C$42</f>
        <v>8.8087301293901716E-4</v>
      </c>
    </row>
    <row r="196" spans="2:21" s="130" customFormat="1">
      <c r="B196" s="89" t="s">
        <v>800</v>
      </c>
      <c r="C196" s="86" t="s">
        <v>801</v>
      </c>
      <c r="D196" s="99" t="s">
        <v>132</v>
      </c>
      <c r="E196" s="99" t="s">
        <v>357</v>
      </c>
      <c r="F196" s="86" t="s">
        <v>481</v>
      </c>
      <c r="G196" s="99" t="s">
        <v>482</v>
      </c>
      <c r="H196" s="86" t="s">
        <v>534</v>
      </c>
      <c r="I196" s="86" t="s">
        <v>361</v>
      </c>
      <c r="J196" s="86"/>
      <c r="K196" s="96">
        <v>10.499999999997057</v>
      </c>
      <c r="L196" s="99" t="s">
        <v>176</v>
      </c>
      <c r="M196" s="100">
        <v>3.0499999999999999E-2</v>
      </c>
      <c r="N196" s="100">
        <v>3.6799999999987447E-2</v>
      </c>
      <c r="O196" s="96">
        <v>538443.44783299998</v>
      </c>
      <c r="P196" s="98">
        <v>94.67</v>
      </c>
      <c r="Q196" s="86"/>
      <c r="R196" s="96">
        <v>509.74441207299998</v>
      </c>
      <c r="S196" s="97">
        <v>1.703786688921059E-3</v>
      </c>
      <c r="T196" s="97">
        <f t="shared" si="3"/>
        <v>2.7582325244931731E-3</v>
      </c>
      <c r="U196" s="97">
        <f>R196/'סכום נכסי הקרן'!$C$42</f>
        <v>6.8491317025161033E-4</v>
      </c>
    </row>
    <row r="197" spans="2:21" s="130" customFormat="1">
      <c r="B197" s="89" t="s">
        <v>802</v>
      </c>
      <c r="C197" s="86" t="s">
        <v>803</v>
      </c>
      <c r="D197" s="99" t="s">
        <v>132</v>
      </c>
      <c r="E197" s="99" t="s">
        <v>357</v>
      </c>
      <c r="F197" s="86" t="s">
        <v>481</v>
      </c>
      <c r="G197" s="99" t="s">
        <v>482</v>
      </c>
      <c r="H197" s="86" t="s">
        <v>534</v>
      </c>
      <c r="I197" s="86" t="s">
        <v>361</v>
      </c>
      <c r="J197" s="86"/>
      <c r="K197" s="96">
        <v>9.8399999999941343</v>
      </c>
      <c r="L197" s="99" t="s">
        <v>176</v>
      </c>
      <c r="M197" s="100">
        <v>3.0499999999999999E-2</v>
      </c>
      <c r="N197" s="100">
        <v>3.5499999999973227E-2</v>
      </c>
      <c r="O197" s="96">
        <v>446020.37144699995</v>
      </c>
      <c r="P197" s="98">
        <v>96.29</v>
      </c>
      <c r="Q197" s="86"/>
      <c r="R197" s="96">
        <v>429.47301575299997</v>
      </c>
      <c r="S197" s="97">
        <v>1.4113340498754063E-3</v>
      </c>
      <c r="T197" s="97">
        <f t="shared" si="3"/>
        <v>2.3238831312042906E-3</v>
      </c>
      <c r="U197" s="97">
        <f>R197/'סכום נכסי הקרן'!$C$42</f>
        <v>5.7705728162995901E-4</v>
      </c>
    </row>
    <row r="198" spans="2:21" s="130" customFormat="1">
      <c r="B198" s="89" t="s">
        <v>804</v>
      </c>
      <c r="C198" s="86" t="s">
        <v>805</v>
      </c>
      <c r="D198" s="99" t="s">
        <v>132</v>
      </c>
      <c r="E198" s="99" t="s">
        <v>357</v>
      </c>
      <c r="F198" s="86" t="s">
        <v>481</v>
      </c>
      <c r="G198" s="99" t="s">
        <v>482</v>
      </c>
      <c r="H198" s="86" t="s">
        <v>534</v>
      </c>
      <c r="I198" s="86" t="s">
        <v>361</v>
      </c>
      <c r="J198" s="86"/>
      <c r="K198" s="96">
        <v>8.1800000000061051</v>
      </c>
      <c r="L198" s="99" t="s">
        <v>176</v>
      </c>
      <c r="M198" s="100">
        <v>3.95E-2</v>
      </c>
      <c r="N198" s="100">
        <v>3.21000000000147E-2</v>
      </c>
      <c r="O198" s="96">
        <v>329802.25926999998</v>
      </c>
      <c r="P198" s="98">
        <v>107.3</v>
      </c>
      <c r="Q198" s="86"/>
      <c r="R198" s="96">
        <v>353.87782418799992</v>
      </c>
      <c r="S198" s="97">
        <v>1.3741189799225551E-3</v>
      </c>
      <c r="T198" s="97">
        <f t="shared" si="3"/>
        <v>1.9148367323984228E-3</v>
      </c>
      <c r="U198" s="97">
        <f>R198/'סכום נכסי הקרן'!$C$42</f>
        <v>4.7548453049375394E-4</v>
      </c>
    </row>
    <row r="199" spans="2:21" s="130" customFormat="1">
      <c r="B199" s="89" t="s">
        <v>806</v>
      </c>
      <c r="C199" s="86" t="s">
        <v>807</v>
      </c>
      <c r="D199" s="99" t="s">
        <v>132</v>
      </c>
      <c r="E199" s="99" t="s">
        <v>357</v>
      </c>
      <c r="F199" s="86" t="s">
        <v>481</v>
      </c>
      <c r="G199" s="99" t="s">
        <v>482</v>
      </c>
      <c r="H199" s="86" t="s">
        <v>534</v>
      </c>
      <c r="I199" s="86" t="s">
        <v>361</v>
      </c>
      <c r="J199" s="86"/>
      <c r="K199" s="96">
        <v>8.8500000000168129</v>
      </c>
      <c r="L199" s="99" t="s">
        <v>176</v>
      </c>
      <c r="M199" s="100">
        <v>3.95E-2</v>
      </c>
      <c r="N199" s="100">
        <v>3.3800000000076533E-2</v>
      </c>
      <c r="O199" s="96">
        <v>81090.433220000006</v>
      </c>
      <c r="P199" s="98">
        <v>106.35</v>
      </c>
      <c r="Q199" s="86"/>
      <c r="R199" s="96">
        <v>86.239675642999998</v>
      </c>
      <c r="S199" s="97">
        <v>3.3786276547766625E-4</v>
      </c>
      <c r="T199" s="97">
        <f t="shared" si="3"/>
        <v>4.666438172277587E-4</v>
      </c>
      <c r="U199" s="97">
        <f>R199/'סכום נכסי הקרן'!$C$42</f>
        <v>1.1587510965722727E-4</v>
      </c>
    </row>
    <row r="200" spans="2:21" s="130" customFormat="1">
      <c r="B200" s="89" t="s">
        <v>808</v>
      </c>
      <c r="C200" s="86" t="s">
        <v>809</v>
      </c>
      <c r="D200" s="99" t="s">
        <v>132</v>
      </c>
      <c r="E200" s="99" t="s">
        <v>357</v>
      </c>
      <c r="F200" s="86" t="s">
        <v>810</v>
      </c>
      <c r="G200" s="99" t="s">
        <v>415</v>
      </c>
      <c r="H200" s="86" t="s">
        <v>534</v>
      </c>
      <c r="I200" s="86" t="s">
        <v>361</v>
      </c>
      <c r="J200" s="86"/>
      <c r="K200" s="96">
        <v>2.6500000000003561</v>
      </c>
      <c r="L200" s="99" t="s">
        <v>176</v>
      </c>
      <c r="M200" s="100">
        <v>3.9E-2</v>
      </c>
      <c r="N200" s="100">
        <v>5.3800000000004282E-2</v>
      </c>
      <c r="O200" s="96">
        <v>725847.616041</v>
      </c>
      <c r="P200" s="98">
        <v>96.73</v>
      </c>
      <c r="Q200" s="86"/>
      <c r="R200" s="96">
        <v>702.11239901499994</v>
      </c>
      <c r="S200" s="97">
        <v>8.0816306502958879E-4</v>
      </c>
      <c r="T200" s="97">
        <f t="shared" si="3"/>
        <v>3.7991377814961991E-3</v>
      </c>
      <c r="U200" s="97">
        <f>R200/'סכום נכסי הקרן'!$C$42</f>
        <v>9.4338656333021271E-4</v>
      </c>
    </row>
    <row r="201" spans="2:21" s="130" customFormat="1">
      <c r="B201" s="89" t="s">
        <v>811</v>
      </c>
      <c r="C201" s="86" t="s">
        <v>812</v>
      </c>
      <c r="D201" s="99" t="s">
        <v>132</v>
      </c>
      <c r="E201" s="99" t="s">
        <v>357</v>
      </c>
      <c r="F201" s="86" t="s">
        <v>568</v>
      </c>
      <c r="G201" s="99" t="s">
        <v>415</v>
      </c>
      <c r="H201" s="86" t="s">
        <v>534</v>
      </c>
      <c r="I201" s="86" t="s">
        <v>172</v>
      </c>
      <c r="J201" s="86"/>
      <c r="K201" s="96">
        <v>4.0399999999964606</v>
      </c>
      <c r="L201" s="99" t="s">
        <v>176</v>
      </c>
      <c r="M201" s="100">
        <v>5.0499999999999996E-2</v>
      </c>
      <c r="N201" s="100">
        <v>2.2799999999956442E-2</v>
      </c>
      <c r="O201" s="96">
        <v>131295.21556099999</v>
      </c>
      <c r="P201" s="98">
        <v>111.9</v>
      </c>
      <c r="Q201" s="86"/>
      <c r="R201" s="96">
        <v>146.91935061299998</v>
      </c>
      <c r="S201" s="97">
        <v>2.4157309543684986E-4</v>
      </c>
      <c r="T201" s="97">
        <f t="shared" si="3"/>
        <v>7.9498219448879189E-4</v>
      </c>
      <c r="U201" s="97">
        <f>R201/'סכום נכסי הקרן'!$C$42</f>
        <v>1.9740677056259129E-4</v>
      </c>
    </row>
    <row r="202" spans="2:21" s="130" customFormat="1">
      <c r="B202" s="89" t="s">
        <v>813</v>
      </c>
      <c r="C202" s="86" t="s">
        <v>814</v>
      </c>
      <c r="D202" s="99" t="s">
        <v>132</v>
      </c>
      <c r="E202" s="99" t="s">
        <v>357</v>
      </c>
      <c r="F202" s="86" t="s">
        <v>496</v>
      </c>
      <c r="G202" s="99" t="s">
        <v>482</v>
      </c>
      <c r="H202" s="86" t="s">
        <v>534</v>
      </c>
      <c r="I202" s="86" t="s">
        <v>172</v>
      </c>
      <c r="J202" s="86"/>
      <c r="K202" s="96">
        <v>4.8600000000043764</v>
      </c>
      <c r="L202" s="99" t="s">
        <v>176</v>
      </c>
      <c r="M202" s="100">
        <v>3.9199999999999999E-2</v>
      </c>
      <c r="N202" s="100">
        <v>2.2800000000024273E-2</v>
      </c>
      <c r="O202" s="96">
        <v>574985.430911</v>
      </c>
      <c r="P202" s="98">
        <v>108.9</v>
      </c>
      <c r="Q202" s="86"/>
      <c r="R202" s="96">
        <v>626.15915339100002</v>
      </c>
      <c r="S202" s="97">
        <v>5.9903426032604959E-4</v>
      </c>
      <c r="T202" s="97">
        <f t="shared" si="3"/>
        <v>3.3881539483062171E-3</v>
      </c>
      <c r="U202" s="97">
        <f>R202/'סכום נכסי הקרן'!$C$42</f>
        <v>8.4133271630582767E-4</v>
      </c>
    </row>
    <row r="203" spans="2:21" s="130" customFormat="1">
      <c r="B203" s="89" t="s">
        <v>815</v>
      </c>
      <c r="C203" s="86" t="s">
        <v>816</v>
      </c>
      <c r="D203" s="99" t="s">
        <v>132</v>
      </c>
      <c r="E203" s="99" t="s">
        <v>357</v>
      </c>
      <c r="F203" s="86" t="s">
        <v>606</v>
      </c>
      <c r="G203" s="99" t="s">
        <v>607</v>
      </c>
      <c r="H203" s="86" t="s">
        <v>534</v>
      </c>
      <c r="I203" s="86" t="s">
        <v>361</v>
      </c>
      <c r="J203" s="86"/>
      <c r="K203" s="96">
        <v>0.15000000000010985</v>
      </c>
      <c r="L203" s="99" t="s">
        <v>176</v>
      </c>
      <c r="M203" s="100">
        <v>2.4500000000000001E-2</v>
      </c>
      <c r="N203" s="100">
        <v>1.080000000000088E-2</v>
      </c>
      <c r="O203" s="96">
        <v>2271044.4160000002</v>
      </c>
      <c r="P203" s="98">
        <v>100.2</v>
      </c>
      <c r="Q203" s="86"/>
      <c r="R203" s="96">
        <v>2275.5865603849998</v>
      </c>
      <c r="S203" s="97">
        <v>7.6314619968683415E-4</v>
      </c>
      <c r="T203" s="97">
        <f t="shared" si="3"/>
        <v>1.231322347924942E-2</v>
      </c>
      <c r="U203" s="97">
        <f>R203/'סכום נכסי הקרן'!$C$42</f>
        <v>3.0575699671074475E-3</v>
      </c>
    </row>
    <row r="204" spans="2:21" s="130" customFormat="1">
      <c r="B204" s="89" t="s">
        <v>817</v>
      </c>
      <c r="C204" s="86" t="s">
        <v>818</v>
      </c>
      <c r="D204" s="99" t="s">
        <v>132</v>
      </c>
      <c r="E204" s="99" t="s">
        <v>357</v>
      </c>
      <c r="F204" s="86" t="s">
        <v>606</v>
      </c>
      <c r="G204" s="99" t="s">
        <v>607</v>
      </c>
      <c r="H204" s="86" t="s">
        <v>534</v>
      </c>
      <c r="I204" s="86" t="s">
        <v>361</v>
      </c>
      <c r="J204" s="86"/>
      <c r="K204" s="96">
        <v>4.9299999999991782</v>
      </c>
      <c r="L204" s="99" t="s">
        <v>176</v>
      </c>
      <c r="M204" s="100">
        <v>1.9E-2</v>
      </c>
      <c r="N204" s="100">
        <v>1.5700000000000366E-2</v>
      </c>
      <c r="O204" s="96">
        <v>1878003.825318</v>
      </c>
      <c r="P204" s="98">
        <v>101.83</v>
      </c>
      <c r="Q204" s="86"/>
      <c r="R204" s="96">
        <v>1912.3713579490002</v>
      </c>
      <c r="S204" s="97">
        <v>1.3000182925062889E-3</v>
      </c>
      <c r="T204" s="97">
        <f t="shared" si="3"/>
        <v>1.0347862092206152E-2</v>
      </c>
      <c r="U204" s="97">
        <f>R204/'סכום נכסי הקרן'!$C$42</f>
        <v>2.5695393582532309E-3</v>
      </c>
    </row>
    <row r="205" spans="2:21" s="130" customFormat="1">
      <c r="B205" s="89" t="s">
        <v>819</v>
      </c>
      <c r="C205" s="86" t="s">
        <v>820</v>
      </c>
      <c r="D205" s="99" t="s">
        <v>132</v>
      </c>
      <c r="E205" s="99" t="s">
        <v>357</v>
      </c>
      <c r="F205" s="86" t="s">
        <v>606</v>
      </c>
      <c r="G205" s="99" t="s">
        <v>607</v>
      </c>
      <c r="H205" s="86" t="s">
        <v>534</v>
      </c>
      <c r="I205" s="86" t="s">
        <v>361</v>
      </c>
      <c r="J205" s="86"/>
      <c r="K205" s="96">
        <v>3.4799999999997002</v>
      </c>
      <c r="L205" s="99" t="s">
        <v>176</v>
      </c>
      <c r="M205" s="100">
        <v>2.9600000000000001E-2</v>
      </c>
      <c r="N205" s="100">
        <v>1.5900000000022875E-2</v>
      </c>
      <c r="O205" s="96">
        <v>251925.694571</v>
      </c>
      <c r="P205" s="98">
        <v>105.86</v>
      </c>
      <c r="Q205" s="86"/>
      <c r="R205" s="96">
        <v>266.68853182099997</v>
      </c>
      <c r="S205" s="97">
        <v>6.168692355201105E-4</v>
      </c>
      <c r="T205" s="97">
        <f t="shared" si="3"/>
        <v>1.4430545288109441E-3</v>
      </c>
      <c r="U205" s="97">
        <f>R205/'סכום נכסי הקרן'!$C$42</f>
        <v>3.5833347747049008E-4</v>
      </c>
    </row>
    <row r="206" spans="2:21" s="130" customFormat="1">
      <c r="B206" s="89" t="s">
        <v>821</v>
      </c>
      <c r="C206" s="86" t="s">
        <v>822</v>
      </c>
      <c r="D206" s="99" t="s">
        <v>132</v>
      </c>
      <c r="E206" s="99" t="s">
        <v>357</v>
      </c>
      <c r="F206" s="86" t="s">
        <v>612</v>
      </c>
      <c r="G206" s="99" t="s">
        <v>482</v>
      </c>
      <c r="H206" s="86" t="s">
        <v>534</v>
      </c>
      <c r="I206" s="86" t="s">
        <v>172</v>
      </c>
      <c r="J206" s="86"/>
      <c r="K206" s="96">
        <v>5.7099999999996056</v>
      </c>
      <c r="L206" s="99" t="s">
        <v>176</v>
      </c>
      <c r="M206" s="100">
        <v>3.61E-2</v>
      </c>
      <c r="N206" s="100">
        <v>2.4799999999998025E-2</v>
      </c>
      <c r="O206" s="96">
        <v>1133801.8467969999</v>
      </c>
      <c r="P206" s="98">
        <v>107.26</v>
      </c>
      <c r="Q206" s="86"/>
      <c r="R206" s="96">
        <v>1216.1158230880001</v>
      </c>
      <c r="S206" s="97">
        <v>1.4772662498983712E-3</v>
      </c>
      <c r="T206" s="97">
        <f t="shared" si="3"/>
        <v>6.580415865964878E-3</v>
      </c>
      <c r="U206" s="97">
        <f>R206/'סכום נכסי הקרן'!$C$42</f>
        <v>1.6340223140397371E-3</v>
      </c>
    </row>
    <row r="207" spans="2:21" s="130" customFormat="1">
      <c r="B207" s="89" t="s">
        <v>823</v>
      </c>
      <c r="C207" s="86" t="s">
        <v>824</v>
      </c>
      <c r="D207" s="99" t="s">
        <v>132</v>
      </c>
      <c r="E207" s="99" t="s">
        <v>357</v>
      </c>
      <c r="F207" s="86" t="s">
        <v>612</v>
      </c>
      <c r="G207" s="99" t="s">
        <v>482</v>
      </c>
      <c r="H207" s="86" t="s">
        <v>534</v>
      </c>
      <c r="I207" s="86" t="s">
        <v>172</v>
      </c>
      <c r="J207" s="86"/>
      <c r="K207" s="96">
        <v>6.6400000000003958</v>
      </c>
      <c r="L207" s="99" t="s">
        <v>176</v>
      </c>
      <c r="M207" s="100">
        <v>3.3000000000000002E-2</v>
      </c>
      <c r="N207" s="100">
        <v>2.9000000000002465E-2</v>
      </c>
      <c r="O207" s="96">
        <v>393792.97917399998</v>
      </c>
      <c r="P207" s="98">
        <v>103.02</v>
      </c>
      <c r="Q207" s="86"/>
      <c r="R207" s="96">
        <v>405.685527181</v>
      </c>
      <c r="S207" s="97">
        <v>1.2771180955553033E-3</v>
      </c>
      <c r="T207" s="97">
        <f t="shared" si="3"/>
        <v>2.1951687733784246E-3</v>
      </c>
      <c r="U207" s="97">
        <f>R207/'סכום נכסי הקרן'!$C$42</f>
        <v>5.4509545169264672E-4</v>
      </c>
    </row>
    <row r="208" spans="2:21" s="130" customFormat="1">
      <c r="B208" s="89" t="s">
        <v>825</v>
      </c>
      <c r="C208" s="86" t="s">
        <v>826</v>
      </c>
      <c r="D208" s="99" t="s">
        <v>132</v>
      </c>
      <c r="E208" s="99" t="s">
        <v>357</v>
      </c>
      <c r="F208" s="86" t="s">
        <v>827</v>
      </c>
      <c r="G208" s="99" t="s">
        <v>163</v>
      </c>
      <c r="H208" s="86" t="s">
        <v>534</v>
      </c>
      <c r="I208" s="86" t="s">
        <v>172</v>
      </c>
      <c r="J208" s="86"/>
      <c r="K208" s="96">
        <v>3.7099999999989213</v>
      </c>
      <c r="L208" s="99" t="s">
        <v>176</v>
      </c>
      <c r="M208" s="100">
        <v>2.75E-2</v>
      </c>
      <c r="N208" s="100">
        <v>2.0899999999989739E-2</v>
      </c>
      <c r="O208" s="96">
        <v>370213.80951599998</v>
      </c>
      <c r="P208" s="98">
        <v>102.69</v>
      </c>
      <c r="Q208" s="86"/>
      <c r="R208" s="96">
        <v>380.17254867100002</v>
      </c>
      <c r="S208" s="97">
        <v>7.948589528509962E-4</v>
      </c>
      <c r="T208" s="97">
        <f t="shared" si="3"/>
        <v>2.0571177708440412E-3</v>
      </c>
      <c r="U208" s="97">
        <f>R208/'סכום נכסי הקרן'!$C$42</f>
        <v>5.1081518381725739E-4</v>
      </c>
    </row>
    <row r="209" spans="2:21" s="130" customFormat="1">
      <c r="B209" s="89" t="s">
        <v>828</v>
      </c>
      <c r="C209" s="86" t="s">
        <v>829</v>
      </c>
      <c r="D209" s="99" t="s">
        <v>132</v>
      </c>
      <c r="E209" s="99" t="s">
        <v>357</v>
      </c>
      <c r="F209" s="86" t="s">
        <v>827</v>
      </c>
      <c r="G209" s="99" t="s">
        <v>163</v>
      </c>
      <c r="H209" s="86" t="s">
        <v>534</v>
      </c>
      <c r="I209" s="86" t="s">
        <v>172</v>
      </c>
      <c r="J209" s="86"/>
      <c r="K209" s="96">
        <v>4.7599999999964915</v>
      </c>
      <c r="L209" s="99" t="s">
        <v>176</v>
      </c>
      <c r="M209" s="100">
        <v>2.3E-2</v>
      </c>
      <c r="N209" s="100">
        <v>2.5999999999991079E-2</v>
      </c>
      <c r="O209" s="96">
        <v>680587.58250000002</v>
      </c>
      <c r="P209" s="98">
        <v>98.83</v>
      </c>
      <c r="Q209" s="86"/>
      <c r="R209" s="96">
        <v>672.62469266099993</v>
      </c>
      <c r="S209" s="97">
        <v>2.1602580882605004E-3</v>
      </c>
      <c r="T209" s="97">
        <f t="shared" si="3"/>
        <v>3.639579483627778E-3</v>
      </c>
      <c r="U209" s="97">
        <f>R209/'סכום נכסי הקרן'!$C$42</f>
        <v>9.037656906653558E-4</v>
      </c>
    </row>
    <row r="210" spans="2:21" s="130" customFormat="1">
      <c r="B210" s="89" t="s">
        <v>830</v>
      </c>
      <c r="C210" s="86" t="s">
        <v>831</v>
      </c>
      <c r="D210" s="99" t="s">
        <v>132</v>
      </c>
      <c r="E210" s="99" t="s">
        <v>357</v>
      </c>
      <c r="F210" s="86" t="s">
        <v>624</v>
      </c>
      <c r="G210" s="99" t="s">
        <v>411</v>
      </c>
      <c r="H210" s="86" t="s">
        <v>621</v>
      </c>
      <c r="I210" s="86" t="s">
        <v>361</v>
      </c>
      <c r="J210" s="86"/>
      <c r="K210" s="96">
        <v>1.1399999999976553</v>
      </c>
      <c r="L210" s="99" t="s">
        <v>176</v>
      </c>
      <c r="M210" s="100">
        <v>4.2999999999999997E-2</v>
      </c>
      <c r="N210" s="100">
        <v>2.0099999999972157E-2</v>
      </c>
      <c r="O210" s="96">
        <v>265014.25274899998</v>
      </c>
      <c r="P210" s="98">
        <v>103</v>
      </c>
      <c r="Q210" s="86"/>
      <c r="R210" s="96">
        <v>272.96468917600004</v>
      </c>
      <c r="S210" s="97">
        <v>9.178299466277341E-4</v>
      </c>
      <c r="T210" s="97">
        <f t="shared" si="3"/>
        <v>1.4770148841093934E-3</v>
      </c>
      <c r="U210" s="97">
        <f>R210/'סכום נכסי הקרן'!$C$42</f>
        <v>3.6676637585878174E-4</v>
      </c>
    </row>
    <row r="211" spans="2:21" s="130" customFormat="1">
      <c r="B211" s="89" t="s">
        <v>832</v>
      </c>
      <c r="C211" s="86" t="s">
        <v>833</v>
      </c>
      <c r="D211" s="99" t="s">
        <v>132</v>
      </c>
      <c r="E211" s="99" t="s">
        <v>357</v>
      </c>
      <c r="F211" s="86" t="s">
        <v>624</v>
      </c>
      <c r="G211" s="99" t="s">
        <v>411</v>
      </c>
      <c r="H211" s="86" t="s">
        <v>621</v>
      </c>
      <c r="I211" s="86" t="s">
        <v>361</v>
      </c>
      <c r="J211" s="86"/>
      <c r="K211" s="96">
        <v>1.6099999999978492</v>
      </c>
      <c r="L211" s="99" t="s">
        <v>176</v>
      </c>
      <c r="M211" s="100">
        <v>4.2500000000000003E-2</v>
      </c>
      <c r="N211" s="100">
        <v>2.5899999999978492E-2</v>
      </c>
      <c r="O211" s="96">
        <v>222563.527371</v>
      </c>
      <c r="P211" s="98">
        <v>104.44</v>
      </c>
      <c r="Q211" s="86"/>
      <c r="R211" s="96">
        <v>232.44535044999998</v>
      </c>
      <c r="S211" s="97">
        <v>4.5304390639751529E-4</v>
      </c>
      <c r="T211" s="97">
        <f t="shared" si="3"/>
        <v>1.2577643042148484E-3</v>
      </c>
      <c r="U211" s="97">
        <f>R211/'סכום נכסי הקרן'!$C$42</f>
        <v>3.1232295659605288E-4</v>
      </c>
    </row>
    <row r="212" spans="2:21" s="130" customFormat="1">
      <c r="B212" s="89" t="s">
        <v>834</v>
      </c>
      <c r="C212" s="86" t="s">
        <v>835</v>
      </c>
      <c r="D212" s="99" t="s">
        <v>132</v>
      </c>
      <c r="E212" s="99" t="s">
        <v>357</v>
      </c>
      <c r="F212" s="86" t="s">
        <v>624</v>
      </c>
      <c r="G212" s="99" t="s">
        <v>411</v>
      </c>
      <c r="H212" s="86" t="s">
        <v>621</v>
      </c>
      <c r="I212" s="86" t="s">
        <v>361</v>
      </c>
      <c r="J212" s="86"/>
      <c r="K212" s="96">
        <v>1.9899999999983802</v>
      </c>
      <c r="L212" s="99" t="s">
        <v>176</v>
      </c>
      <c r="M212" s="100">
        <v>3.7000000000000005E-2</v>
      </c>
      <c r="N212" s="100">
        <v>2.7700000000003052E-2</v>
      </c>
      <c r="O212" s="96">
        <v>411849.24342900002</v>
      </c>
      <c r="P212" s="98">
        <v>103.42</v>
      </c>
      <c r="Q212" s="86"/>
      <c r="R212" s="96">
        <v>425.93450583099997</v>
      </c>
      <c r="S212" s="97">
        <v>1.5613685636846199E-3</v>
      </c>
      <c r="T212" s="97">
        <f t="shared" si="3"/>
        <v>2.3047362157620778E-3</v>
      </c>
      <c r="U212" s="97">
        <f>R212/'סכום נכסי הקרן'!$C$42</f>
        <v>5.7230279685044415E-4</v>
      </c>
    </row>
    <row r="213" spans="2:21" s="130" customFormat="1">
      <c r="B213" s="89" t="s">
        <v>836</v>
      </c>
      <c r="C213" s="86" t="s">
        <v>837</v>
      </c>
      <c r="D213" s="99" t="s">
        <v>132</v>
      </c>
      <c r="E213" s="99" t="s">
        <v>357</v>
      </c>
      <c r="F213" s="86" t="s">
        <v>795</v>
      </c>
      <c r="G213" s="99" t="s">
        <v>607</v>
      </c>
      <c r="H213" s="86" t="s">
        <v>621</v>
      </c>
      <c r="I213" s="86" t="s">
        <v>172</v>
      </c>
      <c r="J213" s="86"/>
      <c r="K213" s="96">
        <v>3.5099999999033162</v>
      </c>
      <c r="L213" s="99" t="s">
        <v>176</v>
      </c>
      <c r="M213" s="100">
        <v>3.7499999999999999E-2</v>
      </c>
      <c r="N213" s="100">
        <v>1.8599999999436012E-2</v>
      </c>
      <c r="O213" s="96">
        <v>13827.811200000002</v>
      </c>
      <c r="P213" s="98">
        <v>107.71</v>
      </c>
      <c r="Q213" s="86"/>
      <c r="R213" s="96">
        <v>14.893935444</v>
      </c>
      <c r="S213" s="97">
        <v>2.6237233266696154E-5</v>
      </c>
      <c r="T213" s="97">
        <f t="shared" si="3"/>
        <v>8.0591245703463084E-5</v>
      </c>
      <c r="U213" s="97">
        <f>R213/'סכום נכסי הקרן'!$C$42</f>
        <v>2.0012092925134378E-5</v>
      </c>
    </row>
    <row r="214" spans="2:21" s="130" customFormat="1">
      <c r="B214" s="89" t="s">
        <v>838</v>
      </c>
      <c r="C214" s="86" t="s">
        <v>839</v>
      </c>
      <c r="D214" s="99" t="s">
        <v>132</v>
      </c>
      <c r="E214" s="99" t="s">
        <v>357</v>
      </c>
      <c r="F214" s="86" t="s">
        <v>469</v>
      </c>
      <c r="G214" s="99" t="s">
        <v>365</v>
      </c>
      <c r="H214" s="86" t="s">
        <v>621</v>
      </c>
      <c r="I214" s="86" t="s">
        <v>172</v>
      </c>
      <c r="J214" s="86"/>
      <c r="K214" s="96">
        <v>2.680000000001233</v>
      </c>
      <c r="L214" s="99" t="s">
        <v>176</v>
      </c>
      <c r="M214" s="100">
        <v>3.6000000000000004E-2</v>
      </c>
      <c r="N214" s="100">
        <v>2.3200000000010504E-2</v>
      </c>
      <c r="O214" s="96">
        <f>840562.71915/50000</f>
        <v>16.811254383000001</v>
      </c>
      <c r="P214" s="98">
        <v>5209200</v>
      </c>
      <c r="Q214" s="86"/>
      <c r="R214" s="96">
        <v>875.73186331900001</v>
      </c>
      <c r="S214" s="97">
        <f>5360.38976563995%/50000</f>
        <v>1.07207795312799E-3</v>
      </c>
      <c r="T214" s="97">
        <f t="shared" si="3"/>
        <v>4.7385945798176961E-3</v>
      </c>
      <c r="U214" s="97">
        <f>R214/'סכום נכסי הקרן'!$C$42</f>
        <v>1.1766686845215862E-3</v>
      </c>
    </row>
    <row r="215" spans="2:21" s="130" customFormat="1">
      <c r="B215" s="89" t="s">
        <v>840</v>
      </c>
      <c r="C215" s="86" t="s">
        <v>841</v>
      </c>
      <c r="D215" s="99" t="s">
        <v>132</v>
      </c>
      <c r="E215" s="99" t="s">
        <v>357</v>
      </c>
      <c r="F215" s="86" t="s">
        <v>842</v>
      </c>
      <c r="G215" s="99" t="s">
        <v>787</v>
      </c>
      <c r="H215" s="86" t="s">
        <v>621</v>
      </c>
      <c r="I215" s="86" t="s">
        <v>172</v>
      </c>
      <c r="J215" s="86"/>
      <c r="K215" s="96">
        <v>0.8999999999999998</v>
      </c>
      <c r="L215" s="99" t="s">
        <v>176</v>
      </c>
      <c r="M215" s="100">
        <v>5.5500000000000001E-2</v>
      </c>
      <c r="N215" s="100">
        <v>9.2000000006062926E-3</v>
      </c>
      <c r="O215" s="96">
        <v>6302.5345960000004</v>
      </c>
      <c r="P215" s="98">
        <v>104.68</v>
      </c>
      <c r="Q215" s="86"/>
      <c r="R215" s="96">
        <v>6.5974931300000001</v>
      </c>
      <c r="S215" s="97">
        <v>5.2521121633333334E-4</v>
      </c>
      <c r="T215" s="97">
        <f t="shared" si="3"/>
        <v>3.5699106650884154E-5</v>
      </c>
      <c r="U215" s="97">
        <f>R215/'סכום נכסי הקרן'!$C$42</f>
        <v>8.8646581077859862E-6</v>
      </c>
    </row>
    <row r="216" spans="2:21" s="130" customFormat="1">
      <c r="B216" s="89" t="s">
        <v>843</v>
      </c>
      <c r="C216" s="86" t="s">
        <v>844</v>
      </c>
      <c r="D216" s="99" t="s">
        <v>132</v>
      </c>
      <c r="E216" s="99" t="s">
        <v>357</v>
      </c>
      <c r="F216" s="86" t="s">
        <v>845</v>
      </c>
      <c r="G216" s="99" t="s">
        <v>163</v>
      </c>
      <c r="H216" s="86" t="s">
        <v>621</v>
      </c>
      <c r="I216" s="86" t="s">
        <v>361</v>
      </c>
      <c r="J216" s="86"/>
      <c r="K216" s="96">
        <v>2.1500000000339674</v>
      </c>
      <c r="L216" s="99" t="s">
        <v>176</v>
      </c>
      <c r="M216" s="100">
        <v>3.4000000000000002E-2</v>
      </c>
      <c r="N216" s="100">
        <v>2.2800000000271745E-2</v>
      </c>
      <c r="O216" s="96">
        <v>35755.904506999999</v>
      </c>
      <c r="P216" s="98">
        <v>102.92</v>
      </c>
      <c r="Q216" s="86"/>
      <c r="R216" s="96">
        <v>36.799975724999996</v>
      </c>
      <c r="S216" s="97">
        <v>5.6372054413354399E-5</v>
      </c>
      <c r="T216" s="97">
        <f t="shared" si="3"/>
        <v>1.9912506648668885E-4</v>
      </c>
      <c r="U216" s="97">
        <f>R216/'סכום נכסי הקרן'!$C$42</f>
        <v>4.9445932985298717E-5</v>
      </c>
    </row>
    <row r="217" spans="2:21" s="130" customFormat="1">
      <c r="B217" s="89" t="s">
        <v>846</v>
      </c>
      <c r="C217" s="86" t="s">
        <v>847</v>
      </c>
      <c r="D217" s="99" t="s">
        <v>132</v>
      </c>
      <c r="E217" s="99" t="s">
        <v>357</v>
      </c>
      <c r="F217" s="86" t="s">
        <v>620</v>
      </c>
      <c r="G217" s="99" t="s">
        <v>365</v>
      </c>
      <c r="H217" s="86" t="s">
        <v>621</v>
      </c>
      <c r="I217" s="86" t="s">
        <v>172</v>
      </c>
      <c r="J217" s="86"/>
      <c r="K217" s="96">
        <v>0.67000000000007909</v>
      </c>
      <c r="L217" s="99" t="s">
        <v>176</v>
      </c>
      <c r="M217" s="100">
        <v>1.6899999999999998E-2</v>
      </c>
      <c r="N217" s="100">
        <v>9.7999999999952691E-3</v>
      </c>
      <c r="O217" s="96">
        <v>252106.511791</v>
      </c>
      <c r="P217" s="98">
        <v>100.61</v>
      </c>
      <c r="Q217" s="86"/>
      <c r="R217" s="96">
        <v>253.644353094</v>
      </c>
      <c r="S217" s="97">
        <v>4.8985060387634553E-4</v>
      </c>
      <c r="T217" s="97">
        <f t="shared" si="3"/>
        <v>1.3724723367005954E-3</v>
      </c>
      <c r="U217" s="97">
        <f>R217/'סכום נכסי הקרן'!$C$42</f>
        <v>3.4080679234430039E-4</v>
      </c>
    </row>
    <row r="218" spans="2:21" s="130" customFormat="1">
      <c r="B218" s="89" t="s">
        <v>848</v>
      </c>
      <c r="C218" s="86" t="s">
        <v>849</v>
      </c>
      <c r="D218" s="99" t="s">
        <v>132</v>
      </c>
      <c r="E218" s="99" t="s">
        <v>357</v>
      </c>
      <c r="F218" s="86" t="s">
        <v>850</v>
      </c>
      <c r="G218" s="99" t="s">
        <v>415</v>
      </c>
      <c r="H218" s="86" t="s">
        <v>621</v>
      </c>
      <c r="I218" s="86" t="s">
        <v>172</v>
      </c>
      <c r="J218" s="86"/>
      <c r="K218" s="96">
        <v>2.4299999999986683</v>
      </c>
      <c r="L218" s="99" t="s">
        <v>176</v>
      </c>
      <c r="M218" s="100">
        <v>6.7500000000000004E-2</v>
      </c>
      <c r="N218" s="100">
        <v>3.9499999999960962E-2</v>
      </c>
      <c r="O218" s="96">
        <v>201485.00804300004</v>
      </c>
      <c r="P218" s="98">
        <v>108.09</v>
      </c>
      <c r="Q218" s="86"/>
      <c r="R218" s="96">
        <v>217.78514520300001</v>
      </c>
      <c r="S218" s="97">
        <v>2.5193372652548504E-4</v>
      </c>
      <c r="T218" s="97">
        <f t="shared" si="3"/>
        <v>1.1784377751341728E-3</v>
      </c>
      <c r="U218" s="97">
        <f>R218/'סכום נכסי הקרן'!$C$42</f>
        <v>2.9262491299920798E-4</v>
      </c>
    </row>
    <row r="219" spans="2:21" s="130" customFormat="1">
      <c r="B219" s="89" t="s">
        <v>851</v>
      </c>
      <c r="C219" s="86" t="s">
        <v>852</v>
      </c>
      <c r="D219" s="99" t="s">
        <v>132</v>
      </c>
      <c r="E219" s="99" t="s">
        <v>357</v>
      </c>
      <c r="F219" s="86" t="s">
        <v>579</v>
      </c>
      <c r="G219" s="99" t="s">
        <v>415</v>
      </c>
      <c r="H219" s="86" t="s">
        <v>621</v>
      </c>
      <c r="I219" s="86" t="s">
        <v>361</v>
      </c>
      <c r="J219" s="86"/>
      <c r="K219" s="96">
        <v>2.8299999967045406</v>
      </c>
      <c r="L219" s="99" t="s">
        <v>176</v>
      </c>
      <c r="M219" s="100">
        <v>5.74E-2</v>
      </c>
      <c r="N219" s="100">
        <v>1.7399999987211649E-2</v>
      </c>
      <c r="O219" s="96">
        <v>148.00830999999999</v>
      </c>
      <c r="P219" s="98">
        <v>111.6</v>
      </c>
      <c r="Q219" s="96">
        <v>3.4698990999999998E-2</v>
      </c>
      <c r="R219" s="96">
        <v>0.20331004899999999</v>
      </c>
      <c r="S219" s="97">
        <v>1.1507510141559723E-6</v>
      </c>
      <c r="T219" s="97">
        <f t="shared" si="3"/>
        <v>1.1001128730917653E-6</v>
      </c>
      <c r="U219" s="97">
        <f>R219/'סכום נכסי הקרן'!$C$42</f>
        <v>2.7317558938666387E-7</v>
      </c>
    </row>
    <row r="220" spans="2:21" s="130" customFormat="1">
      <c r="B220" s="89" t="s">
        <v>853</v>
      </c>
      <c r="C220" s="86" t="s">
        <v>854</v>
      </c>
      <c r="D220" s="99" t="s">
        <v>132</v>
      </c>
      <c r="E220" s="99" t="s">
        <v>357</v>
      </c>
      <c r="F220" s="86" t="s">
        <v>579</v>
      </c>
      <c r="G220" s="99" t="s">
        <v>415</v>
      </c>
      <c r="H220" s="86" t="s">
        <v>621</v>
      </c>
      <c r="I220" s="86" t="s">
        <v>361</v>
      </c>
      <c r="J220" s="86"/>
      <c r="K220" s="96">
        <v>4.5800000000051631</v>
      </c>
      <c r="L220" s="99" t="s">
        <v>176</v>
      </c>
      <c r="M220" s="100">
        <v>5.6500000000000002E-2</v>
      </c>
      <c r="N220" s="100">
        <v>2.5600000000177009E-2</v>
      </c>
      <c r="O220" s="96">
        <v>23334.431400000001</v>
      </c>
      <c r="P220" s="98">
        <v>116.21</v>
      </c>
      <c r="Q220" s="86"/>
      <c r="R220" s="96">
        <v>27.116943767000002</v>
      </c>
      <c r="S220" s="97">
        <v>2.5119065657788932E-4</v>
      </c>
      <c r="T220" s="97">
        <f t="shared" si="3"/>
        <v>1.4673007588022474E-4</v>
      </c>
      <c r="U220" s="97">
        <f>R220/'סכום נכסי הקרן'!$C$42</f>
        <v>3.6435420346169153E-5</v>
      </c>
    </row>
    <row r="221" spans="2:21" s="130" customFormat="1">
      <c r="B221" s="89" t="s">
        <v>855</v>
      </c>
      <c r="C221" s="86" t="s">
        <v>856</v>
      </c>
      <c r="D221" s="99" t="s">
        <v>132</v>
      </c>
      <c r="E221" s="99" t="s">
        <v>357</v>
      </c>
      <c r="F221" s="86" t="s">
        <v>582</v>
      </c>
      <c r="G221" s="99" t="s">
        <v>415</v>
      </c>
      <c r="H221" s="86" t="s">
        <v>621</v>
      </c>
      <c r="I221" s="86" t="s">
        <v>361</v>
      </c>
      <c r="J221" s="86"/>
      <c r="K221" s="96">
        <v>3.3000000000048368</v>
      </c>
      <c r="L221" s="99" t="s">
        <v>176</v>
      </c>
      <c r="M221" s="100">
        <v>3.7000000000000005E-2</v>
      </c>
      <c r="N221" s="100">
        <v>1.7700000000019346E-2</v>
      </c>
      <c r="O221" s="96">
        <v>115455.60509700001</v>
      </c>
      <c r="P221" s="98">
        <v>107.45</v>
      </c>
      <c r="Q221" s="86"/>
      <c r="R221" s="96">
        <v>124.05704778799999</v>
      </c>
      <c r="S221" s="97">
        <v>5.1068918818732276E-4</v>
      </c>
      <c r="T221" s="97">
        <f t="shared" si="3"/>
        <v>6.7127402674197921E-4</v>
      </c>
      <c r="U221" s="97">
        <f>R221/'סכום נכסי הקרן'!$C$42</f>
        <v>1.6668805754434907E-4</v>
      </c>
    </row>
    <row r="222" spans="2:21" s="130" customFormat="1">
      <c r="B222" s="89" t="s">
        <v>857</v>
      </c>
      <c r="C222" s="86" t="s">
        <v>858</v>
      </c>
      <c r="D222" s="99" t="s">
        <v>132</v>
      </c>
      <c r="E222" s="99" t="s">
        <v>357</v>
      </c>
      <c r="F222" s="86" t="s">
        <v>859</v>
      </c>
      <c r="G222" s="99" t="s">
        <v>415</v>
      </c>
      <c r="H222" s="86" t="s">
        <v>621</v>
      </c>
      <c r="I222" s="86" t="s">
        <v>172</v>
      </c>
      <c r="J222" s="86"/>
      <c r="K222" s="96">
        <v>1.8200000000000003</v>
      </c>
      <c r="L222" s="99" t="s">
        <v>176</v>
      </c>
      <c r="M222" s="100">
        <v>4.4500000000000005E-2</v>
      </c>
      <c r="N222" s="100">
        <v>4.4500000000000005E-2</v>
      </c>
      <c r="O222" s="96">
        <v>0.4</v>
      </c>
      <c r="P222" s="98">
        <v>101.19</v>
      </c>
      <c r="Q222" s="86"/>
      <c r="R222" s="96">
        <v>4.0999999999999999E-4</v>
      </c>
      <c r="S222" s="97">
        <v>3.5727490179962149E-10</v>
      </c>
      <c r="T222" s="97">
        <f t="shared" si="3"/>
        <v>2.2185144324451162E-9</v>
      </c>
      <c r="U222" s="97">
        <f>R222/'סכום נכסי הקרן'!$C$42</f>
        <v>5.5089255154590123E-10</v>
      </c>
    </row>
    <row r="223" spans="2:21" s="130" customFormat="1">
      <c r="B223" s="89" t="s">
        <v>860</v>
      </c>
      <c r="C223" s="86" t="s">
        <v>861</v>
      </c>
      <c r="D223" s="99" t="s">
        <v>132</v>
      </c>
      <c r="E223" s="99" t="s">
        <v>357</v>
      </c>
      <c r="F223" s="86" t="s">
        <v>862</v>
      </c>
      <c r="G223" s="99" t="s">
        <v>411</v>
      </c>
      <c r="H223" s="86" t="s">
        <v>621</v>
      </c>
      <c r="I223" s="86" t="s">
        <v>361</v>
      </c>
      <c r="J223" s="86"/>
      <c r="K223" s="96">
        <v>2.8700000000022357</v>
      </c>
      <c r="L223" s="99" t="s">
        <v>176</v>
      </c>
      <c r="M223" s="100">
        <v>2.9500000000000002E-2</v>
      </c>
      <c r="N223" s="100">
        <v>1.860000000001993E-2</v>
      </c>
      <c r="O223" s="96">
        <v>357300.50225199998</v>
      </c>
      <c r="P223" s="98">
        <v>103.91</v>
      </c>
      <c r="Q223" s="86"/>
      <c r="R223" s="96">
        <v>371.270951991</v>
      </c>
      <c r="S223" s="97">
        <v>1.6652782558930085E-3</v>
      </c>
      <c r="T223" s="97">
        <f t="shared" si="3"/>
        <v>2.0089511349748084E-3</v>
      </c>
      <c r="U223" s="97">
        <f>R223/'סכום נכסי הקרן'!$C$42</f>
        <v>4.9885463916389701E-4</v>
      </c>
    </row>
    <row r="224" spans="2:21" s="130" customFormat="1">
      <c r="B224" s="89" t="s">
        <v>863</v>
      </c>
      <c r="C224" s="86" t="s">
        <v>864</v>
      </c>
      <c r="D224" s="99" t="s">
        <v>132</v>
      </c>
      <c r="E224" s="99" t="s">
        <v>357</v>
      </c>
      <c r="F224" s="86" t="s">
        <v>518</v>
      </c>
      <c r="G224" s="99" t="s">
        <v>482</v>
      </c>
      <c r="H224" s="86" t="s">
        <v>621</v>
      </c>
      <c r="I224" s="86" t="s">
        <v>172</v>
      </c>
      <c r="J224" s="86"/>
      <c r="K224" s="96">
        <v>8.6700000000010853</v>
      </c>
      <c r="L224" s="99" t="s">
        <v>176</v>
      </c>
      <c r="M224" s="100">
        <v>3.4300000000000004E-2</v>
      </c>
      <c r="N224" s="100">
        <v>3.3099999999997604E-2</v>
      </c>
      <c r="O224" s="96">
        <v>532161.69790699997</v>
      </c>
      <c r="P224" s="98">
        <v>102.1</v>
      </c>
      <c r="Q224" s="86"/>
      <c r="R224" s="96">
        <v>543.33709362299999</v>
      </c>
      <c r="S224" s="97">
        <v>2.0961150855010238E-3</v>
      </c>
      <c r="T224" s="97">
        <f t="shared" si="3"/>
        <v>2.9400028875253875E-3</v>
      </c>
      <c r="U224" s="97">
        <f>R224/'סכום נכסי הקרן'!$C$42</f>
        <v>7.3004965330611871E-4</v>
      </c>
    </row>
    <row r="225" spans="2:21" s="130" customFormat="1">
      <c r="B225" s="89" t="s">
        <v>865</v>
      </c>
      <c r="C225" s="86" t="s">
        <v>866</v>
      </c>
      <c r="D225" s="99" t="s">
        <v>132</v>
      </c>
      <c r="E225" s="99" t="s">
        <v>357</v>
      </c>
      <c r="F225" s="86" t="s">
        <v>650</v>
      </c>
      <c r="G225" s="99" t="s">
        <v>415</v>
      </c>
      <c r="H225" s="86" t="s">
        <v>621</v>
      </c>
      <c r="I225" s="86" t="s">
        <v>172</v>
      </c>
      <c r="J225" s="86"/>
      <c r="K225" s="96">
        <v>3.3699999983810263</v>
      </c>
      <c r="L225" s="99" t="s">
        <v>176</v>
      </c>
      <c r="M225" s="100">
        <v>7.0499999999999993E-2</v>
      </c>
      <c r="N225" s="100">
        <v>2.5999999976871798E-2</v>
      </c>
      <c r="O225" s="96">
        <v>220.99288100000001</v>
      </c>
      <c r="P225" s="98">
        <v>117.39</v>
      </c>
      <c r="Q225" s="86"/>
      <c r="R225" s="96">
        <v>0.25942356599999999</v>
      </c>
      <c r="S225" s="97">
        <v>4.7792412389193211E-7</v>
      </c>
      <c r="T225" s="97">
        <f t="shared" si="3"/>
        <v>1.4037437202131175E-6</v>
      </c>
      <c r="U225" s="97">
        <f>R225/'סכום נכסי הקרן'!$C$42</f>
        <v>3.4857197610945489E-7</v>
      </c>
    </row>
    <row r="226" spans="2:21" s="130" customFormat="1">
      <c r="B226" s="89" t="s">
        <v>867</v>
      </c>
      <c r="C226" s="86" t="s">
        <v>868</v>
      </c>
      <c r="D226" s="99" t="s">
        <v>132</v>
      </c>
      <c r="E226" s="99" t="s">
        <v>357</v>
      </c>
      <c r="F226" s="86" t="s">
        <v>653</v>
      </c>
      <c r="G226" s="99" t="s">
        <v>450</v>
      </c>
      <c r="H226" s="86" t="s">
        <v>621</v>
      </c>
      <c r="I226" s="86" t="s">
        <v>361</v>
      </c>
      <c r="J226" s="86"/>
      <c r="K226" s="96">
        <v>3.2100000000054369</v>
      </c>
      <c r="L226" s="99" t="s">
        <v>176</v>
      </c>
      <c r="M226" s="100">
        <v>4.1399999999999999E-2</v>
      </c>
      <c r="N226" s="100">
        <v>3.4900000000054367E-2</v>
      </c>
      <c r="O226" s="96">
        <v>267476.52260600001</v>
      </c>
      <c r="P226" s="98">
        <v>103.14</v>
      </c>
      <c r="Q226" s="86"/>
      <c r="R226" s="96">
        <v>275.87528545000004</v>
      </c>
      <c r="S226" s="97">
        <v>3.6964237433559919E-4</v>
      </c>
      <c r="T226" s="97">
        <f t="shared" si="3"/>
        <v>1.4927641520140031E-3</v>
      </c>
      <c r="U226" s="97">
        <f>R226/'סכום נכסי הקרן'!$C$42</f>
        <v>3.7067717051220573E-4</v>
      </c>
    </row>
    <row r="227" spans="2:21" s="130" customFormat="1">
      <c r="B227" s="89" t="s">
        <v>869</v>
      </c>
      <c r="C227" s="86" t="s">
        <v>870</v>
      </c>
      <c r="D227" s="99" t="s">
        <v>132</v>
      </c>
      <c r="E227" s="99" t="s">
        <v>357</v>
      </c>
      <c r="F227" s="86" t="s">
        <v>653</v>
      </c>
      <c r="G227" s="99" t="s">
        <v>450</v>
      </c>
      <c r="H227" s="86" t="s">
        <v>621</v>
      </c>
      <c r="I227" s="86" t="s">
        <v>361</v>
      </c>
      <c r="J227" s="86"/>
      <c r="K227" s="96">
        <v>5.8800000000029886</v>
      </c>
      <c r="L227" s="99" t="s">
        <v>176</v>
      </c>
      <c r="M227" s="100">
        <v>2.5000000000000001E-2</v>
      </c>
      <c r="N227" s="100">
        <v>5.0500000000018676E-2</v>
      </c>
      <c r="O227" s="96">
        <v>677452.27323100006</v>
      </c>
      <c r="P227" s="98">
        <v>86.93</v>
      </c>
      <c r="Q227" s="86"/>
      <c r="R227" s="96">
        <v>588.90924609799993</v>
      </c>
      <c r="S227" s="97">
        <v>1.1034556855687148E-3</v>
      </c>
      <c r="T227" s="97">
        <f t="shared" ref="T227:T247" si="4">R227/$R$11</f>
        <v>3.1865942972409407E-3</v>
      </c>
      <c r="U227" s="97">
        <f>R227/'סכום נכסי הקרן'!$C$42</f>
        <v>7.9128223710219576E-4</v>
      </c>
    </row>
    <row r="228" spans="2:21" s="130" customFormat="1">
      <c r="B228" s="89" t="s">
        <v>871</v>
      </c>
      <c r="C228" s="86" t="s">
        <v>872</v>
      </c>
      <c r="D228" s="99" t="s">
        <v>132</v>
      </c>
      <c r="E228" s="99" t="s">
        <v>357</v>
      </c>
      <c r="F228" s="86" t="s">
        <v>653</v>
      </c>
      <c r="G228" s="99" t="s">
        <v>450</v>
      </c>
      <c r="H228" s="86" t="s">
        <v>621</v>
      </c>
      <c r="I228" s="86" t="s">
        <v>361</v>
      </c>
      <c r="J228" s="86"/>
      <c r="K228" s="96">
        <v>4.4800000000010129</v>
      </c>
      <c r="L228" s="99" t="s">
        <v>176</v>
      </c>
      <c r="M228" s="100">
        <v>3.5499999999999997E-2</v>
      </c>
      <c r="N228" s="100">
        <v>4.4900000000028799E-2</v>
      </c>
      <c r="O228" s="96">
        <v>325862.56893900002</v>
      </c>
      <c r="P228" s="98">
        <v>96.96</v>
      </c>
      <c r="Q228" s="86"/>
      <c r="R228" s="96">
        <v>315.95633234099995</v>
      </c>
      <c r="S228" s="97">
        <v>4.585518972340192E-4</v>
      </c>
      <c r="T228" s="97">
        <f t="shared" si="4"/>
        <v>1.7096431300510587E-3</v>
      </c>
      <c r="U228" s="97">
        <f>R228/'סכום נכסי הקרן'!$C$42</f>
        <v>4.2453168317175172E-4</v>
      </c>
    </row>
    <row r="229" spans="2:21" s="130" customFormat="1">
      <c r="B229" s="89" t="s">
        <v>873</v>
      </c>
      <c r="C229" s="86" t="s">
        <v>874</v>
      </c>
      <c r="D229" s="99" t="s">
        <v>132</v>
      </c>
      <c r="E229" s="99" t="s">
        <v>357</v>
      </c>
      <c r="F229" s="86" t="s">
        <v>875</v>
      </c>
      <c r="G229" s="99" t="s">
        <v>415</v>
      </c>
      <c r="H229" s="86" t="s">
        <v>621</v>
      </c>
      <c r="I229" s="86" t="s">
        <v>361</v>
      </c>
      <c r="J229" s="86"/>
      <c r="K229" s="96">
        <v>4.9299999999958795</v>
      </c>
      <c r="L229" s="99" t="s">
        <v>176</v>
      </c>
      <c r="M229" s="100">
        <v>3.9E-2</v>
      </c>
      <c r="N229" s="100">
        <v>4.7799999999951687E-2</v>
      </c>
      <c r="O229" s="96">
        <v>506253.452796</v>
      </c>
      <c r="P229" s="98">
        <v>97.3</v>
      </c>
      <c r="Q229" s="86"/>
      <c r="R229" s="96">
        <v>492.58460957099999</v>
      </c>
      <c r="S229" s="97">
        <v>1.2028165382784101E-3</v>
      </c>
      <c r="T229" s="97">
        <f t="shared" si="4"/>
        <v>2.6653806476429421E-3</v>
      </c>
      <c r="U229" s="97">
        <f>R229/'סכום נכסי הקרן'!$C$42</f>
        <v>6.6185656687514573E-4</v>
      </c>
    </row>
    <row r="230" spans="2:21" s="130" customFormat="1">
      <c r="B230" s="89" t="s">
        <v>876</v>
      </c>
      <c r="C230" s="86" t="s">
        <v>877</v>
      </c>
      <c r="D230" s="99" t="s">
        <v>132</v>
      </c>
      <c r="E230" s="99" t="s">
        <v>357</v>
      </c>
      <c r="F230" s="86" t="s">
        <v>878</v>
      </c>
      <c r="G230" s="99" t="s">
        <v>450</v>
      </c>
      <c r="H230" s="86" t="s">
        <v>621</v>
      </c>
      <c r="I230" s="86" t="s">
        <v>361</v>
      </c>
      <c r="J230" s="86"/>
      <c r="K230" s="96">
        <v>1.729999999999364</v>
      </c>
      <c r="L230" s="99" t="s">
        <v>176</v>
      </c>
      <c r="M230" s="100">
        <v>1.47E-2</v>
      </c>
      <c r="N230" s="100">
        <v>1.3799999999992126E-2</v>
      </c>
      <c r="O230" s="96">
        <v>329542.59501400002</v>
      </c>
      <c r="P230" s="98">
        <v>100.2</v>
      </c>
      <c r="Q230" s="86"/>
      <c r="R230" s="96">
        <v>330.20168017700001</v>
      </c>
      <c r="S230" s="97">
        <v>1.0056682297949373E-3</v>
      </c>
      <c r="T230" s="97">
        <f t="shared" si="4"/>
        <v>1.7867248611958561E-3</v>
      </c>
      <c r="U230" s="97">
        <f>R230/'סכום נכסי הקרן'!$C$42</f>
        <v>4.4367230760353942E-4</v>
      </c>
    </row>
    <row r="231" spans="2:21" s="130" customFormat="1">
      <c r="B231" s="89" t="s">
        <v>879</v>
      </c>
      <c r="C231" s="86" t="s">
        <v>880</v>
      </c>
      <c r="D231" s="99" t="s">
        <v>132</v>
      </c>
      <c r="E231" s="99" t="s">
        <v>357</v>
      </c>
      <c r="F231" s="86" t="s">
        <v>878</v>
      </c>
      <c r="G231" s="99" t="s">
        <v>450</v>
      </c>
      <c r="H231" s="86" t="s">
        <v>621</v>
      </c>
      <c r="I231" s="86" t="s">
        <v>361</v>
      </c>
      <c r="J231" s="86"/>
      <c r="K231" s="96">
        <v>3.1000000000041585</v>
      </c>
      <c r="L231" s="99" t="s">
        <v>176</v>
      </c>
      <c r="M231" s="100">
        <v>2.1600000000000001E-2</v>
      </c>
      <c r="N231" s="100">
        <v>2.4400000000051283E-2</v>
      </c>
      <c r="O231" s="96">
        <v>289297.92976899998</v>
      </c>
      <c r="P231" s="98">
        <v>99.75</v>
      </c>
      <c r="Q231" s="86"/>
      <c r="R231" s="96">
        <v>288.57468485800001</v>
      </c>
      <c r="S231" s="97">
        <v>3.6433993268415792E-4</v>
      </c>
      <c r="T231" s="97">
        <f t="shared" si="4"/>
        <v>1.5614807395018882E-3</v>
      </c>
      <c r="U231" s="97">
        <f>R231/'סכום נכסי הקרן'!$C$42</f>
        <v>3.8774059622677555E-4</v>
      </c>
    </row>
    <row r="232" spans="2:21" s="130" customFormat="1">
      <c r="B232" s="89" t="s">
        <v>881</v>
      </c>
      <c r="C232" s="86" t="s">
        <v>882</v>
      </c>
      <c r="D232" s="99" t="s">
        <v>132</v>
      </c>
      <c r="E232" s="99" t="s">
        <v>357</v>
      </c>
      <c r="F232" s="86" t="s">
        <v>827</v>
      </c>
      <c r="G232" s="99" t="s">
        <v>163</v>
      </c>
      <c r="H232" s="86" t="s">
        <v>621</v>
      </c>
      <c r="I232" s="86" t="s">
        <v>172</v>
      </c>
      <c r="J232" s="86"/>
      <c r="K232" s="96">
        <v>2.5800000000029448</v>
      </c>
      <c r="L232" s="99" t="s">
        <v>176</v>
      </c>
      <c r="M232" s="100">
        <v>2.4E-2</v>
      </c>
      <c r="N232" s="100">
        <v>1.7900000000014724E-2</v>
      </c>
      <c r="O232" s="96">
        <v>220154.99800699999</v>
      </c>
      <c r="P232" s="98">
        <v>101.81</v>
      </c>
      <c r="Q232" s="86"/>
      <c r="R232" s="96">
        <v>224.139803473</v>
      </c>
      <c r="S232" s="97">
        <v>5.9607758394334971E-4</v>
      </c>
      <c r="T232" s="97">
        <f t="shared" si="4"/>
        <v>1.2128228997323476E-3</v>
      </c>
      <c r="U232" s="97">
        <f>R232/'סכום נכסי הקרן'!$C$42</f>
        <v>3.0116328838594589E-4</v>
      </c>
    </row>
    <row r="233" spans="2:21" s="130" customFormat="1">
      <c r="B233" s="89" t="s">
        <v>883</v>
      </c>
      <c r="C233" s="86" t="s">
        <v>884</v>
      </c>
      <c r="D233" s="99" t="s">
        <v>132</v>
      </c>
      <c r="E233" s="99" t="s">
        <v>357</v>
      </c>
      <c r="F233" s="86" t="s">
        <v>885</v>
      </c>
      <c r="G233" s="99" t="s">
        <v>415</v>
      </c>
      <c r="H233" s="86" t="s">
        <v>621</v>
      </c>
      <c r="I233" s="86" t="s">
        <v>361</v>
      </c>
      <c r="J233" s="86"/>
      <c r="K233" s="96">
        <v>1.3899999999994526</v>
      </c>
      <c r="L233" s="99" t="s">
        <v>176</v>
      </c>
      <c r="M233" s="100">
        <v>5.0999999999999997E-2</v>
      </c>
      <c r="N233" s="100">
        <v>2.5099999999990543E-2</v>
      </c>
      <c r="O233" s="96">
        <v>969273.05414000002</v>
      </c>
      <c r="P233" s="98">
        <v>103.6</v>
      </c>
      <c r="Q233" s="86"/>
      <c r="R233" s="96">
        <v>1004.166851745</v>
      </c>
      <c r="S233" s="97">
        <v>1.271511287078578E-3</v>
      </c>
      <c r="T233" s="97">
        <f t="shared" si="4"/>
        <v>5.4335576906811168E-3</v>
      </c>
      <c r="U233" s="97">
        <f>R233/'סכום נכסי הקרן'!$C$42</f>
        <v>1.3492391198429701E-3</v>
      </c>
    </row>
    <row r="234" spans="2:21" s="130" customFormat="1">
      <c r="B234" s="89" t="s">
        <v>886</v>
      </c>
      <c r="C234" s="86" t="s">
        <v>887</v>
      </c>
      <c r="D234" s="99" t="s">
        <v>132</v>
      </c>
      <c r="E234" s="99" t="s">
        <v>357</v>
      </c>
      <c r="F234" s="86" t="s">
        <v>888</v>
      </c>
      <c r="G234" s="99" t="s">
        <v>415</v>
      </c>
      <c r="H234" s="86" t="s">
        <v>621</v>
      </c>
      <c r="I234" s="86" t="s">
        <v>361</v>
      </c>
      <c r="J234" s="86"/>
      <c r="K234" s="96">
        <v>5.2100000012299095</v>
      </c>
      <c r="L234" s="99" t="s">
        <v>176</v>
      </c>
      <c r="M234" s="100">
        <v>2.6200000000000001E-2</v>
      </c>
      <c r="N234" s="100">
        <v>2.8700000005401186E-2</v>
      </c>
      <c r="O234" s="96">
        <v>1545.5085310000002</v>
      </c>
      <c r="P234" s="98">
        <v>99.43</v>
      </c>
      <c r="Q234" s="86"/>
      <c r="R234" s="96">
        <v>1.536699091</v>
      </c>
      <c r="S234" s="97">
        <v>6.106364060561522E-6</v>
      </c>
      <c r="T234" s="97">
        <f t="shared" si="4"/>
        <v>8.3150953944116854E-6</v>
      </c>
      <c r="U234" s="97">
        <f>R234/'סכום נכסי הקרן'!$C$42</f>
        <v>2.0647709346323342E-6</v>
      </c>
    </row>
    <row r="235" spans="2:21" s="130" customFormat="1">
      <c r="B235" s="89" t="s">
        <v>889</v>
      </c>
      <c r="C235" s="86" t="s">
        <v>890</v>
      </c>
      <c r="D235" s="99" t="s">
        <v>132</v>
      </c>
      <c r="E235" s="99" t="s">
        <v>357</v>
      </c>
      <c r="F235" s="86" t="s">
        <v>888</v>
      </c>
      <c r="G235" s="99" t="s">
        <v>415</v>
      </c>
      <c r="H235" s="86" t="s">
        <v>621</v>
      </c>
      <c r="I235" s="86" t="s">
        <v>361</v>
      </c>
      <c r="J235" s="86"/>
      <c r="K235" s="96">
        <v>3.3299999999983823</v>
      </c>
      <c r="L235" s="99" t="s">
        <v>176</v>
      </c>
      <c r="M235" s="100">
        <v>3.3500000000000002E-2</v>
      </c>
      <c r="N235" s="100">
        <v>1.8799999999980308E-2</v>
      </c>
      <c r="O235" s="96">
        <v>266787.75362600002</v>
      </c>
      <c r="P235" s="98">
        <v>104.92</v>
      </c>
      <c r="Q235" s="96">
        <v>4.4686948549999999</v>
      </c>
      <c r="R235" s="96">
        <v>284.38240596200001</v>
      </c>
      <c r="S235" s="97">
        <v>5.5462877172361095E-4</v>
      </c>
      <c r="T235" s="97">
        <f t="shared" si="4"/>
        <v>1.5387962730735686E-3</v>
      </c>
      <c r="U235" s="97">
        <f>R235/'סכום נכסי הקרן'!$C$42</f>
        <v>3.8210768106138656E-4</v>
      </c>
    </row>
    <row r="236" spans="2:21" s="130" customFormat="1">
      <c r="B236" s="89" t="s">
        <v>891</v>
      </c>
      <c r="C236" s="86" t="s">
        <v>892</v>
      </c>
      <c r="D236" s="99" t="s">
        <v>132</v>
      </c>
      <c r="E236" s="99" t="s">
        <v>357</v>
      </c>
      <c r="F236" s="86" t="s">
        <v>620</v>
      </c>
      <c r="G236" s="99" t="s">
        <v>365</v>
      </c>
      <c r="H236" s="86" t="s">
        <v>665</v>
      </c>
      <c r="I236" s="86" t="s">
        <v>172</v>
      </c>
      <c r="J236" s="86"/>
      <c r="K236" s="96">
        <v>1.4200000000124935</v>
      </c>
      <c r="L236" s="99" t="s">
        <v>176</v>
      </c>
      <c r="M236" s="100">
        <v>2.81E-2</v>
      </c>
      <c r="N236" s="100">
        <v>1.2099999999913741E-2</v>
      </c>
      <c r="O236" s="96">
        <v>32823.985476000002</v>
      </c>
      <c r="P236" s="98">
        <v>102.42</v>
      </c>
      <c r="Q236" s="86"/>
      <c r="R236" s="96">
        <v>33.618324848999997</v>
      </c>
      <c r="S236" s="97">
        <v>3.4004626093983093E-4</v>
      </c>
      <c r="T236" s="97">
        <f t="shared" si="4"/>
        <v>1.8190911920032873E-4</v>
      </c>
      <c r="U236" s="97">
        <f>R236/'סכום נכסי הקרן'!$C$42</f>
        <v>4.5170938426255082E-5</v>
      </c>
    </row>
    <row r="237" spans="2:21" s="130" customFormat="1">
      <c r="B237" s="89" t="s">
        <v>893</v>
      </c>
      <c r="C237" s="86" t="s">
        <v>894</v>
      </c>
      <c r="D237" s="99" t="s">
        <v>132</v>
      </c>
      <c r="E237" s="99" t="s">
        <v>357</v>
      </c>
      <c r="F237" s="86" t="s">
        <v>668</v>
      </c>
      <c r="G237" s="99" t="s">
        <v>415</v>
      </c>
      <c r="H237" s="86" t="s">
        <v>665</v>
      </c>
      <c r="I237" s="86" t="s">
        <v>172</v>
      </c>
      <c r="J237" s="86"/>
      <c r="K237" s="96">
        <v>2.0999999925151567</v>
      </c>
      <c r="L237" s="99" t="s">
        <v>176</v>
      </c>
      <c r="M237" s="100">
        <v>4.6500000000000007E-2</v>
      </c>
      <c r="N237" s="100">
        <v>2.3499999951883149E-2</v>
      </c>
      <c r="O237" s="96">
        <v>88.187038999999999</v>
      </c>
      <c r="P237" s="98">
        <v>106.05</v>
      </c>
      <c r="Q237" s="86"/>
      <c r="R237" s="96">
        <v>9.3522327000000002E-2</v>
      </c>
      <c r="S237" s="97">
        <v>5.4777665741746707E-7</v>
      </c>
      <c r="T237" s="97">
        <f t="shared" si="4"/>
        <v>5.0605032245207706E-7</v>
      </c>
      <c r="U237" s="97">
        <f>R237/'סכום נכסי הקרן'!$C$42</f>
        <v>1.2566037401839055E-7</v>
      </c>
    </row>
    <row r="238" spans="2:21" s="130" customFormat="1">
      <c r="B238" s="89" t="s">
        <v>895</v>
      </c>
      <c r="C238" s="86" t="s">
        <v>896</v>
      </c>
      <c r="D238" s="99" t="s">
        <v>132</v>
      </c>
      <c r="E238" s="99" t="s">
        <v>357</v>
      </c>
      <c r="F238" s="86" t="s">
        <v>897</v>
      </c>
      <c r="G238" s="99" t="s">
        <v>482</v>
      </c>
      <c r="H238" s="86" t="s">
        <v>665</v>
      </c>
      <c r="I238" s="86" t="s">
        <v>172</v>
      </c>
      <c r="J238" s="86"/>
      <c r="K238" s="96">
        <v>5.9700000000058751</v>
      </c>
      <c r="L238" s="99" t="s">
        <v>176</v>
      </c>
      <c r="M238" s="100">
        <v>3.27E-2</v>
      </c>
      <c r="N238" s="100">
        <v>2.7000000000030021E-2</v>
      </c>
      <c r="O238" s="96">
        <v>222877.222676</v>
      </c>
      <c r="P238" s="98">
        <v>104.62</v>
      </c>
      <c r="Q238" s="86"/>
      <c r="R238" s="96">
        <v>233.174157079</v>
      </c>
      <c r="S238" s="97">
        <v>9.9944942904035871E-4</v>
      </c>
      <c r="T238" s="97">
        <f t="shared" si="4"/>
        <v>1.2617078847633808E-3</v>
      </c>
      <c r="U238" s="97">
        <f>R238/'סכום נכסי הקרן'!$C$42</f>
        <v>3.1330221060442702E-4</v>
      </c>
    </row>
    <row r="239" spans="2:21" s="130" customFormat="1">
      <c r="B239" s="89" t="s">
        <v>898</v>
      </c>
      <c r="C239" s="86" t="s">
        <v>899</v>
      </c>
      <c r="D239" s="99" t="s">
        <v>132</v>
      </c>
      <c r="E239" s="99" t="s">
        <v>357</v>
      </c>
      <c r="F239" s="86" t="s">
        <v>900</v>
      </c>
      <c r="G239" s="99" t="s">
        <v>901</v>
      </c>
      <c r="H239" s="86" t="s">
        <v>695</v>
      </c>
      <c r="I239" s="86" t="s">
        <v>172</v>
      </c>
      <c r="J239" s="86"/>
      <c r="K239" s="96">
        <v>5.6500000000026001</v>
      </c>
      <c r="L239" s="99" t="s">
        <v>176</v>
      </c>
      <c r="M239" s="100">
        <v>4.4500000000000005E-2</v>
      </c>
      <c r="N239" s="100">
        <v>3.2600000000021549E-2</v>
      </c>
      <c r="O239" s="96">
        <v>498252.17254500004</v>
      </c>
      <c r="P239" s="98">
        <v>108.06</v>
      </c>
      <c r="Q239" s="86"/>
      <c r="R239" s="96">
        <v>538.41130318399996</v>
      </c>
      <c r="S239" s="97">
        <v>1.6742344507560485E-3</v>
      </c>
      <c r="T239" s="97">
        <f t="shared" si="4"/>
        <v>2.9133493822080174E-3</v>
      </c>
      <c r="U239" s="97">
        <f>R239/'סכום נכסי הקרן'!$C$42</f>
        <v>7.2343116241996958E-4</v>
      </c>
    </row>
    <row r="240" spans="2:21" s="130" customFormat="1">
      <c r="B240" s="89" t="s">
        <v>902</v>
      </c>
      <c r="C240" s="86" t="s">
        <v>903</v>
      </c>
      <c r="D240" s="99" t="s">
        <v>132</v>
      </c>
      <c r="E240" s="99" t="s">
        <v>357</v>
      </c>
      <c r="F240" s="86" t="s">
        <v>904</v>
      </c>
      <c r="G240" s="99" t="s">
        <v>415</v>
      </c>
      <c r="H240" s="86" t="s">
        <v>695</v>
      </c>
      <c r="I240" s="86" t="s">
        <v>172</v>
      </c>
      <c r="J240" s="86"/>
      <c r="K240" s="96">
        <v>4.1499999999955914</v>
      </c>
      <c r="L240" s="99" t="s">
        <v>176</v>
      </c>
      <c r="M240" s="100">
        <v>4.2000000000000003E-2</v>
      </c>
      <c r="N240" s="100">
        <v>8.529999999989199E-2</v>
      </c>
      <c r="O240" s="96">
        <v>428153.45892900007</v>
      </c>
      <c r="P240" s="98">
        <v>84.76</v>
      </c>
      <c r="Q240" s="86"/>
      <c r="R240" s="96">
        <v>362.902871764</v>
      </c>
      <c r="S240" s="97">
        <v>7.1060367452739192E-4</v>
      </c>
      <c r="T240" s="97">
        <f t="shared" si="4"/>
        <v>1.9636713624005203E-3</v>
      </c>
      <c r="U240" s="97">
        <f>R240/'סכום נכסי הקרן'!$C$42</f>
        <v>4.8761094875464622E-4</v>
      </c>
    </row>
    <row r="241" spans="2:21" s="130" customFormat="1">
      <c r="B241" s="89" t="s">
        <v>905</v>
      </c>
      <c r="C241" s="86" t="s">
        <v>906</v>
      </c>
      <c r="D241" s="99" t="s">
        <v>132</v>
      </c>
      <c r="E241" s="99" t="s">
        <v>357</v>
      </c>
      <c r="F241" s="86" t="s">
        <v>904</v>
      </c>
      <c r="G241" s="99" t="s">
        <v>415</v>
      </c>
      <c r="H241" s="86" t="s">
        <v>695</v>
      </c>
      <c r="I241" s="86" t="s">
        <v>172</v>
      </c>
      <c r="J241" s="86"/>
      <c r="K241" s="96">
        <v>4.7499999999996163</v>
      </c>
      <c r="L241" s="99" t="s">
        <v>176</v>
      </c>
      <c r="M241" s="100">
        <v>3.2500000000000001E-2</v>
      </c>
      <c r="N241" s="100">
        <v>5.1399999999996615E-2</v>
      </c>
      <c r="O241" s="96">
        <v>705978.08843200002</v>
      </c>
      <c r="P241" s="98">
        <v>92.31</v>
      </c>
      <c r="Q241" s="86"/>
      <c r="R241" s="96">
        <v>651.688350023</v>
      </c>
      <c r="S241" s="97">
        <v>9.4100425122127756E-4</v>
      </c>
      <c r="T241" s="97">
        <f t="shared" si="4"/>
        <v>3.5262927072740734E-3</v>
      </c>
      <c r="U241" s="97">
        <f>R241/'סכום נכסי הקרן'!$C$42</f>
        <v>8.7563477550465574E-4</v>
      </c>
    </row>
    <row r="242" spans="2:21" s="130" customFormat="1">
      <c r="B242" s="89" t="s">
        <v>907</v>
      </c>
      <c r="C242" s="86" t="s">
        <v>908</v>
      </c>
      <c r="D242" s="99" t="s">
        <v>132</v>
      </c>
      <c r="E242" s="99" t="s">
        <v>357</v>
      </c>
      <c r="F242" s="86" t="s">
        <v>700</v>
      </c>
      <c r="G242" s="99" t="s">
        <v>411</v>
      </c>
      <c r="H242" s="86" t="s">
        <v>695</v>
      </c>
      <c r="I242" s="86" t="s">
        <v>172</v>
      </c>
      <c r="J242" s="86"/>
      <c r="K242" s="96">
        <v>1.3400000000023577</v>
      </c>
      <c r="L242" s="99" t="s">
        <v>176</v>
      </c>
      <c r="M242" s="100">
        <v>3.3000000000000002E-2</v>
      </c>
      <c r="N242" s="100">
        <v>2.6300000000099549E-2</v>
      </c>
      <c r="O242" s="96">
        <v>150676.036345</v>
      </c>
      <c r="P242" s="98">
        <v>101.34</v>
      </c>
      <c r="Q242" s="86"/>
      <c r="R242" s="96">
        <v>152.695090196</v>
      </c>
      <c r="S242" s="97">
        <v>3.6067329236002805E-4</v>
      </c>
      <c r="T242" s="97">
        <f t="shared" si="4"/>
        <v>8.2623478381301169E-4</v>
      </c>
      <c r="U242" s="97">
        <f>R242/'סכום נכסי הקרן'!$C$42</f>
        <v>2.0516728743074625E-4</v>
      </c>
    </row>
    <row r="243" spans="2:21" s="130" customFormat="1">
      <c r="B243" s="89" t="s">
        <v>909</v>
      </c>
      <c r="C243" s="86" t="s">
        <v>910</v>
      </c>
      <c r="D243" s="99" t="s">
        <v>132</v>
      </c>
      <c r="E243" s="99" t="s">
        <v>357</v>
      </c>
      <c r="F243" s="86" t="s">
        <v>706</v>
      </c>
      <c r="G243" s="99" t="s">
        <v>533</v>
      </c>
      <c r="H243" s="86" t="s">
        <v>695</v>
      </c>
      <c r="I243" s="86" t="s">
        <v>361</v>
      </c>
      <c r="J243" s="86"/>
      <c r="K243" s="96">
        <v>1.679999999999447</v>
      </c>
      <c r="L243" s="99" t="s">
        <v>176</v>
      </c>
      <c r="M243" s="100">
        <v>0.06</v>
      </c>
      <c r="N243" s="100">
        <v>1.6299999999992168E-2</v>
      </c>
      <c r="O243" s="96">
        <v>398190.16981200001</v>
      </c>
      <c r="P243" s="98">
        <v>109</v>
      </c>
      <c r="Q243" s="86"/>
      <c r="R243" s="96">
        <v>434.02727191799994</v>
      </c>
      <c r="S243" s="97">
        <v>9.7042970140929759E-4</v>
      </c>
      <c r="T243" s="97">
        <f t="shared" si="4"/>
        <v>2.3485262605484484E-3</v>
      </c>
      <c r="U243" s="97">
        <f>R243/'סכום נכסי הקרן'!$C$42</f>
        <v>5.8317656406686258E-4</v>
      </c>
    </row>
    <row r="244" spans="2:21" s="130" customFormat="1">
      <c r="B244" s="89" t="s">
        <v>911</v>
      </c>
      <c r="C244" s="86" t="s">
        <v>912</v>
      </c>
      <c r="D244" s="99" t="s">
        <v>132</v>
      </c>
      <c r="E244" s="99" t="s">
        <v>357</v>
      </c>
      <c r="F244" s="86" t="s">
        <v>706</v>
      </c>
      <c r="G244" s="99" t="s">
        <v>533</v>
      </c>
      <c r="H244" s="86" t="s">
        <v>695</v>
      </c>
      <c r="I244" s="86" t="s">
        <v>361</v>
      </c>
      <c r="J244" s="86"/>
      <c r="K244" s="96">
        <v>3.2399999999391729</v>
      </c>
      <c r="L244" s="99" t="s">
        <v>176</v>
      </c>
      <c r="M244" s="100">
        <v>5.9000000000000004E-2</v>
      </c>
      <c r="N244" s="100">
        <v>2.4399999999115237E-2</v>
      </c>
      <c r="O244" s="96">
        <v>6394.0836069999996</v>
      </c>
      <c r="P244" s="98">
        <v>113.13</v>
      </c>
      <c r="Q244" s="86"/>
      <c r="R244" s="96">
        <v>7.2336268060000011</v>
      </c>
      <c r="S244" s="97">
        <v>7.1896225295131601E-6</v>
      </c>
      <c r="T244" s="97">
        <f t="shared" si="4"/>
        <v>3.9141232848860666E-5</v>
      </c>
      <c r="U244" s="97">
        <f>R244/'סכום נכסי הקרן'!$C$42</f>
        <v>9.7193929953369952E-6</v>
      </c>
    </row>
    <row r="245" spans="2:21" s="130" customFormat="1">
      <c r="B245" s="89" t="s">
        <v>913</v>
      </c>
      <c r="C245" s="86" t="s">
        <v>914</v>
      </c>
      <c r="D245" s="99" t="s">
        <v>132</v>
      </c>
      <c r="E245" s="99" t="s">
        <v>357</v>
      </c>
      <c r="F245" s="86" t="s">
        <v>709</v>
      </c>
      <c r="G245" s="99" t="s">
        <v>415</v>
      </c>
      <c r="H245" s="86" t="s">
        <v>695</v>
      </c>
      <c r="I245" s="86" t="s">
        <v>361</v>
      </c>
      <c r="J245" s="86"/>
      <c r="K245" s="96">
        <v>3.6699995978889719</v>
      </c>
      <c r="L245" s="99" t="s">
        <v>176</v>
      </c>
      <c r="M245" s="100">
        <v>6.9000000000000006E-2</v>
      </c>
      <c r="N245" s="100">
        <v>0.10419998909342693</v>
      </c>
      <c r="O245" s="96">
        <v>1.988699</v>
      </c>
      <c r="P245" s="98">
        <v>91.29</v>
      </c>
      <c r="Q245" s="86"/>
      <c r="R245" s="96">
        <v>1.815419E-3</v>
      </c>
      <c r="S245" s="97">
        <v>3.0060704908542071E-9</v>
      </c>
      <c r="T245" s="97">
        <f t="shared" si="4"/>
        <v>9.8232518352075139E-9</v>
      </c>
      <c r="U245" s="97">
        <f>R245/'סכום נכסי הקרן'!$C$42</f>
        <v>2.4392702561827037E-9</v>
      </c>
    </row>
    <row r="246" spans="2:21" s="130" customFormat="1">
      <c r="B246" s="89" t="s">
        <v>915</v>
      </c>
      <c r="C246" s="86" t="s">
        <v>916</v>
      </c>
      <c r="D246" s="99" t="s">
        <v>132</v>
      </c>
      <c r="E246" s="99" t="s">
        <v>357</v>
      </c>
      <c r="F246" s="86" t="s">
        <v>917</v>
      </c>
      <c r="G246" s="99" t="s">
        <v>415</v>
      </c>
      <c r="H246" s="86" t="s">
        <v>695</v>
      </c>
      <c r="I246" s="86" t="s">
        <v>172</v>
      </c>
      <c r="J246" s="86"/>
      <c r="K246" s="96">
        <v>3.5700000000048768</v>
      </c>
      <c r="L246" s="99" t="s">
        <v>176</v>
      </c>
      <c r="M246" s="100">
        <v>4.5999999999999999E-2</v>
      </c>
      <c r="N246" s="100">
        <v>8.0800000000080849E-2</v>
      </c>
      <c r="O246" s="96">
        <v>255560.749148</v>
      </c>
      <c r="P246" s="98">
        <v>89.05</v>
      </c>
      <c r="Q246" s="86"/>
      <c r="R246" s="96">
        <v>227.57684707700005</v>
      </c>
      <c r="S246" s="97">
        <v>1.0101215381343874E-3</v>
      </c>
      <c r="T246" s="97">
        <f t="shared" si="4"/>
        <v>1.2314207798309264E-3</v>
      </c>
      <c r="U246" s="97">
        <f>R246/'סכום נכסי הקרן'!$C$42</f>
        <v>3.0578143892443887E-4</v>
      </c>
    </row>
    <row r="247" spans="2:21" s="130" customFormat="1">
      <c r="B247" s="89" t="s">
        <v>918</v>
      </c>
      <c r="C247" s="86" t="s">
        <v>919</v>
      </c>
      <c r="D247" s="99" t="s">
        <v>132</v>
      </c>
      <c r="E247" s="99" t="s">
        <v>357</v>
      </c>
      <c r="F247" s="86" t="s">
        <v>920</v>
      </c>
      <c r="G247" s="99" t="s">
        <v>411</v>
      </c>
      <c r="H247" s="86" t="s">
        <v>719</v>
      </c>
      <c r="I247" s="86" t="s">
        <v>361</v>
      </c>
      <c r="J247" s="86"/>
      <c r="K247" s="96">
        <v>0.97999999999856136</v>
      </c>
      <c r="L247" s="99" t="s">
        <v>176</v>
      </c>
      <c r="M247" s="100">
        <v>4.7E-2</v>
      </c>
      <c r="N247" s="100">
        <v>1.5199999999942457E-2</v>
      </c>
      <c r="O247" s="96">
        <v>66383.864618000007</v>
      </c>
      <c r="P247" s="98">
        <v>104.71</v>
      </c>
      <c r="Q247" s="86"/>
      <c r="R247" s="96">
        <v>69.510542395000002</v>
      </c>
      <c r="S247" s="97">
        <v>1.0045011472557138E-3</v>
      </c>
      <c r="T247" s="97">
        <f t="shared" si="4"/>
        <v>3.7612229636681862E-4</v>
      </c>
      <c r="U247" s="97">
        <f>R247/'סכום נכסי הקרן'!$C$42</f>
        <v>9.3397170876392897E-5</v>
      </c>
    </row>
    <row r="248" spans="2:21" s="130" customFormat="1">
      <c r="B248" s="85"/>
      <c r="C248" s="86"/>
      <c r="D248" s="86"/>
      <c r="E248" s="86"/>
      <c r="F248" s="86"/>
      <c r="G248" s="86"/>
      <c r="H248" s="86"/>
      <c r="I248" s="86"/>
      <c r="J248" s="86"/>
      <c r="K248" s="86"/>
      <c r="L248" s="86"/>
      <c r="M248" s="86"/>
      <c r="N248" s="86"/>
      <c r="O248" s="96"/>
      <c r="P248" s="98"/>
      <c r="Q248" s="86"/>
      <c r="R248" s="86"/>
      <c r="S248" s="86"/>
      <c r="T248" s="97"/>
      <c r="U248" s="86"/>
    </row>
    <row r="249" spans="2:21" s="130" customFormat="1">
      <c r="B249" s="104" t="s">
        <v>51</v>
      </c>
      <c r="C249" s="84"/>
      <c r="D249" s="84"/>
      <c r="E249" s="84"/>
      <c r="F249" s="84"/>
      <c r="G249" s="84"/>
      <c r="H249" s="84"/>
      <c r="I249" s="84"/>
      <c r="J249" s="84"/>
      <c r="K249" s="93">
        <v>4.5151073325445488</v>
      </c>
      <c r="L249" s="84"/>
      <c r="M249" s="84"/>
      <c r="N249" s="106">
        <v>5.0214697996109441E-2</v>
      </c>
      <c r="O249" s="93"/>
      <c r="P249" s="95"/>
      <c r="Q249" s="84"/>
      <c r="R249" s="93">
        <v>5909.1563103050003</v>
      </c>
      <c r="S249" s="84"/>
      <c r="T249" s="94">
        <f t="shared" ref="T249:T253" si="5">R249/$R$11</f>
        <v>3.1974508678014088E-2</v>
      </c>
      <c r="U249" s="94">
        <f>R249/'סכום נכסי הקרן'!$C$42</f>
        <v>7.9397809689450843E-3</v>
      </c>
    </row>
    <row r="250" spans="2:21" s="130" customFormat="1">
      <c r="B250" s="89" t="s">
        <v>921</v>
      </c>
      <c r="C250" s="86" t="s">
        <v>922</v>
      </c>
      <c r="D250" s="99" t="s">
        <v>132</v>
      </c>
      <c r="E250" s="99" t="s">
        <v>357</v>
      </c>
      <c r="F250" s="86" t="s">
        <v>923</v>
      </c>
      <c r="G250" s="99" t="s">
        <v>901</v>
      </c>
      <c r="H250" s="86" t="s">
        <v>433</v>
      </c>
      <c r="I250" s="86" t="s">
        <v>361</v>
      </c>
      <c r="J250" s="86"/>
      <c r="K250" s="96">
        <v>3.2899999999993703</v>
      </c>
      <c r="L250" s="99" t="s">
        <v>176</v>
      </c>
      <c r="M250" s="100">
        <v>3.49E-2</v>
      </c>
      <c r="N250" s="100">
        <v>3.889999999999371E-2</v>
      </c>
      <c r="O250" s="96">
        <v>2277828.7312420001</v>
      </c>
      <c r="P250" s="98">
        <v>101.13</v>
      </c>
      <c r="Q250" s="86"/>
      <c r="R250" s="96">
        <v>2303.5682551049999</v>
      </c>
      <c r="S250" s="97">
        <v>1.0709518908878176E-3</v>
      </c>
      <c r="T250" s="97">
        <f t="shared" si="5"/>
        <v>1.2464632731885014E-2</v>
      </c>
      <c r="U250" s="97">
        <f>R250/'סכום נכסי הקרן'!$C$42</f>
        <v>3.0951673017437387E-3</v>
      </c>
    </row>
    <row r="251" spans="2:21" s="130" customFormat="1">
      <c r="B251" s="89" t="s">
        <v>924</v>
      </c>
      <c r="C251" s="86" t="s">
        <v>925</v>
      </c>
      <c r="D251" s="99" t="s">
        <v>132</v>
      </c>
      <c r="E251" s="99" t="s">
        <v>357</v>
      </c>
      <c r="F251" s="86" t="s">
        <v>926</v>
      </c>
      <c r="G251" s="99" t="s">
        <v>901</v>
      </c>
      <c r="H251" s="86" t="s">
        <v>621</v>
      </c>
      <c r="I251" s="86" t="s">
        <v>172</v>
      </c>
      <c r="J251" s="86"/>
      <c r="K251" s="96">
        <v>5.3799999999978869</v>
      </c>
      <c r="L251" s="99" t="s">
        <v>176</v>
      </c>
      <c r="M251" s="100">
        <v>4.6900000000000004E-2</v>
      </c>
      <c r="N251" s="100">
        <v>5.7499999999982399E-2</v>
      </c>
      <c r="O251" s="96">
        <v>1011278.104409</v>
      </c>
      <c r="P251" s="98">
        <v>98.34</v>
      </c>
      <c r="Q251" s="86"/>
      <c r="R251" s="96">
        <v>994.49088104500015</v>
      </c>
      <c r="S251" s="97">
        <v>4.6936820153048242E-4</v>
      </c>
      <c r="T251" s="97">
        <f t="shared" si="5"/>
        <v>5.3812009086180298E-3</v>
      </c>
      <c r="U251" s="97">
        <f>R251/'סכום נכסי הקרן'!$C$42</f>
        <v>1.33623809499515E-3</v>
      </c>
    </row>
    <row r="252" spans="2:21" s="130" customFormat="1">
      <c r="B252" s="89" t="s">
        <v>927</v>
      </c>
      <c r="C252" s="86" t="s">
        <v>928</v>
      </c>
      <c r="D252" s="99" t="s">
        <v>132</v>
      </c>
      <c r="E252" s="99" t="s">
        <v>357</v>
      </c>
      <c r="F252" s="86" t="s">
        <v>926</v>
      </c>
      <c r="G252" s="99" t="s">
        <v>901</v>
      </c>
      <c r="H252" s="86" t="s">
        <v>621</v>
      </c>
      <c r="I252" s="86" t="s">
        <v>172</v>
      </c>
      <c r="J252" s="86"/>
      <c r="K252" s="96">
        <v>5.5399999999988854</v>
      </c>
      <c r="L252" s="99" t="s">
        <v>176</v>
      </c>
      <c r="M252" s="100">
        <v>4.6900000000000004E-2</v>
      </c>
      <c r="N252" s="100">
        <v>5.8499999999991274E-2</v>
      </c>
      <c r="O252" s="96">
        <v>2362761.6770850001</v>
      </c>
      <c r="P252" s="98">
        <v>99.48</v>
      </c>
      <c r="Q252" s="86"/>
      <c r="R252" s="96">
        <v>2350.4753280529999</v>
      </c>
      <c r="S252" s="97">
        <v>1.323904593380987E-3</v>
      </c>
      <c r="T252" s="97">
        <f t="shared" si="5"/>
        <v>1.2718447410711584E-2</v>
      </c>
      <c r="U252" s="97">
        <f>R252/'סכום נכסי הקרן'!$C$42</f>
        <v>3.1581935385775763E-3</v>
      </c>
    </row>
    <row r="253" spans="2:21" s="130" customFormat="1">
      <c r="B253" s="89" t="s">
        <v>929</v>
      </c>
      <c r="C253" s="86" t="s">
        <v>930</v>
      </c>
      <c r="D253" s="99" t="s">
        <v>132</v>
      </c>
      <c r="E253" s="99" t="s">
        <v>357</v>
      </c>
      <c r="F253" s="86" t="s">
        <v>706</v>
      </c>
      <c r="G253" s="99" t="s">
        <v>533</v>
      </c>
      <c r="H253" s="86" t="s">
        <v>695</v>
      </c>
      <c r="I253" s="86" t="s">
        <v>361</v>
      </c>
      <c r="J253" s="86"/>
      <c r="K253" s="96">
        <v>2.7999999999976977</v>
      </c>
      <c r="L253" s="99" t="s">
        <v>176</v>
      </c>
      <c r="M253" s="100">
        <v>6.7000000000000004E-2</v>
      </c>
      <c r="N253" s="100">
        <v>4.7699999999940908E-2</v>
      </c>
      <c r="O253" s="96">
        <v>259041.68499000001</v>
      </c>
      <c r="P253" s="98">
        <v>100.61</v>
      </c>
      <c r="Q253" s="86"/>
      <c r="R253" s="96">
        <v>260.62184610200006</v>
      </c>
      <c r="S253" s="97">
        <v>2.1509784130492728E-4</v>
      </c>
      <c r="T253" s="97">
        <f t="shared" si="5"/>
        <v>1.4102276267994563E-3</v>
      </c>
      <c r="U253" s="97">
        <f>R253/'סכום נכסי הקרן'!$C$42</f>
        <v>3.5018203362861952E-4</v>
      </c>
    </row>
    <row r="254" spans="2:21" s="130" customFormat="1">
      <c r="B254" s="143"/>
    </row>
    <row r="255" spans="2:21" s="130" customFormat="1">
      <c r="B255" s="143"/>
    </row>
    <row r="256" spans="2:21" s="130" customFormat="1">
      <c r="B256" s="143"/>
    </row>
    <row r="257" spans="2:11" s="130" customFormat="1">
      <c r="B257" s="144" t="s">
        <v>266</v>
      </c>
      <c r="C257" s="145"/>
      <c r="D257" s="145"/>
      <c r="E257" s="145"/>
      <c r="F257" s="145"/>
      <c r="G257" s="145"/>
      <c r="H257" s="145"/>
      <c r="I257" s="145"/>
      <c r="J257" s="145"/>
      <c r="K257" s="145"/>
    </row>
    <row r="258" spans="2:11" s="130" customFormat="1">
      <c r="B258" s="144" t="s">
        <v>123</v>
      </c>
      <c r="C258" s="145"/>
      <c r="D258" s="145"/>
      <c r="E258" s="145"/>
      <c r="F258" s="145"/>
      <c r="G258" s="145"/>
      <c r="H258" s="145"/>
      <c r="I258" s="145"/>
      <c r="J258" s="145"/>
      <c r="K258" s="145"/>
    </row>
    <row r="259" spans="2:11" s="130" customFormat="1">
      <c r="B259" s="144" t="s">
        <v>249</v>
      </c>
      <c r="C259" s="145"/>
      <c r="D259" s="145"/>
      <c r="E259" s="145"/>
      <c r="F259" s="145"/>
      <c r="G259" s="145"/>
      <c r="H259" s="145"/>
      <c r="I259" s="145"/>
      <c r="J259" s="145"/>
      <c r="K259" s="145"/>
    </row>
    <row r="260" spans="2:11" s="130" customFormat="1">
      <c r="B260" s="144" t="s">
        <v>257</v>
      </c>
      <c r="C260" s="145"/>
      <c r="D260" s="145"/>
      <c r="E260" s="145"/>
      <c r="F260" s="145"/>
      <c r="G260" s="145"/>
      <c r="H260" s="145"/>
      <c r="I260" s="145"/>
      <c r="J260" s="145"/>
      <c r="K260" s="145"/>
    </row>
    <row r="261" spans="2:11" s="130" customFormat="1">
      <c r="B261" s="175" t="s">
        <v>262</v>
      </c>
      <c r="C261" s="175"/>
      <c r="D261" s="175"/>
      <c r="E261" s="175"/>
      <c r="F261" s="175"/>
      <c r="G261" s="175"/>
      <c r="H261" s="175"/>
      <c r="I261" s="175"/>
      <c r="J261" s="175"/>
      <c r="K261" s="175"/>
    </row>
    <row r="262" spans="2:11" s="130" customFormat="1">
      <c r="B262" s="143"/>
    </row>
    <row r="263" spans="2:11" s="130" customFormat="1">
      <c r="B263" s="143"/>
    </row>
    <row r="264" spans="2:11" s="130" customFormat="1">
      <c r="B264" s="143"/>
    </row>
    <row r="265" spans="2:11" s="130" customFormat="1">
      <c r="B265" s="143"/>
    </row>
    <row r="266" spans="2:11" s="130" customFormat="1">
      <c r="B266" s="143"/>
    </row>
    <row r="267" spans="2:11" s="130" customFormat="1">
      <c r="B267" s="143"/>
    </row>
    <row r="268" spans="2:11" s="130" customFormat="1">
      <c r="B268" s="143"/>
    </row>
    <row r="269" spans="2:11" s="130" customFormat="1">
      <c r="B269" s="143"/>
    </row>
    <row r="270" spans="2:11" s="130" customFormat="1">
      <c r="B270" s="143"/>
    </row>
    <row r="271" spans="2:11" s="130" customFormat="1">
      <c r="B271" s="143"/>
    </row>
    <row r="272" spans="2:11" s="130" customFormat="1">
      <c r="B272" s="143"/>
    </row>
    <row r="273" spans="2:2" s="130" customFormat="1">
      <c r="B273" s="143"/>
    </row>
    <row r="274" spans="2:2" s="130" customFormat="1">
      <c r="B274" s="143"/>
    </row>
    <row r="275" spans="2:2" s="130" customFormat="1">
      <c r="B275" s="143"/>
    </row>
    <row r="276" spans="2:2" s="130" customFormat="1">
      <c r="B276" s="143"/>
    </row>
    <row r="277" spans="2:2" s="130" customFormat="1">
      <c r="B277" s="143"/>
    </row>
    <row r="278" spans="2:2" s="130" customFormat="1">
      <c r="B278" s="143"/>
    </row>
    <row r="279" spans="2:2" s="130" customFormat="1">
      <c r="B279" s="143"/>
    </row>
    <row r="280" spans="2:2" s="130" customFormat="1">
      <c r="B280" s="143"/>
    </row>
    <row r="281" spans="2:2" s="130" customFormat="1">
      <c r="B281" s="143"/>
    </row>
    <row r="282" spans="2:2" s="130" customFormat="1">
      <c r="B282" s="143"/>
    </row>
    <row r="283" spans="2:2" s="130" customFormat="1">
      <c r="B283" s="143"/>
    </row>
    <row r="284" spans="2:2" s="130" customFormat="1">
      <c r="B284" s="143"/>
    </row>
    <row r="285" spans="2:2" s="130" customFormat="1">
      <c r="B285" s="143"/>
    </row>
    <row r="286" spans="2:2" s="130" customFormat="1">
      <c r="B286" s="143"/>
    </row>
    <row r="287" spans="2:2" s="130" customFormat="1">
      <c r="B287" s="143"/>
    </row>
    <row r="288" spans="2:2" s="130" customFormat="1">
      <c r="B288" s="143"/>
    </row>
    <row r="289" spans="2:2" s="130" customFormat="1">
      <c r="B289" s="143"/>
    </row>
    <row r="290" spans="2:2" s="130" customFormat="1">
      <c r="B290" s="143"/>
    </row>
    <row r="291" spans="2:2" s="130" customFormat="1">
      <c r="B291" s="143"/>
    </row>
    <row r="292" spans="2:2" s="130" customFormat="1">
      <c r="B292" s="143"/>
    </row>
    <row r="293" spans="2:2" s="130" customFormat="1">
      <c r="B293" s="143"/>
    </row>
    <row r="294" spans="2:2" s="130" customFormat="1">
      <c r="B294" s="143"/>
    </row>
    <row r="295" spans="2:2" s="130" customFormat="1">
      <c r="B295" s="143"/>
    </row>
    <row r="296" spans="2:2" s="130" customFormat="1">
      <c r="B296" s="143"/>
    </row>
    <row r="297" spans="2:2" s="130" customFormat="1">
      <c r="B297" s="143"/>
    </row>
    <row r="298" spans="2:2" s="130" customFormat="1">
      <c r="B298" s="143"/>
    </row>
    <row r="299" spans="2:2" s="130" customFormat="1">
      <c r="B299" s="143"/>
    </row>
    <row r="300" spans="2:2" s="130" customFormat="1">
      <c r="B300" s="143"/>
    </row>
    <row r="301" spans="2:2" s="130" customFormat="1">
      <c r="B301" s="143"/>
    </row>
    <row r="302" spans="2:2" s="130" customFormat="1">
      <c r="B302" s="143"/>
    </row>
    <row r="303" spans="2:2" s="130" customFormat="1">
      <c r="B303" s="143"/>
    </row>
    <row r="304" spans="2:2" s="130" customFormat="1">
      <c r="B304" s="143"/>
    </row>
    <row r="305" spans="2:2" s="130" customFormat="1">
      <c r="B305" s="143"/>
    </row>
    <row r="306" spans="2:2" s="130" customFormat="1">
      <c r="B306" s="143"/>
    </row>
    <row r="307" spans="2:2" s="130" customFormat="1">
      <c r="B307" s="143"/>
    </row>
    <row r="308" spans="2:2" s="130" customFormat="1">
      <c r="B308" s="143"/>
    </row>
    <row r="309" spans="2:2" s="130" customFormat="1">
      <c r="B309" s="143"/>
    </row>
    <row r="310" spans="2:2" s="130" customFormat="1">
      <c r="B310" s="143"/>
    </row>
    <row r="311" spans="2:2" s="130" customFormat="1">
      <c r="B311" s="143"/>
    </row>
    <row r="312" spans="2:2" s="130" customFormat="1">
      <c r="B312" s="143"/>
    </row>
    <row r="313" spans="2:2" s="130" customFormat="1">
      <c r="B313" s="143"/>
    </row>
    <row r="314" spans="2:2" s="130" customFormat="1">
      <c r="B314" s="143"/>
    </row>
    <row r="315" spans="2:2" s="130" customFormat="1">
      <c r="B315" s="143"/>
    </row>
    <row r="316" spans="2:2" s="130" customFormat="1">
      <c r="B316" s="143"/>
    </row>
    <row r="317" spans="2:2" s="130" customFormat="1">
      <c r="B317" s="143"/>
    </row>
    <row r="318" spans="2:2" s="130" customFormat="1">
      <c r="B318" s="143"/>
    </row>
    <row r="319" spans="2:2" s="130" customFormat="1">
      <c r="B319" s="143"/>
    </row>
    <row r="320" spans="2:2" s="130" customFormat="1">
      <c r="B320" s="143"/>
    </row>
    <row r="321" spans="2:2" s="130" customFormat="1">
      <c r="B321" s="143"/>
    </row>
    <row r="322" spans="2:2" s="130" customFormat="1">
      <c r="B322" s="143"/>
    </row>
    <row r="323" spans="2:2" s="130" customFormat="1">
      <c r="B323" s="143"/>
    </row>
    <row r="324" spans="2:2" s="130" customFormat="1">
      <c r="B324" s="143"/>
    </row>
    <row r="325" spans="2:2" s="130" customFormat="1">
      <c r="B325" s="143"/>
    </row>
    <row r="326" spans="2:2" s="130" customFormat="1">
      <c r="B326" s="143"/>
    </row>
    <row r="327" spans="2:2" s="130" customFormat="1">
      <c r="B327" s="143"/>
    </row>
    <row r="328" spans="2:2" s="130" customFormat="1">
      <c r="B328" s="143"/>
    </row>
    <row r="329" spans="2:2" s="130" customFormat="1">
      <c r="B329" s="143"/>
    </row>
    <row r="330" spans="2:2" s="130" customFormat="1">
      <c r="B330" s="143"/>
    </row>
    <row r="331" spans="2:2" s="130" customFormat="1">
      <c r="B331" s="143"/>
    </row>
    <row r="332" spans="2:2" s="130" customFormat="1">
      <c r="B332" s="143"/>
    </row>
    <row r="333" spans="2:2" s="130" customFormat="1">
      <c r="B333" s="143"/>
    </row>
    <row r="334" spans="2:2" s="130" customFormat="1">
      <c r="B334" s="143"/>
    </row>
    <row r="335" spans="2:2" s="130" customFormat="1">
      <c r="B335" s="143"/>
    </row>
    <row r="336" spans="2:2" s="130" customFormat="1">
      <c r="B336" s="143"/>
    </row>
    <row r="337" spans="2:2" s="130" customFormat="1">
      <c r="B337" s="143"/>
    </row>
    <row r="338" spans="2:2" s="130" customFormat="1">
      <c r="B338" s="143"/>
    </row>
    <row r="339" spans="2:2" s="130" customFormat="1">
      <c r="B339" s="143"/>
    </row>
    <row r="340" spans="2:2" s="130" customFormat="1">
      <c r="B340" s="143"/>
    </row>
    <row r="341" spans="2:2" s="130" customFormat="1">
      <c r="B341" s="143"/>
    </row>
    <row r="342" spans="2:2" s="130" customFormat="1">
      <c r="B342" s="143"/>
    </row>
    <row r="343" spans="2:2" s="130" customFormat="1">
      <c r="B343" s="143"/>
    </row>
    <row r="344" spans="2:2" s="130" customFormat="1">
      <c r="B344" s="143"/>
    </row>
    <row r="345" spans="2:2" s="130" customFormat="1">
      <c r="B345" s="143"/>
    </row>
    <row r="346" spans="2:2" s="130" customFormat="1">
      <c r="B346" s="143"/>
    </row>
    <row r="347" spans="2:2" s="130" customFormat="1">
      <c r="B347" s="143"/>
    </row>
    <row r="348" spans="2:2" s="130" customFormat="1">
      <c r="B348" s="143"/>
    </row>
    <row r="349" spans="2:2" s="130" customFormat="1">
      <c r="B349" s="143"/>
    </row>
    <row r="350" spans="2:2" s="130" customFormat="1">
      <c r="B350" s="143"/>
    </row>
    <row r="351" spans="2:2" s="130" customFormat="1">
      <c r="B351" s="143"/>
    </row>
    <row r="352" spans="2:2" s="130" customFormat="1">
      <c r="B352" s="143"/>
    </row>
    <row r="353" spans="2:2" s="130" customFormat="1">
      <c r="B353" s="143"/>
    </row>
    <row r="354" spans="2:2" s="130" customFormat="1">
      <c r="B354" s="143"/>
    </row>
    <row r="355" spans="2:2" s="130" customFormat="1">
      <c r="B355" s="143"/>
    </row>
    <row r="356" spans="2:2" s="130" customFormat="1">
      <c r="B356" s="143"/>
    </row>
    <row r="357" spans="2:2" s="130" customFormat="1">
      <c r="B357" s="143"/>
    </row>
    <row r="358" spans="2:2" s="130" customFormat="1">
      <c r="B358" s="143"/>
    </row>
    <row r="359" spans="2:2" s="130" customFormat="1">
      <c r="B359" s="143"/>
    </row>
    <row r="360" spans="2:2" s="130" customFormat="1">
      <c r="B360" s="143"/>
    </row>
    <row r="361" spans="2:2" s="130" customFormat="1">
      <c r="B361" s="143"/>
    </row>
    <row r="362" spans="2:2" s="130" customFormat="1">
      <c r="B362" s="143"/>
    </row>
    <row r="363" spans="2:2" s="130" customFormat="1">
      <c r="B363" s="143"/>
    </row>
    <row r="364" spans="2:2" s="130" customFormat="1">
      <c r="B364" s="143"/>
    </row>
    <row r="365" spans="2:2" s="130" customFormat="1">
      <c r="B365" s="143"/>
    </row>
    <row r="366" spans="2:2" s="130" customFormat="1">
      <c r="B366" s="143"/>
    </row>
    <row r="367" spans="2:2" s="130" customFormat="1">
      <c r="B367" s="143"/>
    </row>
    <row r="368" spans="2:2" s="130" customFormat="1">
      <c r="B368" s="143"/>
    </row>
    <row r="369" spans="2:2" s="130" customFormat="1">
      <c r="B369" s="143"/>
    </row>
    <row r="370" spans="2:2" s="130" customFormat="1">
      <c r="B370" s="143"/>
    </row>
    <row r="371" spans="2:2" s="130" customFormat="1">
      <c r="B371" s="143"/>
    </row>
    <row r="372" spans="2:2" s="130" customFormat="1">
      <c r="B372" s="143"/>
    </row>
    <row r="373" spans="2:2" s="130" customFormat="1">
      <c r="B373" s="143"/>
    </row>
    <row r="374" spans="2:2" s="130" customFormat="1">
      <c r="B374" s="143"/>
    </row>
    <row r="375" spans="2:2" s="130" customFormat="1">
      <c r="B375" s="143"/>
    </row>
    <row r="376" spans="2:2" s="130" customFormat="1">
      <c r="B376" s="143"/>
    </row>
    <row r="377" spans="2:2" s="130" customFormat="1">
      <c r="B377" s="143"/>
    </row>
    <row r="378" spans="2:2" s="130" customFormat="1">
      <c r="B378" s="143"/>
    </row>
    <row r="379" spans="2:2" s="130" customFormat="1">
      <c r="B379" s="143"/>
    </row>
    <row r="380" spans="2:2" s="130" customFormat="1">
      <c r="B380" s="143"/>
    </row>
    <row r="381" spans="2:2" s="130" customFormat="1">
      <c r="B381" s="143"/>
    </row>
    <row r="382" spans="2:2" s="130" customFormat="1">
      <c r="B382" s="143"/>
    </row>
    <row r="383" spans="2:2" s="130" customFormat="1">
      <c r="B383" s="143"/>
    </row>
    <row r="384" spans="2:2" s="130" customFormat="1">
      <c r="B384" s="143"/>
    </row>
    <row r="385" spans="2:2" s="130" customFormat="1">
      <c r="B385" s="143"/>
    </row>
    <row r="386" spans="2:2" s="130" customFormat="1">
      <c r="B386" s="143"/>
    </row>
    <row r="387" spans="2:2" s="130" customFormat="1">
      <c r="B387" s="143"/>
    </row>
    <row r="388" spans="2:2" s="130" customFormat="1">
      <c r="B388" s="143"/>
    </row>
    <row r="389" spans="2:2" s="130" customFormat="1">
      <c r="B389" s="143"/>
    </row>
    <row r="390" spans="2:2" s="130" customFormat="1">
      <c r="B390" s="143"/>
    </row>
    <row r="391" spans="2:2" s="130" customFormat="1">
      <c r="B391" s="143"/>
    </row>
    <row r="392" spans="2:2" s="130" customFormat="1">
      <c r="B392" s="143"/>
    </row>
    <row r="393" spans="2:2" s="130" customFormat="1">
      <c r="B393" s="143"/>
    </row>
    <row r="394" spans="2:2" s="130" customFormat="1">
      <c r="B394" s="143"/>
    </row>
    <row r="395" spans="2:2" s="130" customFormat="1">
      <c r="B395" s="143"/>
    </row>
    <row r="396" spans="2:2" s="130" customFormat="1">
      <c r="B396" s="143"/>
    </row>
    <row r="397" spans="2:2" s="130" customFormat="1">
      <c r="B397" s="143"/>
    </row>
    <row r="398" spans="2:2" s="130" customFormat="1">
      <c r="B398" s="143"/>
    </row>
    <row r="399" spans="2:2" s="130" customFormat="1">
      <c r="B399" s="143"/>
    </row>
    <row r="400" spans="2:2" s="130" customFormat="1">
      <c r="B400" s="143"/>
    </row>
    <row r="401" spans="2:2" s="130" customFormat="1">
      <c r="B401" s="143"/>
    </row>
    <row r="402" spans="2:2" s="130" customFormat="1">
      <c r="B402" s="143"/>
    </row>
    <row r="403" spans="2:2" s="130" customFormat="1">
      <c r="B403" s="143"/>
    </row>
    <row r="404" spans="2:2" s="130" customFormat="1">
      <c r="B404" s="143"/>
    </row>
    <row r="405" spans="2:2" s="130" customFormat="1">
      <c r="B405" s="143"/>
    </row>
    <row r="406" spans="2:2" s="130" customFormat="1">
      <c r="B406" s="143"/>
    </row>
    <row r="407" spans="2:2" s="130" customFormat="1">
      <c r="B407" s="143"/>
    </row>
    <row r="408" spans="2:2" s="130" customFormat="1">
      <c r="B408" s="143"/>
    </row>
    <row r="409" spans="2:2" s="130" customFormat="1">
      <c r="B409" s="143"/>
    </row>
    <row r="410" spans="2:2" s="130" customFormat="1">
      <c r="B410" s="143"/>
    </row>
    <row r="411" spans="2:2" s="130" customFormat="1">
      <c r="B411" s="143"/>
    </row>
    <row r="412" spans="2:2" s="130" customFormat="1">
      <c r="B412" s="143"/>
    </row>
    <row r="413" spans="2:2" s="130" customFormat="1">
      <c r="B413" s="143"/>
    </row>
    <row r="414" spans="2:2" s="130" customFormat="1">
      <c r="B414" s="143"/>
    </row>
    <row r="415" spans="2:2" s="130" customFormat="1">
      <c r="B415" s="143"/>
    </row>
    <row r="416" spans="2:2" s="130" customFormat="1">
      <c r="B416" s="143"/>
    </row>
    <row r="417" spans="2:2" s="130" customFormat="1">
      <c r="B417" s="143"/>
    </row>
    <row r="418" spans="2:2" s="130" customFormat="1">
      <c r="B418" s="143"/>
    </row>
    <row r="419" spans="2:2" s="130" customFormat="1">
      <c r="B419" s="143"/>
    </row>
    <row r="420" spans="2:2" s="130" customFormat="1">
      <c r="B420" s="143"/>
    </row>
    <row r="421" spans="2:2" s="130" customFormat="1">
      <c r="B421" s="143"/>
    </row>
    <row r="422" spans="2:2" s="130" customFormat="1">
      <c r="B422" s="143"/>
    </row>
    <row r="423" spans="2:2" s="130" customFormat="1">
      <c r="B423" s="143"/>
    </row>
    <row r="424" spans="2:2" s="130" customFormat="1">
      <c r="B424" s="143"/>
    </row>
    <row r="425" spans="2:2" s="130" customFormat="1">
      <c r="B425" s="143"/>
    </row>
    <row r="426" spans="2:2" s="130" customFormat="1">
      <c r="B426" s="143"/>
    </row>
    <row r="427" spans="2:2" s="130" customFormat="1">
      <c r="B427" s="143"/>
    </row>
    <row r="428" spans="2:2" s="130" customFormat="1">
      <c r="B428" s="143"/>
    </row>
    <row r="429" spans="2:2" s="130" customFormat="1">
      <c r="B429" s="143"/>
    </row>
    <row r="430" spans="2:2" s="130" customFormat="1">
      <c r="B430" s="143"/>
    </row>
    <row r="431" spans="2:2" s="130" customFormat="1">
      <c r="B431" s="143"/>
    </row>
    <row r="432" spans="2:2" s="130" customFormat="1">
      <c r="B432" s="143"/>
    </row>
    <row r="433" spans="2:2" s="130" customFormat="1">
      <c r="B433" s="143"/>
    </row>
    <row r="434" spans="2:2" s="130" customFormat="1">
      <c r="B434" s="143"/>
    </row>
    <row r="435" spans="2:2" s="130" customFormat="1">
      <c r="B435" s="143"/>
    </row>
    <row r="436" spans="2:2" s="130" customFormat="1">
      <c r="B436" s="143"/>
    </row>
    <row r="437" spans="2:2" s="130" customFormat="1">
      <c r="B437" s="143"/>
    </row>
    <row r="438" spans="2:2" s="130" customFormat="1">
      <c r="B438" s="143"/>
    </row>
    <row r="439" spans="2:2" s="130" customFormat="1">
      <c r="B439" s="143"/>
    </row>
    <row r="440" spans="2:2" s="130" customFormat="1">
      <c r="B440" s="143"/>
    </row>
    <row r="441" spans="2:2" s="130" customFormat="1">
      <c r="B441" s="143"/>
    </row>
    <row r="442" spans="2:2" s="130" customFormat="1">
      <c r="B442" s="143"/>
    </row>
    <row r="443" spans="2:2" s="130" customFormat="1">
      <c r="B443" s="143"/>
    </row>
    <row r="444" spans="2:2" s="130" customFormat="1">
      <c r="B444" s="143"/>
    </row>
    <row r="445" spans="2:2" s="130" customFormat="1">
      <c r="B445" s="143"/>
    </row>
    <row r="446" spans="2:2" s="130" customFormat="1">
      <c r="B446" s="143"/>
    </row>
    <row r="447" spans="2:2" s="130" customFormat="1">
      <c r="B447" s="143"/>
    </row>
    <row r="448" spans="2:2" s="130" customFormat="1">
      <c r="B448" s="143"/>
    </row>
    <row r="449" spans="2:2" s="130" customFormat="1">
      <c r="B449" s="143"/>
    </row>
    <row r="450" spans="2:2" s="130" customFormat="1">
      <c r="B450" s="143"/>
    </row>
    <row r="451" spans="2:2" s="130" customFormat="1">
      <c r="B451" s="143"/>
    </row>
    <row r="452" spans="2:2" s="130" customFormat="1">
      <c r="B452" s="143"/>
    </row>
    <row r="453" spans="2:2" s="130" customFormat="1">
      <c r="B453" s="143"/>
    </row>
    <row r="454" spans="2:2" s="130" customFormat="1">
      <c r="B454" s="143"/>
    </row>
    <row r="455" spans="2:2" s="130" customFormat="1">
      <c r="B455" s="143"/>
    </row>
    <row r="456" spans="2:2" s="130" customFormat="1">
      <c r="B456" s="143"/>
    </row>
    <row r="457" spans="2:2" s="130" customFormat="1">
      <c r="B457" s="143"/>
    </row>
    <row r="458" spans="2:2" s="130" customFormat="1">
      <c r="B458" s="143"/>
    </row>
    <row r="459" spans="2:2" s="130" customFormat="1">
      <c r="B459" s="143"/>
    </row>
    <row r="460" spans="2:2" s="130" customFormat="1">
      <c r="B460" s="143"/>
    </row>
    <row r="461" spans="2:2" s="130" customFormat="1">
      <c r="B461" s="143"/>
    </row>
    <row r="462" spans="2:2" s="130" customFormat="1">
      <c r="B462" s="143"/>
    </row>
    <row r="463" spans="2:2" s="130" customFormat="1">
      <c r="B463" s="143"/>
    </row>
    <row r="464" spans="2:2" s="130" customFormat="1">
      <c r="B464" s="143"/>
    </row>
    <row r="465" spans="2:2" s="130" customFormat="1">
      <c r="B465" s="143"/>
    </row>
    <row r="466" spans="2:2" s="130" customFormat="1">
      <c r="B466" s="143"/>
    </row>
    <row r="467" spans="2:2" s="130" customFormat="1">
      <c r="B467" s="143"/>
    </row>
    <row r="468" spans="2:2" s="130" customFormat="1">
      <c r="B468" s="143"/>
    </row>
    <row r="469" spans="2:2" s="130" customFormat="1">
      <c r="B469" s="143"/>
    </row>
    <row r="470" spans="2:2" s="130" customFormat="1">
      <c r="B470" s="143"/>
    </row>
    <row r="471" spans="2:2" s="130" customFormat="1">
      <c r="B471" s="143"/>
    </row>
    <row r="472" spans="2:2" s="130" customFormat="1">
      <c r="B472" s="143"/>
    </row>
    <row r="473" spans="2:2" s="130" customFormat="1">
      <c r="B473" s="143"/>
    </row>
    <row r="474" spans="2:2" s="130" customFormat="1">
      <c r="B474" s="143"/>
    </row>
    <row r="475" spans="2:2" s="130" customFormat="1">
      <c r="B475" s="143"/>
    </row>
    <row r="476" spans="2:2" s="130" customFormat="1">
      <c r="B476" s="143"/>
    </row>
    <row r="477" spans="2:2" s="130" customFormat="1">
      <c r="B477" s="143"/>
    </row>
    <row r="478" spans="2:2" s="130" customFormat="1">
      <c r="B478" s="143"/>
    </row>
    <row r="479" spans="2:2" s="130" customFormat="1">
      <c r="B479" s="143"/>
    </row>
    <row r="480" spans="2:2" s="130" customFormat="1">
      <c r="B480" s="143"/>
    </row>
    <row r="481" spans="2:2" s="130" customFormat="1">
      <c r="B481" s="143"/>
    </row>
    <row r="482" spans="2:2" s="130" customFormat="1">
      <c r="B482" s="143"/>
    </row>
    <row r="483" spans="2:2" s="130" customFormat="1">
      <c r="B483" s="143"/>
    </row>
    <row r="484" spans="2:2" s="130" customFormat="1">
      <c r="B484" s="143"/>
    </row>
    <row r="485" spans="2:2" s="130" customFormat="1">
      <c r="B485" s="143"/>
    </row>
    <row r="486" spans="2:2" s="130" customFormat="1">
      <c r="B486" s="143"/>
    </row>
    <row r="487" spans="2:2" s="130" customFormat="1">
      <c r="B487" s="143"/>
    </row>
    <row r="488" spans="2:2" s="130" customFormat="1">
      <c r="B488" s="143"/>
    </row>
    <row r="489" spans="2:2" s="130" customFormat="1">
      <c r="B489" s="143"/>
    </row>
    <row r="490" spans="2:2" s="130" customFormat="1">
      <c r="B490" s="143"/>
    </row>
    <row r="491" spans="2:2" s="130" customFormat="1">
      <c r="B491" s="143"/>
    </row>
    <row r="492" spans="2:2" s="130" customFormat="1">
      <c r="B492" s="143"/>
    </row>
    <row r="493" spans="2:2" s="130" customFormat="1">
      <c r="B493" s="143"/>
    </row>
    <row r="494" spans="2:2" s="130" customFormat="1">
      <c r="B494" s="143"/>
    </row>
    <row r="495" spans="2:2" s="130" customFormat="1">
      <c r="B495" s="143"/>
    </row>
    <row r="496" spans="2:2" s="130" customFormat="1">
      <c r="B496" s="143"/>
    </row>
    <row r="497" spans="2:2" s="130" customFormat="1">
      <c r="B497" s="143"/>
    </row>
    <row r="498" spans="2:2" s="130" customFormat="1">
      <c r="B498" s="143"/>
    </row>
    <row r="499" spans="2:2" s="130" customFormat="1">
      <c r="B499" s="143"/>
    </row>
    <row r="500" spans="2:2" s="130" customFormat="1">
      <c r="B500" s="143"/>
    </row>
    <row r="501" spans="2:2" s="130" customFormat="1">
      <c r="B501" s="143"/>
    </row>
    <row r="502" spans="2:2" s="130" customFormat="1">
      <c r="B502" s="143"/>
    </row>
    <row r="503" spans="2:2" s="130" customFormat="1">
      <c r="B503" s="143"/>
    </row>
    <row r="504" spans="2:2" s="130" customFormat="1">
      <c r="B504" s="143"/>
    </row>
    <row r="505" spans="2:2" s="130" customFormat="1">
      <c r="B505" s="143"/>
    </row>
    <row r="506" spans="2:2" s="130" customFormat="1">
      <c r="B506" s="143"/>
    </row>
    <row r="507" spans="2:2" s="130" customFormat="1">
      <c r="B507" s="143"/>
    </row>
    <row r="508" spans="2:2" s="130" customFormat="1">
      <c r="B508" s="143"/>
    </row>
    <row r="509" spans="2:2" s="130" customFormat="1">
      <c r="B509" s="143"/>
    </row>
    <row r="510" spans="2:2" s="130" customFormat="1">
      <c r="B510" s="143"/>
    </row>
    <row r="511" spans="2:2" s="130" customFormat="1">
      <c r="B511" s="143"/>
    </row>
    <row r="512" spans="2:2" s="130" customFormat="1">
      <c r="B512" s="143"/>
    </row>
    <row r="513" spans="2:2" s="130" customFormat="1">
      <c r="B513" s="143"/>
    </row>
    <row r="514" spans="2:2" s="130" customFormat="1">
      <c r="B514" s="143"/>
    </row>
    <row r="515" spans="2:2" s="130" customFormat="1">
      <c r="B515" s="143"/>
    </row>
    <row r="516" spans="2:2" s="130" customFormat="1">
      <c r="B516" s="143"/>
    </row>
    <row r="517" spans="2:2" s="130" customFormat="1">
      <c r="B517" s="143"/>
    </row>
    <row r="518" spans="2:2" s="130" customFormat="1">
      <c r="B518" s="143"/>
    </row>
    <row r="519" spans="2:2" s="130" customFormat="1">
      <c r="B519" s="143"/>
    </row>
    <row r="520" spans="2:2" s="130" customFormat="1">
      <c r="B520" s="143"/>
    </row>
    <row r="521" spans="2:2" s="130" customFormat="1">
      <c r="B521" s="143"/>
    </row>
    <row r="522" spans="2:2" s="130" customFormat="1">
      <c r="B522" s="143"/>
    </row>
    <row r="523" spans="2:2" s="130" customFormat="1">
      <c r="B523" s="143"/>
    </row>
    <row r="524" spans="2:2" s="130" customFormat="1">
      <c r="B524" s="143"/>
    </row>
    <row r="525" spans="2:2" s="130" customFormat="1">
      <c r="B525" s="143"/>
    </row>
    <row r="526" spans="2:2" s="130" customFormat="1">
      <c r="B526" s="143"/>
    </row>
    <row r="527" spans="2:2" s="130" customFormat="1">
      <c r="B527" s="143"/>
    </row>
    <row r="528" spans="2:2" s="130" customFormat="1">
      <c r="B528" s="143"/>
    </row>
    <row r="529" spans="2:2" s="130" customFormat="1">
      <c r="B529" s="143"/>
    </row>
    <row r="530" spans="2:2" s="130" customFormat="1">
      <c r="B530" s="143"/>
    </row>
    <row r="531" spans="2:2" s="130" customFormat="1">
      <c r="B531" s="143"/>
    </row>
    <row r="532" spans="2:2" s="130" customFormat="1">
      <c r="B532" s="143"/>
    </row>
    <row r="533" spans="2:2" s="130" customFormat="1">
      <c r="B533" s="143"/>
    </row>
    <row r="534" spans="2:2" s="130" customFormat="1">
      <c r="B534" s="143"/>
    </row>
    <row r="535" spans="2:2" s="130" customFormat="1">
      <c r="B535" s="143"/>
    </row>
    <row r="536" spans="2:2" s="130" customFormat="1">
      <c r="B536" s="143"/>
    </row>
    <row r="537" spans="2:2" s="130" customFormat="1">
      <c r="B537" s="143"/>
    </row>
    <row r="538" spans="2:2" s="130" customFormat="1">
      <c r="B538" s="143"/>
    </row>
    <row r="539" spans="2:2" s="130" customFormat="1">
      <c r="B539" s="143"/>
    </row>
    <row r="540" spans="2:2" s="130" customFormat="1">
      <c r="B540" s="143"/>
    </row>
    <row r="541" spans="2:2" s="130" customFormat="1">
      <c r="B541" s="143"/>
    </row>
    <row r="542" spans="2:2" s="130" customFormat="1">
      <c r="B542" s="143"/>
    </row>
    <row r="543" spans="2:2" s="130" customFormat="1">
      <c r="B543" s="143"/>
    </row>
    <row r="544" spans="2:2" s="130" customFormat="1">
      <c r="B544" s="143"/>
    </row>
    <row r="545" spans="2:6" s="130" customFormat="1">
      <c r="B545" s="143"/>
    </row>
    <row r="546" spans="2:6">
      <c r="C546" s="1"/>
      <c r="D546" s="1"/>
      <c r="E546" s="1"/>
      <c r="F546" s="1"/>
    </row>
    <row r="547" spans="2:6">
      <c r="C547" s="1"/>
      <c r="D547" s="1"/>
      <c r="E547" s="1"/>
      <c r="F547" s="1"/>
    </row>
    <row r="548" spans="2:6">
      <c r="C548" s="1"/>
      <c r="D548" s="1"/>
      <c r="E548" s="1"/>
      <c r="F548" s="1"/>
    </row>
    <row r="549" spans="2:6">
      <c r="C549" s="1"/>
      <c r="D549" s="1"/>
      <c r="E549" s="1"/>
      <c r="F549" s="1"/>
    </row>
    <row r="550" spans="2:6">
      <c r="C550" s="1"/>
      <c r="D550" s="1"/>
      <c r="E550" s="1"/>
      <c r="F550" s="1"/>
    </row>
    <row r="551" spans="2:6">
      <c r="C551" s="1"/>
      <c r="D551" s="1"/>
      <c r="E551" s="1"/>
      <c r="F551" s="1"/>
    </row>
    <row r="552" spans="2:6">
      <c r="C552" s="1"/>
      <c r="D552" s="1"/>
      <c r="E552" s="1"/>
      <c r="F552" s="1"/>
    </row>
    <row r="553" spans="2:6">
      <c r="C553" s="1"/>
      <c r="D553" s="1"/>
      <c r="E553" s="1"/>
      <c r="F553" s="1"/>
    </row>
    <row r="554" spans="2:6">
      <c r="C554" s="1"/>
      <c r="D554" s="1"/>
      <c r="E554" s="1"/>
      <c r="F554" s="1"/>
    </row>
    <row r="555" spans="2:6">
      <c r="C555" s="1"/>
      <c r="D555" s="1"/>
      <c r="E555" s="1"/>
      <c r="F555" s="1"/>
    </row>
    <row r="556" spans="2:6">
      <c r="C556" s="1"/>
      <c r="D556" s="1"/>
      <c r="E556" s="1"/>
      <c r="F556" s="1"/>
    </row>
    <row r="557" spans="2:6">
      <c r="C557" s="1"/>
      <c r="D557" s="1"/>
      <c r="E557" s="1"/>
      <c r="F557" s="1"/>
    </row>
    <row r="558" spans="2:6">
      <c r="C558" s="1"/>
      <c r="D558" s="1"/>
      <c r="E558" s="1"/>
      <c r="F558" s="1"/>
    </row>
    <row r="559" spans="2:6">
      <c r="C559" s="1"/>
      <c r="D559" s="1"/>
      <c r="E559" s="1"/>
      <c r="F559" s="1"/>
    </row>
    <row r="560" spans="2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5"/>
      <c r="C796" s="1"/>
      <c r="D796" s="1"/>
      <c r="E796" s="1"/>
      <c r="F796" s="1"/>
    </row>
    <row r="797" spans="2:6">
      <c r="B797" s="45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261:K261"/>
  </mergeCells>
  <phoneticPr fontId="5" type="noConversion"/>
  <conditionalFormatting sqref="B12:B253">
    <cfRule type="cellIs" dxfId="21" priority="2" operator="equal">
      <formula>"NR3"</formula>
    </cfRule>
  </conditionalFormatting>
  <conditionalFormatting sqref="B12:B253">
    <cfRule type="containsText" dxfId="20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$AS$7:$AS$24</formula1>
    </dataValidation>
    <dataValidation allowBlank="1" showInputMessage="1" showErrorMessage="1" sqref="H2 B34 Q9 B36 B259 B261"/>
    <dataValidation type="list" allowBlank="1" showInputMessage="1" showErrorMessage="1" sqref="I12:I35 I262:I828 I37:I260">
      <formula1>$AU$7:$AU$10</formula1>
    </dataValidation>
    <dataValidation type="list" allowBlank="1" showInputMessage="1" showErrorMessage="1" sqref="E12:E35 E262:E822 E37:E260">
      <formula1>$AQ$7:$AQ$24</formula1>
    </dataValidation>
    <dataValidation type="list" allowBlank="1" showInputMessage="1" showErrorMessage="1" sqref="L12:L828">
      <formula1>$AV$7:$AV$20</formula1>
    </dataValidation>
    <dataValidation type="list" allowBlank="1" showInputMessage="1" showErrorMessage="1" sqref="G12:G35 G262:G555 G37:G260">
      <formula1>$AS$7:$AS$29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>
      <selection activeCell="J174" sqref="J174"/>
    </sheetView>
  </sheetViews>
  <sheetFormatPr defaultColWidth="9.140625" defaultRowHeight="18"/>
  <cols>
    <col min="1" max="1" width="6.28515625" style="1" customWidth="1"/>
    <col min="2" max="2" width="44.28515625" style="2" bestFit="1" customWidth="1"/>
    <col min="3" max="3" width="41.7109375" style="2" bestFit="1" customWidth="1"/>
    <col min="4" max="4" width="9.7109375" style="2" bestFit="1" customWidth="1"/>
    <col min="5" max="5" width="8" style="2" bestFit="1" customWidth="1"/>
    <col min="6" max="6" width="11.28515625" style="2" bestFit="1" customWidth="1"/>
    <col min="7" max="7" width="35.7109375" style="2" bestFit="1" customWidth="1"/>
    <col min="8" max="8" width="12.28515625" style="1" bestFit="1" customWidth="1"/>
    <col min="9" max="9" width="13.140625" style="1" bestFit="1" customWidth="1"/>
    <col min="10" max="10" width="10.7109375" style="1" bestFit="1" customWidth="1"/>
    <col min="11" max="11" width="8.28515625" style="1" bestFit="1" customWidth="1"/>
    <col min="12" max="12" width="10.140625" style="1" bestFit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8" t="s">
        <v>191</v>
      </c>
      <c r="C1" s="80" t="s" vm="1">
        <v>267</v>
      </c>
    </row>
    <row r="2" spans="2:62">
      <c r="B2" s="58" t="s">
        <v>190</v>
      </c>
      <c r="C2" s="80" t="s">
        <v>268</v>
      </c>
    </row>
    <row r="3" spans="2:62">
      <c r="B3" s="58" t="s">
        <v>192</v>
      </c>
      <c r="C3" s="80" t="s">
        <v>269</v>
      </c>
    </row>
    <row r="4" spans="2:62">
      <c r="B4" s="58" t="s">
        <v>193</v>
      </c>
      <c r="C4" s="80">
        <v>8803</v>
      </c>
    </row>
    <row r="6" spans="2:62" ht="26.25" customHeight="1">
      <c r="B6" s="172" t="s">
        <v>221</v>
      </c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3"/>
      <c r="O6" s="174"/>
      <c r="BJ6" s="3"/>
    </row>
    <row r="7" spans="2:62" ht="26.25" customHeight="1">
      <c r="B7" s="172" t="s">
        <v>99</v>
      </c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4"/>
      <c r="BF7" s="3"/>
      <c r="BJ7" s="3"/>
    </row>
    <row r="8" spans="2:62" s="3" customFormat="1" ht="78.75">
      <c r="B8" s="23" t="s">
        <v>126</v>
      </c>
      <c r="C8" s="31" t="s">
        <v>49</v>
      </c>
      <c r="D8" s="31" t="s">
        <v>131</v>
      </c>
      <c r="E8" s="31" t="s">
        <v>237</v>
      </c>
      <c r="F8" s="31" t="s">
        <v>128</v>
      </c>
      <c r="G8" s="31" t="s">
        <v>69</v>
      </c>
      <c r="H8" s="31" t="s">
        <v>111</v>
      </c>
      <c r="I8" s="14" t="s">
        <v>251</v>
      </c>
      <c r="J8" s="14" t="s">
        <v>250</v>
      </c>
      <c r="K8" s="31" t="s">
        <v>265</v>
      </c>
      <c r="L8" s="14" t="s">
        <v>66</v>
      </c>
      <c r="M8" s="14" t="s">
        <v>63</v>
      </c>
      <c r="N8" s="14" t="s">
        <v>194</v>
      </c>
      <c r="O8" s="15" t="s">
        <v>196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258</v>
      </c>
      <c r="J9" s="17"/>
      <c r="K9" s="17" t="s">
        <v>254</v>
      </c>
      <c r="L9" s="17" t="s">
        <v>254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4" customFormat="1" ht="18" customHeight="1">
      <c r="B11" s="81" t="s">
        <v>32</v>
      </c>
      <c r="C11" s="82"/>
      <c r="D11" s="82"/>
      <c r="E11" s="82"/>
      <c r="F11" s="82"/>
      <c r="G11" s="82"/>
      <c r="H11" s="82"/>
      <c r="I11" s="90"/>
      <c r="J11" s="92"/>
      <c r="K11" s="90">
        <v>163.76799808800001</v>
      </c>
      <c r="L11" s="90">
        <v>51432.742576521006</v>
      </c>
      <c r="M11" s="82"/>
      <c r="N11" s="91">
        <f>L11/$L$11</f>
        <v>1</v>
      </c>
      <c r="O11" s="91">
        <f>L11/'סכום נכסי הקרן'!$C$42</f>
        <v>6.9107109246300411E-2</v>
      </c>
      <c r="BF11" s="1"/>
      <c r="BG11" s="3"/>
      <c r="BH11" s="1"/>
      <c r="BJ11" s="1"/>
    </row>
    <row r="12" spans="2:62" ht="20.25">
      <c r="B12" s="83" t="s">
        <v>245</v>
      </c>
      <c r="C12" s="84"/>
      <c r="D12" s="84"/>
      <c r="E12" s="84"/>
      <c r="F12" s="84"/>
      <c r="G12" s="84"/>
      <c r="H12" s="84"/>
      <c r="I12" s="93"/>
      <c r="J12" s="95"/>
      <c r="K12" s="93">
        <v>143.18812953400001</v>
      </c>
      <c r="L12" s="93">
        <v>37677.777795889997</v>
      </c>
      <c r="M12" s="84"/>
      <c r="N12" s="94">
        <f t="shared" ref="N12:N40" si="0">L12/$L$11</f>
        <v>0.73256404205615633</v>
      </c>
      <c r="O12" s="94">
        <f>L12/'סכום נכסי הקרן'!$C$42</f>
        <v>5.0625383284286202E-2</v>
      </c>
      <c r="BG12" s="4"/>
    </row>
    <row r="13" spans="2:62">
      <c r="B13" s="104" t="s">
        <v>931</v>
      </c>
      <c r="C13" s="84"/>
      <c r="D13" s="84"/>
      <c r="E13" s="84"/>
      <c r="F13" s="84"/>
      <c r="G13" s="84"/>
      <c r="H13" s="84"/>
      <c r="I13" s="93"/>
      <c r="J13" s="95"/>
      <c r="K13" s="93">
        <v>74.663596891000012</v>
      </c>
      <c r="L13" s="93">
        <v>27309.411107895994</v>
      </c>
      <c r="M13" s="84"/>
      <c r="N13" s="94">
        <f t="shared" si="0"/>
        <v>0.53097326216398799</v>
      </c>
      <c r="O13" s="94">
        <f>L13/'סכום נכסי הקרן'!$C$42</f>
        <v>3.6694027235231221E-2</v>
      </c>
    </row>
    <row r="14" spans="2:62" s="130" customFormat="1">
      <c r="B14" s="89" t="s">
        <v>932</v>
      </c>
      <c r="C14" s="86" t="s">
        <v>933</v>
      </c>
      <c r="D14" s="99" t="s">
        <v>132</v>
      </c>
      <c r="E14" s="99" t="s">
        <v>357</v>
      </c>
      <c r="F14" s="86" t="s">
        <v>934</v>
      </c>
      <c r="G14" s="99" t="s">
        <v>202</v>
      </c>
      <c r="H14" s="99" t="s">
        <v>176</v>
      </c>
      <c r="I14" s="96">
        <v>3886.5397870000002</v>
      </c>
      <c r="J14" s="98">
        <v>19820</v>
      </c>
      <c r="K14" s="86"/>
      <c r="L14" s="96">
        <v>770.31218688099989</v>
      </c>
      <c r="M14" s="97">
        <v>7.6657920613108771E-5</v>
      </c>
      <c r="N14" s="97">
        <f t="shared" si="0"/>
        <v>1.4977077796987762E-2</v>
      </c>
      <c r="O14" s="97">
        <f>L14/'סכום נכסי הקרן'!$C$42</f>
        <v>1.0350225515067734E-3</v>
      </c>
    </row>
    <row r="15" spans="2:62" s="130" customFormat="1">
      <c r="B15" s="89" t="s">
        <v>935</v>
      </c>
      <c r="C15" s="86" t="s">
        <v>936</v>
      </c>
      <c r="D15" s="99" t="s">
        <v>132</v>
      </c>
      <c r="E15" s="99" t="s">
        <v>357</v>
      </c>
      <c r="F15" s="86">
        <v>29389</v>
      </c>
      <c r="G15" s="99" t="s">
        <v>937</v>
      </c>
      <c r="H15" s="99" t="s">
        <v>176</v>
      </c>
      <c r="I15" s="96">
        <v>1104.0822450000001</v>
      </c>
      <c r="J15" s="98">
        <v>46950</v>
      </c>
      <c r="K15" s="96">
        <v>2.9273195679999997</v>
      </c>
      <c r="L15" s="96">
        <v>521.293933627</v>
      </c>
      <c r="M15" s="97">
        <v>1.0355415515455029E-5</v>
      </c>
      <c r="N15" s="97">
        <f t="shared" si="0"/>
        <v>1.0135448889419522E-2</v>
      </c>
      <c r="O15" s="97">
        <f>L15/'סכום נכסי הקרן'!$C$42</f>
        <v>7.0043157366140901E-4</v>
      </c>
    </row>
    <row r="16" spans="2:62" s="130" customFormat="1" ht="20.25">
      <c r="B16" s="89" t="s">
        <v>938</v>
      </c>
      <c r="C16" s="86" t="s">
        <v>939</v>
      </c>
      <c r="D16" s="99" t="s">
        <v>132</v>
      </c>
      <c r="E16" s="99" t="s">
        <v>357</v>
      </c>
      <c r="F16" s="86" t="s">
        <v>432</v>
      </c>
      <c r="G16" s="99" t="s">
        <v>415</v>
      </c>
      <c r="H16" s="99" t="s">
        <v>176</v>
      </c>
      <c r="I16" s="96">
        <v>8006.3588879999998</v>
      </c>
      <c r="J16" s="98">
        <v>5416</v>
      </c>
      <c r="K16" s="86"/>
      <c r="L16" s="96">
        <v>433.62439737400007</v>
      </c>
      <c r="M16" s="97">
        <v>6.0889771319191608E-5</v>
      </c>
      <c r="N16" s="97">
        <f t="shared" si="0"/>
        <v>8.4309017106925423E-3</v>
      </c>
      <c r="O16" s="97">
        <f>L16/'סכום נכסי הקרן'!$C$42</f>
        <v>5.8263524556565046E-4</v>
      </c>
      <c r="BF16" s="142"/>
    </row>
    <row r="17" spans="2:15" s="130" customFormat="1">
      <c r="B17" s="89" t="s">
        <v>940</v>
      </c>
      <c r="C17" s="86" t="s">
        <v>941</v>
      </c>
      <c r="D17" s="99" t="s">
        <v>132</v>
      </c>
      <c r="E17" s="99" t="s">
        <v>357</v>
      </c>
      <c r="F17" s="86" t="s">
        <v>735</v>
      </c>
      <c r="G17" s="99" t="s">
        <v>736</v>
      </c>
      <c r="H17" s="99" t="s">
        <v>176</v>
      </c>
      <c r="I17" s="96">
        <v>2519.2183599999998</v>
      </c>
      <c r="J17" s="98">
        <v>46960</v>
      </c>
      <c r="K17" s="86"/>
      <c r="L17" s="96">
        <v>1183.0249417359998</v>
      </c>
      <c r="M17" s="97">
        <v>5.8924698517177036E-5</v>
      </c>
      <c r="N17" s="97">
        <f t="shared" si="0"/>
        <v>2.3001397212600704E-2</v>
      </c>
      <c r="O17" s="97">
        <f>L17/'סכום נכסי הקרן'!$C$42</f>
        <v>1.5895600699887466E-3</v>
      </c>
    </row>
    <row r="18" spans="2:15" s="130" customFormat="1">
      <c r="B18" s="89" t="s">
        <v>942</v>
      </c>
      <c r="C18" s="86" t="s">
        <v>943</v>
      </c>
      <c r="D18" s="99" t="s">
        <v>132</v>
      </c>
      <c r="E18" s="99" t="s">
        <v>357</v>
      </c>
      <c r="F18" s="86" t="s">
        <v>440</v>
      </c>
      <c r="G18" s="99" t="s">
        <v>415</v>
      </c>
      <c r="H18" s="99" t="s">
        <v>176</v>
      </c>
      <c r="I18" s="96">
        <v>18044.456955000001</v>
      </c>
      <c r="J18" s="98">
        <v>2050</v>
      </c>
      <c r="K18" s="96">
        <v>9.2052234909999999</v>
      </c>
      <c r="L18" s="96">
        <v>379.11659106300004</v>
      </c>
      <c r="M18" s="97">
        <v>5.1702980099031509E-5</v>
      </c>
      <c r="N18" s="97">
        <f t="shared" si="0"/>
        <v>7.3711136538938205E-3</v>
      </c>
      <c r="O18" s="97">
        <f>L18/'סכום נכסי הקרן'!$C$42</f>
        <v>5.0939635654653683E-4</v>
      </c>
    </row>
    <row r="19" spans="2:15" s="130" customFormat="1">
      <c r="B19" s="89" t="s">
        <v>944</v>
      </c>
      <c r="C19" s="86" t="s">
        <v>945</v>
      </c>
      <c r="D19" s="99" t="s">
        <v>132</v>
      </c>
      <c r="E19" s="99" t="s">
        <v>357</v>
      </c>
      <c r="F19" s="86" t="s">
        <v>449</v>
      </c>
      <c r="G19" s="99" t="s">
        <v>450</v>
      </c>
      <c r="H19" s="99" t="s">
        <v>176</v>
      </c>
      <c r="I19" s="96">
        <v>271446.33749200002</v>
      </c>
      <c r="J19" s="98">
        <v>255.1</v>
      </c>
      <c r="K19" s="86"/>
      <c r="L19" s="96">
        <v>692.45960694799999</v>
      </c>
      <c r="M19" s="97">
        <v>9.8155030159723268E-5</v>
      </c>
      <c r="N19" s="97">
        <f t="shared" si="0"/>
        <v>1.346340039942002E-2</v>
      </c>
      <c r="O19" s="97">
        <f>L19/'סכום נכסי הקרן'!$C$42</f>
        <v>9.3041668222940382E-4</v>
      </c>
    </row>
    <row r="20" spans="2:15" s="130" customFormat="1">
      <c r="B20" s="89" t="s">
        <v>946</v>
      </c>
      <c r="C20" s="86" t="s">
        <v>947</v>
      </c>
      <c r="D20" s="99" t="s">
        <v>132</v>
      </c>
      <c r="E20" s="99" t="s">
        <v>357</v>
      </c>
      <c r="F20" s="86" t="s">
        <v>396</v>
      </c>
      <c r="G20" s="99" t="s">
        <v>365</v>
      </c>
      <c r="H20" s="99" t="s">
        <v>176</v>
      </c>
      <c r="I20" s="96">
        <v>6862.4883490000002</v>
      </c>
      <c r="J20" s="98">
        <v>8642</v>
      </c>
      <c r="K20" s="86"/>
      <c r="L20" s="96">
        <v>593.05624315099999</v>
      </c>
      <c r="M20" s="97">
        <v>6.8399138971737676E-5</v>
      </c>
      <c r="N20" s="97">
        <f t="shared" si="0"/>
        <v>1.1530713966276602E-2</v>
      </c>
      <c r="O20" s="97">
        <f>L20/'סכום נכסי הקרן'!$C$42</f>
        <v>7.9685430975531899E-4</v>
      </c>
    </row>
    <row r="21" spans="2:15" s="130" customFormat="1">
      <c r="B21" s="89" t="s">
        <v>948</v>
      </c>
      <c r="C21" s="86" t="s">
        <v>949</v>
      </c>
      <c r="D21" s="99" t="s">
        <v>132</v>
      </c>
      <c r="E21" s="99" t="s">
        <v>357</v>
      </c>
      <c r="F21" s="86" t="s">
        <v>706</v>
      </c>
      <c r="G21" s="99" t="s">
        <v>533</v>
      </c>
      <c r="H21" s="99" t="s">
        <v>176</v>
      </c>
      <c r="I21" s="96">
        <v>128522.39117899998</v>
      </c>
      <c r="J21" s="98">
        <v>179.3</v>
      </c>
      <c r="K21" s="86"/>
      <c r="L21" s="96">
        <v>230.44064737799999</v>
      </c>
      <c r="M21" s="97">
        <v>4.0103074109665641E-5</v>
      </c>
      <c r="N21" s="97">
        <f t="shared" si="0"/>
        <v>4.4804269777205296E-3</v>
      </c>
      <c r="O21" s="97">
        <f>L21/'סכום נכסי הקרן'!$C$42</f>
        <v>3.0962935661940416E-4</v>
      </c>
    </row>
    <row r="22" spans="2:15" s="130" customFormat="1">
      <c r="B22" s="89" t="s">
        <v>950</v>
      </c>
      <c r="C22" s="86" t="s">
        <v>951</v>
      </c>
      <c r="D22" s="99" t="s">
        <v>132</v>
      </c>
      <c r="E22" s="99" t="s">
        <v>357</v>
      </c>
      <c r="F22" s="86" t="s">
        <v>469</v>
      </c>
      <c r="G22" s="99" t="s">
        <v>365</v>
      </c>
      <c r="H22" s="99" t="s">
        <v>176</v>
      </c>
      <c r="I22" s="96">
        <v>86726.082316999993</v>
      </c>
      <c r="J22" s="98">
        <v>1277</v>
      </c>
      <c r="K22" s="86"/>
      <c r="L22" s="96">
        <v>1107.492071188</v>
      </c>
      <c r="M22" s="97">
        <v>7.4505855875421905E-5</v>
      </c>
      <c r="N22" s="97">
        <f t="shared" si="0"/>
        <v>2.1532821617285657E-2</v>
      </c>
      <c r="O22" s="97">
        <f>L22/'סכום נכסי הקרן'!$C$42</f>
        <v>1.488071055886859E-3</v>
      </c>
    </row>
    <row r="23" spans="2:15" s="130" customFormat="1">
      <c r="B23" s="89" t="s">
        <v>952</v>
      </c>
      <c r="C23" s="86" t="s">
        <v>953</v>
      </c>
      <c r="D23" s="99" t="s">
        <v>132</v>
      </c>
      <c r="E23" s="99" t="s">
        <v>357</v>
      </c>
      <c r="F23" s="86" t="s">
        <v>954</v>
      </c>
      <c r="G23" s="99" t="s">
        <v>901</v>
      </c>
      <c r="H23" s="99" t="s">
        <v>176</v>
      </c>
      <c r="I23" s="96">
        <v>139109.75899100001</v>
      </c>
      <c r="J23" s="98">
        <v>1121</v>
      </c>
      <c r="K23" s="86"/>
      <c r="L23" s="96">
        <v>1559.4203983909999</v>
      </c>
      <c r="M23" s="97">
        <v>1.1851083485118863E-4</v>
      </c>
      <c r="N23" s="97">
        <f t="shared" si="0"/>
        <v>3.0319604210701255E-2</v>
      </c>
      <c r="O23" s="97">
        <f>L23/'סכום נכסי הקרן'!$C$42</f>
        <v>2.0953002004935211E-3</v>
      </c>
    </row>
    <row r="24" spans="2:15" s="130" customFormat="1">
      <c r="B24" s="89" t="s">
        <v>955</v>
      </c>
      <c r="C24" s="86" t="s">
        <v>956</v>
      </c>
      <c r="D24" s="99" t="s">
        <v>132</v>
      </c>
      <c r="E24" s="99" t="s">
        <v>357</v>
      </c>
      <c r="F24" s="86" t="s">
        <v>612</v>
      </c>
      <c r="G24" s="99" t="s">
        <v>482</v>
      </c>
      <c r="H24" s="99" t="s">
        <v>176</v>
      </c>
      <c r="I24" s="96">
        <v>19404.673927</v>
      </c>
      <c r="J24" s="98">
        <v>1955</v>
      </c>
      <c r="K24" s="86"/>
      <c r="L24" s="96">
        <v>379.36137527700004</v>
      </c>
      <c r="M24" s="97">
        <v>7.5771301364429197E-5</v>
      </c>
      <c r="N24" s="97">
        <f t="shared" si="0"/>
        <v>7.375872960937108E-3</v>
      </c>
      <c r="O24" s="97">
        <f>L24/'סכום נכסי הקרן'!$C$42</f>
        <v>5.0972525849831394E-4</v>
      </c>
    </row>
    <row r="25" spans="2:15" s="130" customFormat="1">
      <c r="B25" s="89" t="s">
        <v>957</v>
      </c>
      <c r="C25" s="86" t="s">
        <v>958</v>
      </c>
      <c r="D25" s="99" t="s">
        <v>132</v>
      </c>
      <c r="E25" s="99" t="s">
        <v>357</v>
      </c>
      <c r="F25" s="86" t="s">
        <v>481</v>
      </c>
      <c r="G25" s="99" t="s">
        <v>482</v>
      </c>
      <c r="H25" s="99" t="s">
        <v>176</v>
      </c>
      <c r="I25" s="96">
        <v>16250.346555999999</v>
      </c>
      <c r="J25" s="98">
        <v>2484</v>
      </c>
      <c r="K25" s="86"/>
      <c r="L25" s="96">
        <v>403.65860844400004</v>
      </c>
      <c r="M25" s="97">
        <v>7.5802031743133448E-5</v>
      </c>
      <c r="N25" s="97">
        <f t="shared" si="0"/>
        <v>7.8482808464557709E-3</v>
      </c>
      <c r="O25" s="97">
        <f>L25/'סכום נכסי הקרן'!$C$42</f>
        <v>5.4237200185166601E-4</v>
      </c>
    </row>
    <row r="26" spans="2:15" s="130" customFormat="1">
      <c r="B26" s="89" t="s">
        <v>959</v>
      </c>
      <c r="C26" s="86" t="s">
        <v>960</v>
      </c>
      <c r="D26" s="99" t="s">
        <v>132</v>
      </c>
      <c r="E26" s="99" t="s">
        <v>357</v>
      </c>
      <c r="F26" s="86" t="s">
        <v>961</v>
      </c>
      <c r="G26" s="99" t="s">
        <v>607</v>
      </c>
      <c r="H26" s="99" t="s">
        <v>176</v>
      </c>
      <c r="I26" s="96">
        <v>205.66252800000001</v>
      </c>
      <c r="J26" s="98">
        <v>84650</v>
      </c>
      <c r="K26" s="86"/>
      <c r="L26" s="96">
        <v>174.09333028399999</v>
      </c>
      <c r="M26" s="97">
        <v>2.6714737882230322E-5</v>
      </c>
      <c r="N26" s="97">
        <f t="shared" si="0"/>
        <v>3.384873556470104E-3</v>
      </c>
      <c r="O26" s="97">
        <f>L26/'סכום נכסי הקרן'!$C$42</f>
        <v>2.3391882665189286E-4</v>
      </c>
    </row>
    <row r="27" spans="2:15" s="130" customFormat="1">
      <c r="B27" s="89" t="s">
        <v>962</v>
      </c>
      <c r="C27" s="86" t="s">
        <v>963</v>
      </c>
      <c r="D27" s="99" t="s">
        <v>132</v>
      </c>
      <c r="E27" s="99" t="s">
        <v>357</v>
      </c>
      <c r="F27" s="86" t="s">
        <v>964</v>
      </c>
      <c r="G27" s="99" t="s">
        <v>965</v>
      </c>
      <c r="H27" s="99" t="s">
        <v>176</v>
      </c>
      <c r="I27" s="96">
        <v>3173.330406</v>
      </c>
      <c r="J27" s="98">
        <v>5985</v>
      </c>
      <c r="K27" s="86"/>
      <c r="L27" s="96">
        <v>189.92382462199998</v>
      </c>
      <c r="M27" s="97">
        <v>2.9970308740333256E-5</v>
      </c>
      <c r="N27" s="97">
        <f t="shared" si="0"/>
        <v>3.692663760627457E-3</v>
      </c>
      <c r="O27" s="97">
        <f>L27/'סכום נכסי הקרן'!$C$42</f>
        <v>2.5518931791553619E-4</v>
      </c>
    </row>
    <row r="28" spans="2:15" s="130" customFormat="1">
      <c r="B28" s="89" t="s">
        <v>966</v>
      </c>
      <c r="C28" s="86" t="s">
        <v>967</v>
      </c>
      <c r="D28" s="99" t="s">
        <v>132</v>
      </c>
      <c r="E28" s="99" t="s">
        <v>357</v>
      </c>
      <c r="F28" s="86" t="s">
        <v>968</v>
      </c>
      <c r="G28" s="99" t="s">
        <v>533</v>
      </c>
      <c r="H28" s="99" t="s">
        <v>176</v>
      </c>
      <c r="I28" s="96">
        <v>8201.8686500000003</v>
      </c>
      <c r="J28" s="98">
        <v>5692</v>
      </c>
      <c r="K28" s="86"/>
      <c r="L28" s="96">
        <v>466.85036357199994</v>
      </c>
      <c r="M28" s="97">
        <v>7.5273124858888164E-6</v>
      </c>
      <c r="N28" s="97">
        <f t="shared" si="0"/>
        <v>9.0769097696360573E-3</v>
      </c>
      <c r="O28" s="97">
        <f>L28/'סכום נכסי הקרן'!$C$42</f>
        <v>6.2727899506905048E-4</v>
      </c>
    </row>
    <row r="29" spans="2:15" s="130" customFormat="1">
      <c r="B29" s="89" t="s">
        <v>969</v>
      </c>
      <c r="C29" s="86" t="s">
        <v>970</v>
      </c>
      <c r="D29" s="99" t="s">
        <v>132</v>
      </c>
      <c r="E29" s="99" t="s">
        <v>357</v>
      </c>
      <c r="F29" s="86" t="s">
        <v>923</v>
      </c>
      <c r="G29" s="99" t="s">
        <v>901</v>
      </c>
      <c r="H29" s="99" t="s">
        <v>176</v>
      </c>
      <c r="I29" s="96">
        <v>4415620.0675759995</v>
      </c>
      <c r="J29" s="98">
        <v>38.700000000000003</v>
      </c>
      <c r="K29" s="86"/>
      <c r="L29" s="96">
        <v>1708.8449661489999</v>
      </c>
      <c r="M29" s="97">
        <v>3.4091436858147301E-4</v>
      </c>
      <c r="N29" s="97">
        <f t="shared" si="0"/>
        <v>3.322484628554663E-2</v>
      </c>
      <c r="O29" s="97">
        <f>L29/'סכום נכסי הקרן'!$C$42</f>
        <v>2.2960730819468092E-3</v>
      </c>
    </row>
    <row r="30" spans="2:15" s="130" customFormat="1">
      <c r="B30" s="89" t="s">
        <v>971</v>
      </c>
      <c r="C30" s="86" t="s">
        <v>972</v>
      </c>
      <c r="D30" s="99" t="s">
        <v>132</v>
      </c>
      <c r="E30" s="99" t="s">
        <v>357</v>
      </c>
      <c r="F30" s="86" t="s">
        <v>773</v>
      </c>
      <c r="G30" s="99" t="s">
        <v>533</v>
      </c>
      <c r="H30" s="99" t="s">
        <v>176</v>
      </c>
      <c r="I30" s="96">
        <v>90147.976018000001</v>
      </c>
      <c r="J30" s="98">
        <v>1919</v>
      </c>
      <c r="K30" s="86"/>
      <c r="L30" s="96">
        <v>1729.9396597909999</v>
      </c>
      <c r="M30" s="97">
        <v>7.041154046392493E-5</v>
      </c>
      <c r="N30" s="97">
        <f t="shared" si="0"/>
        <v>3.3634987619359728E-2</v>
      </c>
      <c r="O30" s="97">
        <f>L30/'סכום נכסי הקרן'!$C$42</f>
        <v>2.3244167639090542E-3</v>
      </c>
    </row>
    <row r="31" spans="2:15" s="130" customFormat="1">
      <c r="B31" s="89" t="s">
        <v>973</v>
      </c>
      <c r="C31" s="86" t="s">
        <v>974</v>
      </c>
      <c r="D31" s="99" t="s">
        <v>132</v>
      </c>
      <c r="E31" s="99" t="s">
        <v>357</v>
      </c>
      <c r="F31" s="86" t="s">
        <v>364</v>
      </c>
      <c r="G31" s="99" t="s">
        <v>365</v>
      </c>
      <c r="H31" s="99" t="s">
        <v>176</v>
      </c>
      <c r="I31" s="96">
        <v>142405.42476699999</v>
      </c>
      <c r="J31" s="98">
        <v>2382</v>
      </c>
      <c r="K31" s="96">
        <v>26.195620286000004</v>
      </c>
      <c r="L31" s="96">
        <v>3418.2928382360001</v>
      </c>
      <c r="M31" s="97">
        <v>9.5310906060572158E-5</v>
      </c>
      <c r="N31" s="97">
        <f t="shared" si="0"/>
        <v>6.6461414791371576E-2</v>
      </c>
      <c r="O31" s="97">
        <f>L31/'סכום נכסי הקרן'!$C$42</f>
        <v>4.5929562526510013E-3</v>
      </c>
    </row>
    <row r="32" spans="2:15" s="130" customFormat="1">
      <c r="B32" s="89" t="s">
        <v>975</v>
      </c>
      <c r="C32" s="86" t="s">
        <v>976</v>
      </c>
      <c r="D32" s="99" t="s">
        <v>132</v>
      </c>
      <c r="E32" s="99" t="s">
        <v>357</v>
      </c>
      <c r="F32" s="86" t="s">
        <v>370</v>
      </c>
      <c r="G32" s="99" t="s">
        <v>365</v>
      </c>
      <c r="H32" s="99" t="s">
        <v>176</v>
      </c>
      <c r="I32" s="96">
        <v>23575.667594999995</v>
      </c>
      <c r="J32" s="98">
        <v>7460</v>
      </c>
      <c r="K32" s="86"/>
      <c r="L32" s="96">
        <v>1758.744802592</v>
      </c>
      <c r="M32" s="97">
        <v>1.0087342183828698E-4</v>
      </c>
      <c r="N32" s="97">
        <f t="shared" si="0"/>
        <v>3.4195042194675132E-2</v>
      </c>
      <c r="O32" s="97">
        <f>L32/'סכום נכסי הקרן'!$C$42</f>
        <v>2.3631205166292665E-3</v>
      </c>
    </row>
    <row r="33" spans="2:15" s="130" customFormat="1">
      <c r="B33" s="89" t="s">
        <v>977</v>
      </c>
      <c r="C33" s="86" t="s">
        <v>978</v>
      </c>
      <c r="D33" s="99" t="s">
        <v>132</v>
      </c>
      <c r="E33" s="99" t="s">
        <v>357</v>
      </c>
      <c r="F33" s="86" t="s">
        <v>507</v>
      </c>
      <c r="G33" s="99" t="s">
        <v>415</v>
      </c>
      <c r="H33" s="99" t="s">
        <v>176</v>
      </c>
      <c r="I33" s="96">
        <v>4516.2381809999997</v>
      </c>
      <c r="J33" s="98">
        <v>18410</v>
      </c>
      <c r="K33" s="86"/>
      <c r="L33" s="96">
        <v>831.439449115</v>
      </c>
      <c r="M33" s="97">
        <v>1.0080298829385475E-4</v>
      </c>
      <c r="N33" s="97">
        <f t="shared" si="0"/>
        <v>1.6165567058338267E-2</v>
      </c>
      <c r="O33" s="97">
        <f>L33/'סכום נכסי הקרן'!$C$42</f>
        <v>1.1171556087289777E-3</v>
      </c>
    </row>
    <row r="34" spans="2:15" s="130" customFormat="1">
      <c r="B34" s="89" t="s">
        <v>979</v>
      </c>
      <c r="C34" s="86" t="s">
        <v>980</v>
      </c>
      <c r="D34" s="99" t="s">
        <v>132</v>
      </c>
      <c r="E34" s="99" t="s">
        <v>357</v>
      </c>
      <c r="F34" s="86" t="s">
        <v>981</v>
      </c>
      <c r="G34" s="99" t="s">
        <v>204</v>
      </c>
      <c r="H34" s="99" t="s">
        <v>176</v>
      </c>
      <c r="I34" s="96">
        <v>819.82946800000002</v>
      </c>
      <c r="J34" s="98">
        <v>44590</v>
      </c>
      <c r="K34" s="86"/>
      <c r="L34" s="96">
        <v>365.56195968000003</v>
      </c>
      <c r="M34" s="97">
        <v>1.3217199223963228E-5</v>
      </c>
      <c r="N34" s="97">
        <f t="shared" si="0"/>
        <v>7.1075727516595371E-3</v>
      </c>
      <c r="O34" s="97">
        <f>L34/'סכום נכסי הקרן'!$C$42</f>
        <v>4.9118380662496362E-4</v>
      </c>
    </row>
    <row r="35" spans="2:15" s="130" customFormat="1">
      <c r="B35" s="89" t="s">
        <v>982</v>
      </c>
      <c r="C35" s="86" t="s">
        <v>983</v>
      </c>
      <c r="D35" s="99" t="s">
        <v>132</v>
      </c>
      <c r="E35" s="99" t="s">
        <v>357</v>
      </c>
      <c r="F35" s="86" t="s">
        <v>385</v>
      </c>
      <c r="G35" s="99" t="s">
        <v>365</v>
      </c>
      <c r="H35" s="99" t="s">
        <v>176</v>
      </c>
      <c r="I35" s="96">
        <v>131987.22210099999</v>
      </c>
      <c r="J35" s="98">
        <v>2415</v>
      </c>
      <c r="K35" s="86"/>
      <c r="L35" s="96">
        <v>3187.4914137439996</v>
      </c>
      <c r="M35" s="97">
        <v>9.8894920006603308E-5</v>
      </c>
      <c r="N35" s="97">
        <f t="shared" si="0"/>
        <v>6.1973973272020033E-2</v>
      </c>
      <c r="O35" s="97">
        <f>L35/'סכום נכסי הקרן'!$C$42</f>
        <v>4.2828421413367897E-3</v>
      </c>
    </row>
    <row r="36" spans="2:15" s="130" customFormat="1">
      <c r="B36" s="89" t="s">
        <v>984</v>
      </c>
      <c r="C36" s="86" t="s">
        <v>985</v>
      </c>
      <c r="D36" s="99" t="s">
        <v>132</v>
      </c>
      <c r="E36" s="99" t="s">
        <v>357</v>
      </c>
      <c r="F36" s="86" t="s">
        <v>606</v>
      </c>
      <c r="G36" s="99" t="s">
        <v>607</v>
      </c>
      <c r="H36" s="99" t="s">
        <v>176</v>
      </c>
      <c r="I36" s="96">
        <v>1956.038847</v>
      </c>
      <c r="J36" s="98">
        <v>54120</v>
      </c>
      <c r="K36" s="86"/>
      <c r="L36" s="96">
        <v>1058.6082238920001</v>
      </c>
      <c r="M36" s="97">
        <v>1.9238792809398101E-4</v>
      </c>
      <c r="N36" s="97">
        <f t="shared" si="0"/>
        <v>2.0582379450541952E-2</v>
      </c>
      <c r="O36" s="97">
        <f>L36/'סכום נכסי הקרן'!$C$42</f>
        <v>1.4223887452374112E-3</v>
      </c>
    </row>
    <row r="37" spans="2:15" s="130" customFormat="1">
      <c r="B37" s="89" t="s">
        <v>986</v>
      </c>
      <c r="C37" s="86" t="s">
        <v>987</v>
      </c>
      <c r="D37" s="99" t="s">
        <v>132</v>
      </c>
      <c r="E37" s="99" t="s">
        <v>357</v>
      </c>
      <c r="F37" s="86" t="s">
        <v>988</v>
      </c>
      <c r="G37" s="99" t="s">
        <v>533</v>
      </c>
      <c r="H37" s="99" t="s">
        <v>176</v>
      </c>
      <c r="I37" s="96">
        <v>2109.366814</v>
      </c>
      <c r="J37" s="98">
        <v>17330</v>
      </c>
      <c r="K37" s="86"/>
      <c r="L37" s="96">
        <v>365.55326893</v>
      </c>
      <c r="M37" s="97">
        <v>1.5104962118988987E-5</v>
      </c>
      <c r="N37" s="97">
        <f t="shared" si="0"/>
        <v>7.107403778558655E-3</v>
      </c>
      <c r="O37" s="97">
        <f>L37/'סכום נכסי הקרן'!$C$42</f>
        <v>4.9117212938242123E-4</v>
      </c>
    </row>
    <row r="38" spans="2:15" s="130" customFormat="1">
      <c r="B38" s="89" t="s">
        <v>989</v>
      </c>
      <c r="C38" s="86" t="s">
        <v>990</v>
      </c>
      <c r="D38" s="99" t="s">
        <v>132</v>
      </c>
      <c r="E38" s="99" t="s">
        <v>357</v>
      </c>
      <c r="F38" s="86" t="s">
        <v>414</v>
      </c>
      <c r="G38" s="99" t="s">
        <v>415</v>
      </c>
      <c r="H38" s="99" t="s">
        <v>176</v>
      </c>
      <c r="I38" s="96">
        <v>10168.4216</v>
      </c>
      <c r="J38" s="98">
        <v>21190</v>
      </c>
      <c r="K38" s="86"/>
      <c r="L38" s="96">
        <v>2154.6885371209996</v>
      </c>
      <c r="M38" s="97">
        <v>8.3847531795268776E-5</v>
      </c>
      <c r="N38" s="97">
        <f t="shared" si="0"/>
        <v>4.1893323769683882E-2</v>
      </c>
      <c r="O38" s="97">
        <f>L38/'סכום נכסי הקרן'!$C$42</f>
        <v>2.8951265024421773E-3</v>
      </c>
    </row>
    <row r="39" spans="2:15" s="130" customFormat="1">
      <c r="B39" s="89" t="s">
        <v>991</v>
      </c>
      <c r="C39" s="86" t="s">
        <v>992</v>
      </c>
      <c r="D39" s="99" t="s">
        <v>132</v>
      </c>
      <c r="E39" s="99" t="s">
        <v>357</v>
      </c>
      <c r="F39" s="86" t="s">
        <v>783</v>
      </c>
      <c r="G39" s="99" t="s">
        <v>163</v>
      </c>
      <c r="H39" s="99" t="s">
        <v>176</v>
      </c>
      <c r="I39" s="96">
        <v>22342.931863999998</v>
      </c>
      <c r="J39" s="98">
        <v>2398</v>
      </c>
      <c r="K39" s="96">
        <v>14.937868613000001</v>
      </c>
      <c r="L39" s="96">
        <v>550.721374707</v>
      </c>
      <c r="M39" s="97">
        <v>9.3816208016835444E-5</v>
      </c>
      <c r="N39" s="97">
        <f t="shared" si="0"/>
        <v>1.070760272773017E-2</v>
      </c>
      <c r="O39" s="97">
        <f>L39/'סכום נכסי הקרן'!$C$42</f>
        <v>7.3997147147123311E-4</v>
      </c>
    </row>
    <row r="40" spans="2:15" s="130" customFormat="1">
      <c r="B40" s="89" t="s">
        <v>993</v>
      </c>
      <c r="C40" s="86" t="s">
        <v>994</v>
      </c>
      <c r="D40" s="99" t="s">
        <v>132</v>
      </c>
      <c r="E40" s="99" t="s">
        <v>357</v>
      </c>
      <c r="F40" s="86" t="s">
        <v>786</v>
      </c>
      <c r="G40" s="99" t="s">
        <v>787</v>
      </c>
      <c r="H40" s="99" t="s">
        <v>176</v>
      </c>
      <c r="I40" s="96">
        <v>12330.637532000001</v>
      </c>
      <c r="J40" s="98">
        <v>8710</v>
      </c>
      <c r="K40" s="96">
        <v>21.397564933000002</v>
      </c>
      <c r="L40" s="96">
        <v>1095.3960940030001</v>
      </c>
      <c r="M40" s="97">
        <v>1.0698780934775917E-4</v>
      </c>
      <c r="N40" s="97">
        <f t="shared" si="0"/>
        <v>2.129764113537759E-2</v>
      </c>
      <c r="O40" s="97">
        <f>L40/'סכום נכסי הקרן'!$C$42</f>
        <v>1.4718184126310406E-3</v>
      </c>
    </row>
    <row r="41" spans="2:15" s="130" customFormat="1">
      <c r="B41" s="85"/>
      <c r="C41" s="86"/>
      <c r="D41" s="86"/>
      <c r="E41" s="86"/>
      <c r="F41" s="86"/>
      <c r="G41" s="86"/>
      <c r="H41" s="86"/>
      <c r="I41" s="96"/>
      <c r="J41" s="98"/>
      <c r="K41" s="86"/>
      <c r="L41" s="86"/>
      <c r="M41" s="86"/>
      <c r="N41" s="97"/>
      <c r="O41" s="86"/>
    </row>
    <row r="42" spans="2:15" s="130" customFormat="1">
      <c r="B42" s="104" t="s">
        <v>995</v>
      </c>
      <c r="C42" s="84"/>
      <c r="D42" s="84"/>
      <c r="E42" s="84"/>
      <c r="F42" s="84"/>
      <c r="G42" s="84"/>
      <c r="H42" s="84"/>
      <c r="I42" s="93"/>
      <c r="J42" s="95"/>
      <c r="K42" s="93">
        <v>59.163578462000004</v>
      </c>
      <c r="L42" s="93">
        <v>8881.5512794210008</v>
      </c>
      <c r="M42" s="84"/>
      <c r="N42" s="94">
        <f t="shared" ref="N42:N81" si="1">L42/$L$11</f>
        <v>0.17268282487964037</v>
      </c>
      <c r="O42" s="94">
        <f>L42/'סכום נכסי הקרן'!$C$42</f>
        <v>1.1933610843917069E-2</v>
      </c>
    </row>
    <row r="43" spans="2:15" s="130" customFormat="1">
      <c r="B43" s="89" t="s">
        <v>996</v>
      </c>
      <c r="C43" s="86" t="s">
        <v>997</v>
      </c>
      <c r="D43" s="99" t="s">
        <v>132</v>
      </c>
      <c r="E43" s="99" t="s">
        <v>357</v>
      </c>
      <c r="F43" s="86" t="s">
        <v>998</v>
      </c>
      <c r="G43" s="99" t="s">
        <v>999</v>
      </c>
      <c r="H43" s="99" t="s">
        <v>176</v>
      </c>
      <c r="I43" s="96">
        <v>52363.115811999996</v>
      </c>
      <c r="J43" s="98">
        <v>381.8</v>
      </c>
      <c r="K43" s="86"/>
      <c r="L43" s="96">
        <v>199.92237617399999</v>
      </c>
      <c r="M43" s="97">
        <v>1.7639841820593931E-4</v>
      </c>
      <c r="N43" s="97">
        <f t="shared" si="1"/>
        <v>3.8870642738243625E-3</v>
      </c>
      <c r="O43" s="97">
        <f>L43/'סכום נכסי הקרן'!$C$42</f>
        <v>2.6862377541857159E-4</v>
      </c>
    </row>
    <row r="44" spans="2:15" s="130" customFormat="1">
      <c r="B44" s="89" t="s">
        <v>1000</v>
      </c>
      <c r="C44" s="86" t="s">
        <v>1001</v>
      </c>
      <c r="D44" s="99" t="s">
        <v>132</v>
      </c>
      <c r="E44" s="99" t="s">
        <v>357</v>
      </c>
      <c r="F44" s="86" t="s">
        <v>900</v>
      </c>
      <c r="G44" s="99" t="s">
        <v>901</v>
      </c>
      <c r="H44" s="99" t="s">
        <v>176</v>
      </c>
      <c r="I44" s="96">
        <v>19274.187086000002</v>
      </c>
      <c r="J44" s="98">
        <v>2206</v>
      </c>
      <c r="K44" s="86"/>
      <c r="L44" s="96">
        <v>425.18856710900002</v>
      </c>
      <c r="M44" s="97">
        <v>1.4614198411984177E-4</v>
      </c>
      <c r="N44" s="97">
        <f t="shared" si="1"/>
        <v>8.2668849804462523E-3</v>
      </c>
      <c r="O44" s="97">
        <f>L44/'סכום נכסי הקרן'!$C$42</f>
        <v>5.7130052347029918E-4</v>
      </c>
    </row>
    <row r="45" spans="2:15" s="130" customFormat="1">
      <c r="B45" s="89" t="s">
        <v>1002</v>
      </c>
      <c r="C45" s="86" t="s">
        <v>1003</v>
      </c>
      <c r="D45" s="99" t="s">
        <v>132</v>
      </c>
      <c r="E45" s="99" t="s">
        <v>357</v>
      </c>
      <c r="F45" s="86" t="s">
        <v>668</v>
      </c>
      <c r="G45" s="99" t="s">
        <v>415</v>
      </c>
      <c r="H45" s="99" t="s">
        <v>176</v>
      </c>
      <c r="I45" s="96">
        <v>22500.149572999999</v>
      </c>
      <c r="J45" s="98">
        <v>418.1</v>
      </c>
      <c r="K45" s="86"/>
      <c r="L45" s="96">
        <v>94.073125359000002</v>
      </c>
      <c r="M45" s="97">
        <v>1.0676717595204263E-4</v>
      </c>
      <c r="N45" s="97">
        <f t="shared" si="1"/>
        <v>1.8290513133543123E-3</v>
      </c>
      <c r="O45" s="97">
        <f>L45/'סכום נכסי הקרן'!$C$42</f>
        <v>1.264004489290657E-4</v>
      </c>
    </row>
    <row r="46" spans="2:15" s="130" customFormat="1">
      <c r="B46" s="89" t="s">
        <v>1004</v>
      </c>
      <c r="C46" s="86" t="s">
        <v>1005</v>
      </c>
      <c r="D46" s="99" t="s">
        <v>132</v>
      </c>
      <c r="E46" s="99" t="s">
        <v>357</v>
      </c>
      <c r="F46" s="86" t="s">
        <v>897</v>
      </c>
      <c r="G46" s="99" t="s">
        <v>482</v>
      </c>
      <c r="H46" s="99" t="s">
        <v>176</v>
      </c>
      <c r="I46" s="96">
        <v>1480.3584719999999</v>
      </c>
      <c r="J46" s="98">
        <v>17190</v>
      </c>
      <c r="K46" s="96">
        <v>2.5219209190000003</v>
      </c>
      <c r="L46" s="96">
        <v>256.99554232399998</v>
      </c>
      <c r="M46" s="97">
        <v>1.0087681419303813E-4</v>
      </c>
      <c r="N46" s="97">
        <f t="shared" si="1"/>
        <v>4.9967302821086225E-3</v>
      </c>
      <c r="O46" s="97">
        <f>L46/'סכום נכסי הקרן'!$C$42</f>
        <v>3.4530958547997805E-4</v>
      </c>
    </row>
    <row r="47" spans="2:15" s="130" customFormat="1">
      <c r="B47" s="89" t="s">
        <v>1006</v>
      </c>
      <c r="C47" s="86" t="s">
        <v>1007</v>
      </c>
      <c r="D47" s="99" t="s">
        <v>132</v>
      </c>
      <c r="E47" s="99" t="s">
        <v>357</v>
      </c>
      <c r="F47" s="86" t="s">
        <v>1008</v>
      </c>
      <c r="G47" s="99" t="s">
        <v>1009</v>
      </c>
      <c r="H47" s="99" t="s">
        <v>176</v>
      </c>
      <c r="I47" s="96">
        <v>21301.307072</v>
      </c>
      <c r="J47" s="98">
        <v>1260</v>
      </c>
      <c r="K47" s="86"/>
      <c r="L47" s="96">
        <v>268.39646911200003</v>
      </c>
      <c r="M47" s="97">
        <v>1.9575733564331196E-4</v>
      </c>
      <c r="N47" s="97">
        <f t="shared" si="1"/>
        <v>5.2183969912295274E-3</v>
      </c>
      <c r="O47" s="97">
        <f>L47/'סכום נכסי הקרן'!$C$42</f>
        <v>3.6062833096346431E-4</v>
      </c>
    </row>
    <row r="48" spans="2:15" s="130" customFormat="1">
      <c r="B48" s="89" t="s">
        <v>1010</v>
      </c>
      <c r="C48" s="86" t="s">
        <v>1011</v>
      </c>
      <c r="D48" s="99" t="s">
        <v>132</v>
      </c>
      <c r="E48" s="99" t="s">
        <v>357</v>
      </c>
      <c r="F48" s="86" t="s">
        <v>1012</v>
      </c>
      <c r="G48" s="99" t="s">
        <v>204</v>
      </c>
      <c r="H48" s="99" t="s">
        <v>176</v>
      </c>
      <c r="I48" s="96">
        <v>306.66675900000001</v>
      </c>
      <c r="J48" s="98">
        <v>2909</v>
      </c>
      <c r="K48" s="86"/>
      <c r="L48" s="96">
        <v>8.9209360130000004</v>
      </c>
      <c r="M48" s="97">
        <v>9.0472149420846149E-6</v>
      </c>
      <c r="N48" s="97">
        <f t="shared" si="1"/>
        <v>1.7344857703684654E-4</v>
      </c>
      <c r="O48" s="97">
        <f>L48/'סכום נכסי הקרן'!$C$42</f>
        <v>1.1986529761900705E-5</v>
      </c>
    </row>
    <row r="49" spans="2:15" s="130" customFormat="1">
      <c r="B49" s="89" t="s">
        <v>1013</v>
      </c>
      <c r="C49" s="86" t="s">
        <v>1014</v>
      </c>
      <c r="D49" s="99" t="s">
        <v>132</v>
      </c>
      <c r="E49" s="99" t="s">
        <v>357</v>
      </c>
      <c r="F49" s="86" t="s">
        <v>795</v>
      </c>
      <c r="G49" s="99" t="s">
        <v>607</v>
      </c>
      <c r="H49" s="99" t="s">
        <v>176</v>
      </c>
      <c r="I49" s="96">
        <v>631.10596699999996</v>
      </c>
      <c r="J49" s="98">
        <v>93000</v>
      </c>
      <c r="K49" s="86"/>
      <c r="L49" s="96">
        <v>586.92854957000009</v>
      </c>
      <c r="M49" s="97">
        <v>1.7467614695353397E-4</v>
      </c>
      <c r="N49" s="97">
        <f t="shared" si="1"/>
        <v>1.1411574031790644E-2</v>
      </c>
      <c r="O49" s="97">
        <f>L49/'סכום נכסי הקרן'!$C$42</f>
        <v>7.886208932872008E-4</v>
      </c>
    </row>
    <row r="50" spans="2:15" s="130" customFormat="1">
      <c r="B50" s="89" t="s">
        <v>1015</v>
      </c>
      <c r="C50" s="86" t="s">
        <v>1016</v>
      </c>
      <c r="D50" s="99" t="s">
        <v>132</v>
      </c>
      <c r="E50" s="99" t="s">
        <v>357</v>
      </c>
      <c r="F50" s="86" t="s">
        <v>1017</v>
      </c>
      <c r="G50" s="99" t="s">
        <v>202</v>
      </c>
      <c r="H50" s="99" t="s">
        <v>176</v>
      </c>
      <c r="I50" s="96">
        <v>60094.557891999997</v>
      </c>
      <c r="J50" s="98">
        <v>224.8</v>
      </c>
      <c r="K50" s="86"/>
      <c r="L50" s="96">
        <v>135.09256613299999</v>
      </c>
      <c r="M50" s="97">
        <v>1.1197942654379928E-4</v>
      </c>
      <c r="N50" s="97">
        <f t="shared" si="1"/>
        <v>2.6265868659834913E-3</v>
      </c>
      <c r="O50" s="97">
        <f>L50/'סכום נכסי הקרן'!$C$42</f>
        <v>1.8151582549241895E-4</v>
      </c>
    </row>
    <row r="51" spans="2:15" s="130" customFormat="1">
      <c r="B51" s="89" t="s">
        <v>1018</v>
      </c>
      <c r="C51" s="86" t="s">
        <v>1019</v>
      </c>
      <c r="D51" s="99" t="s">
        <v>132</v>
      </c>
      <c r="E51" s="99" t="s">
        <v>357</v>
      </c>
      <c r="F51" s="86" t="s">
        <v>1020</v>
      </c>
      <c r="G51" s="99" t="s">
        <v>202</v>
      </c>
      <c r="H51" s="99" t="s">
        <v>176</v>
      </c>
      <c r="I51" s="96">
        <v>43687.493419999999</v>
      </c>
      <c r="J51" s="98">
        <v>581</v>
      </c>
      <c r="K51" s="86"/>
      <c r="L51" s="96">
        <v>253.82433677600002</v>
      </c>
      <c r="M51" s="97">
        <v>1.0842291639117831E-4</v>
      </c>
      <c r="N51" s="97">
        <f t="shared" si="1"/>
        <v>4.9350729527666793E-3</v>
      </c>
      <c r="O51" s="97">
        <f>L51/'סכום נכסי הקרן'!$C$42</f>
        <v>3.4104862568530922E-4</v>
      </c>
    </row>
    <row r="52" spans="2:15" s="130" customFormat="1">
      <c r="B52" s="89" t="s">
        <v>1021</v>
      </c>
      <c r="C52" s="86" t="s">
        <v>1022</v>
      </c>
      <c r="D52" s="99" t="s">
        <v>132</v>
      </c>
      <c r="E52" s="99" t="s">
        <v>357</v>
      </c>
      <c r="F52" s="86" t="s">
        <v>1023</v>
      </c>
      <c r="G52" s="99" t="s">
        <v>489</v>
      </c>
      <c r="H52" s="99" t="s">
        <v>176</v>
      </c>
      <c r="I52" s="96">
        <v>615.86854900000003</v>
      </c>
      <c r="J52" s="98">
        <v>18230</v>
      </c>
      <c r="K52" s="86"/>
      <c r="L52" s="96">
        <v>112.27283641699999</v>
      </c>
      <c r="M52" s="97">
        <v>1.2177577264039731E-4</v>
      </c>
      <c r="N52" s="97">
        <f t="shared" si="1"/>
        <v>2.1829058843199317E-3</v>
      </c>
      <c r="O52" s="97">
        <f>L52/'סכום נכסי הקרן'!$C$42</f>
        <v>1.5085431542208953E-4</v>
      </c>
    </row>
    <row r="53" spans="2:15" s="130" customFormat="1">
      <c r="B53" s="89" t="s">
        <v>1024</v>
      </c>
      <c r="C53" s="86" t="s">
        <v>1025</v>
      </c>
      <c r="D53" s="99" t="s">
        <v>132</v>
      </c>
      <c r="E53" s="99" t="s">
        <v>357</v>
      </c>
      <c r="F53" s="86" t="s">
        <v>1026</v>
      </c>
      <c r="G53" s="99" t="s">
        <v>1027</v>
      </c>
      <c r="H53" s="99" t="s">
        <v>176</v>
      </c>
      <c r="I53" s="96">
        <v>3549.7491810000001</v>
      </c>
      <c r="J53" s="98">
        <v>4841</v>
      </c>
      <c r="K53" s="86"/>
      <c r="L53" s="96">
        <v>171.84335784800001</v>
      </c>
      <c r="M53" s="97">
        <v>1.4353597601332238E-4</v>
      </c>
      <c r="N53" s="97">
        <f t="shared" si="1"/>
        <v>3.3411276404779226E-3</v>
      </c>
      <c r="O53" s="97">
        <f>L53/'סכום נכסי הקרן'!$C$42</f>
        <v>2.3089567285634169E-4</v>
      </c>
    </row>
    <row r="54" spans="2:15" s="130" customFormat="1">
      <c r="B54" s="89" t="s">
        <v>1028</v>
      </c>
      <c r="C54" s="86" t="s">
        <v>1029</v>
      </c>
      <c r="D54" s="99" t="s">
        <v>132</v>
      </c>
      <c r="E54" s="99" t="s">
        <v>357</v>
      </c>
      <c r="F54" s="86" t="s">
        <v>466</v>
      </c>
      <c r="G54" s="99" t="s">
        <v>415</v>
      </c>
      <c r="H54" s="99" t="s">
        <v>176</v>
      </c>
      <c r="I54" s="96">
        <v>421.43651999999997</v>
      </c>
      <c r="J54" s="98">
        <v>173600</v>
      </c>
      <c r="K54" s="96">
        <v>39.446405599999999</v>
      </c>
      <c r="L54" s="96">
        <v>771.06020424400003</v>
      </c>
      <c r="M54" s="97">
        <v>1.9723202706908372E-4</v>
      </c>
      <c r="N54" s="97">
        <f t="shared" si="1"/>
        <v>1.4991621399477698E-2</v>
      </c>
      <c r="O54" s="97">
        <f>L54/'סכום נכסי הקרן'!$C$42</f>
        <v>1.0360276178328803E-3</v>
      </c>
    </row>
    <row r="55" spans="2:15" s="130" customFormat="1">
      <c r="B55" s="89" t="s">
        <v>1030</v>
      </c>
      <c r="C55" s="86" t="s">
        <v>1031</v>
      </c>
      <c r="D55" s="99" t="s">
        <v>132</v>
      </c>
      <c r="E55" s="99" t="s">
        <v>357</v>
      </c>
      <c r="F55" s="86" t="s">
        <v>1032</v>
      </c>
      <c r="G55" s="99" t="s">
        <v>415</v>
      </c>
      <c r="H55" s="99" t="s">
        <v>176</v>
      </c>
      <c r="I55" s="96">
        <v>1635.4550260000001</v>
      </c>
      <c r="J55" s="98">
        <v>5933</v>
      </c>
      <c r="K55" s="86"/>
      <c r="L55" s="96">
        <v>97.031546692999996</v>
      </c>
      <c r="M55" s="97">
        <v>9.1186859921589967E-5</v>
      </c>
      <c r="N55" s="97">
        <f t="shared" si="1"/>
        <v>1.886571507413544E-3</v>
      </c>
      <c r="O55" s="97">
        <f>L55/'סכום נכסי הקרן'!$C$42</f>
        <v>1.3037550326378542E-4</v>
      </c>
    </row>
    <row r="56" spans="2:15" s="130" customFormat="1">
      <c r="B56" s="89" t="s">
        <v>1033</v>
      </c>
      <c r="C56" s="86" t="s">
        <v>1034</v>
      </c>
      <c r="D56" s="99" t="s">
        <v>132</v>
      </c>
      <c r="E56" s="99" t="s">
        <v>357</v>
      </c>
      <c r="F56" s="86" t="s">
        <v>1035</v>
      </c>
      <c r="G56" s="99" t="s">
        <v>411</v>
      </c>
      <c r="H56" s="99" t="s">
        <v>176</v>
      </c>
      <c r="I56" s="96">
        <v>1278.979949</v>
      </c>
      <c r="J56" s="98">
        <v>19360</v>
      </c>
      <c r="K56" s="96">
        <v>3.5171948590000004</v>
      </c>
      <c r="L56" s="96">
        <v>251.127712914</v>
      </c>
      <c r="M56" s="97">
        <v>2.4273467943431874E-4</v>
      </c>
      <c r="N56" s="97">
        <f t="shared" si="1"/>
        <v>4.8826428522720762E-3</v>
      </c>
      <c r="O56" s="97">
        <f>L56/'סכום נכסי הקרן'!$C$42</f>
        <v>3.3742533300263423E-4</v>
      </c>
    </row>
    <row r="57" spans="2:15" s="130" customFormat="1">
      <c r="B57" s="89" t="s">
        <v>1036</v>
      </c>
      <c r="C57" s="86" t="s">
        <v>1037</v>
      </c>
      <c r="D57" s="99" t="s">
        <v>132</v>
      </c>
      <c r="E57" s="99" t="s">
        <v>357</v>
      </c>
      <c r="F57" s="86" t="s">
        <v>1038</v>
      </c>
      <c r="G57" s="99" t="s">
        <v>1009</v>
      </c>
      <c r="H57" s="99" t="s">
        <v>176</v>
      </c>
      <c r="I57" s="96">
        <v>1679.2670370000001</v>
      </c>
      <c r="J57" s="98">
        <v>7529</v>
      </c>
      <c r="K57" s="86"/>
      <c r="L57" s="96">
        <v>126.432015212</v>
      </c>
      <c r="M57" s="97">
        <v>1.19678232701299E-4</v>
      </c>
      <c r="N57" s="97">
        <f t="shared" si="1"/>
        <v>2.4582009217940497E-3</v>
      </c>
      <c r="O57" s="97">
        <f>L57/'סכום נכסי הקרן'!$C$42</f>
        <v>1.6987915965177775E-4</v>
      </c>
    </row>
    <row r="58" spans="2:15" s="130" customFormat="1">
      <c r="B58" s="89" t="s">
        <v>1039</v>
      </c>
      <c r="C58" s="86" t="s">
        <v>1040</v>
      </c>
      <c r="D58" s="99" t="s">
        <v>132</v>
      </c>
      <c r="E58" s="99" t="s">
        <v>357</v>
      </c>
      <c r="F58" s="86" t="s">
        <v>1041</v>
      </c>
      <c r="G58" s="99" t="s">
        <v>1042</v>
      </c>
      <c r="H58" s="99" t="s">
        <v>176</v>
      </c>
      <c r="I58" s="96">
        <v>963.50273100000004</v>
      </c>
      <c r="J58" s="98">
        <v>14890</v>
      </c>
      <c r="K58" s="96">
        <v>1.8018532119999999</v>
      </c>
      <c r="L58" s="96">
        <v>145.26740980100001</v>
      </c>
      <c r="M58" s="97">
        <v>1.4185187070212872E-4</v>
      </c>
      <c r="N58" s="97">
        <f t="shared" si="1"/>
        <v>2.8244150034362437E-3</v>
      </c>
      <c r="O58" s="97">
        <f>L58/'סכום נכסי הקרן'!$C$42</f>
        <v>1.9518715619935842E-4</v>
      </c>
    </row>
    <row r="59" spans="2:15" s="130" customFormat="1">
      <c r="B59" s="89" t="s">
        <v>1043</v>
      </c>
      <c r="C59" s="86" t="s">
        <v>1044</v>
      </c>
      <c r="D59" s="99" t="s">
        <v>132</v>
      </c>
      <c r="E59" s="99" t="s">
        <v>357</v>
      </c>
      <c r="F59" s="86" t="s">
        <v>1045</v>
      </c>
      <c r="G59" s="99" t="s">
        <v>1042</v>
      </c>
      <c r="H59" s="99" t="s">
        <v>176</v>
      </c>
      <c r="I59" s="96">
        <v>4016.4307640000002</v>
      </c>
      <c r="J59" s="98">
        <v>10110</v>
      </c>
      <c r="K59" s="86"/>
      <c r="L59" s="96">
        <v>406.06115028200003</v>
      </c>
      <c r="M59" s="97">
        <v>1.7864557516882889E-4</v>
      </c>
      <c r="N59" s="97">
        <f t="shared" si="1"/>
        <v>7.89499314911833E-3</v>
      </c>
      <c r="O59" s="97">
        <f>L59/'סכום נכסי הקרן'!$C$42</f>
        <v>5.4560015405491372E-4</v>
      </c>
    </row>
    <row r="60" spans="2:15" s="130" customFormat="1">
      <c r="B60" s="89" t="s">
        <v>1046</v>
      </c>
      <c r="C60" s="86" t="s">
        <v>1047</v>
      </c>
      <c r="D60" s="99" t="s">
        <v>132</v>
      </c>
      <c r="E60" s="99" t="s">
        <v>357</v>
      </c>
      <c r="F60" s="86" t="s">
        <v>568</v>
      </c>
      <c r="G60" s="99" t="s">
        <v>415</v>
      </c>
      <c r="H60" s="99" t="s">
        <v>176</v>
      </c>
      <c r="I60" s="96">
        <v>371.50481200000002</v>
      </c>
      <c r="J60" s="98">
        <v>50880</v>
      </c>
      <c r="K60" s="86"/>
      <c r="L60" s="96">
        <v>189.02164816400003</v>
      </c>
      <c r="M60" s="97">
        <v>6.8747587296276617E-5</v>
      </c>
      <c r="N60" s="97">
        <f t="shared" si="1"/>
        <v>3.6751228632767529E-3</v>
      </c>
      <c r="O60" s="97">
        <f>L60/'סכום נכסי הקרן'!$C$42</f>
        <v>2.539771172060429E-4</v>
      </c>
    </row>
    <row r="61" spans="2:15" s="130" customFormat="1">
      <c r="B61" s="89" t="s">
        <v>1048</v>
      </c>
      <c r="C61" s="86" t="s">
        <v>1049</v>
      </c>
      <c r="D61" s="99" t="s">
        <v>132</v>
      </c>
      <c r="E61" s="99" t="s">
        <v>357</v>
      </c>
      <c r="F61" s="86" t="s">
        <v>1050</v>
      </c>
      <c r="G61" s="99" t="s">
        <v>482</v>
      </c>
      <c r="H61" s="99" t="s">
        <v>176</v>
      </c>
      <c r="I61" s="96">
        <v>5268.9771270000001</v>
      </c>
      <c r="J61" s="98">
        <v>4960</v>
      </c>
      <c r="K61" s="86"/>
      <c r="L61" s="96">
        <v>261.341265518</v>
      </c>
      <c r="M61" s="97">
        <v>9.4801808878183864E-5</v>
      </c>
      <c r="N61" s="97">
        <f t="shared" si="1"/>
        <v>5.0812236024392375E-3</v>
      </c>
      <c r="O61" s="97">
        <f>L61/'סכום נכסי הקרן'!$C$42</f>
        <v>3.5114867459864845E-4</v>
      </c>
    </row>
    <row r="62" spans="2:15" s="130" customFormat="1">
      <c r="B62" s="89" t="s">
        <v>1051</v>
      </c>
      <c r="C62" s="86" t="s">
        <v>1052</v>
      </c>
      <c r="D62" s="99" t="s">
        <v>132</v>
      </c>
      <c r="E62" s="99" t="s">
        <v>357</v>
      </c>
      <c r="F62" s="86" t="s">
        <v>1053</v>
      </c>
      <c r="G62" s="99" t="s">
        <v>1042</v>
      </c>
      <c r="H62" s="99" t="s">
        <v>176</v>
      </c>
      <c r="I62" s="96">
        <v>11287.568562</v>
      </c>
      <c r="J62" s="98">
        <v>4616</v>
      </c>
      <c r="K62" s="86"/>
      <c r="L62" s="96">
        <v>521.03416481299996</v>
      </c>
      <c r="M62" s="97">
        <v>1.8180673746308218E-4</v>
      </c>
      <c r="N62" s="97">
        <f t="shared" si="1"/>
        <v>1.0130398238783625E-2</v>
      </c>
      <c r="O62" s="97">
        <f>L62/'סכום נכסי הקרן'!$C$42</f>
        <v>7.0008253779614918E-4</v>
      </c>
    </row>
    <row r="63" spans="2:15" s="130" customFormat="1">
      <c r="B63" s="89" t="s">
        <v>1054</v>
      </c>
      <c r="C63" s="86" t="s">
        <v>1055</v>
      </c>
      <c r="D63" s="99" t="s">
        <v>132</v>
      </c>
      <c r="E63" s="99" t="s">
        <v>357</v>
      </c>
      <c r="F63" s="86" t="s">
        <v>1056</v>
      </c>
      <c r="G63" s="99" t="s">
        <v>1027</v>
      </c>
      <c r="H63" s="99" t="s">
        <v>176</v>
      </c>
      <c r="I63" s="96">
        <v>20245.791606999999</v>
      </c>
      <c r="J63" s="98">
        <v>2329</v>
      </c>
      <c r="K63" s="86"/>
      <c r="L63" s="96">
        <v>471.52448652500004</v>
      </c>
      <c r="M63" s="97">
        <v>1.8804635379187449E-4</v>
      </c>
      <c r="N63" s="97">
        <f t="shared" si="1"/>
        <v>9.1677881229738373E-3</v>
      </c>
      <c r="O63" s="97">
        <f>L63/'סכום נכסי הקרן'!$C$42</f>
        <v>6.3355933536128823E-4</v>
      </c>
    </row>
    <row r="64" spans="2:15" s="130" customFormat="1">
      <c r="B64" s="89" t="s">
        <v>1057</v>
      </c>
      <c r="C64" s="86" t="s">
        <v>1058</v>
      </c>
      <c r="D64" s="99" t="s">
        <v>132</v>
      </c>
      <c r="E64" s="99" t="s">
        <v>357</v>
      </c>
      <c r="F64" s="86" t="s">
        <v>518</v>
      </c>
      <c r="G64" s="99" t="s">
        <v>482</v>
      </c>
      <c r="H64" s="99" t="s">
        <v>176</v>
      </c>
      <c r="I64" s="96">
        <v>4858.6154200000001</v>
      </c>
      <c r="J64" s="98">
        <v>4649</v>
      </c>
      <c r="K64" s="86"/>
      <c r="L64" s="96">
        <v>225.87703085499999</v>
      </c>
      <c r="M64" s="97">
        <v>7.678942847500576E-5</v>
      </c>
      <c r="N64" s="97">
        <f t="shared" si="1"/>
        <v>4.3916971862611237E-3</v>
      </c>
      <c r="O64" s="97">
        <f>L64/'סכום נכסי הקרן'!$C$42</f>
        <v>3.0349749722761754E-4</v>
      </c>
    </row>
    <row r="65" spans="2:15" s="130" customFormat="1">
      <c r="B65" s="89" t="s">
        <v>1059</v>
      </c>
      <c r="C65" s="86" t="s">
        <v>1060</v>
      </c>
      <c r="D65" s="99" t="s">
        <v>132</v>
      </c>
      <c r="E65" s="99" t="s">
        <v>357</v>
      </c>
      <c r="F65" s="86" t="s">
        <v>1061</v>
      </c>
      <c r="G65" s="99" t="s">
        <v>965</v>
      </c>
      <c r="H65" s="99" t="s">
        <v>176</v>
      </c>
      <c r="I65" s="96">
        <v>399.77188200000006</v>
      </c>
      <c r="J65" s="98">
        <v>9165</v>
      </c>
      <c r="K65" s="86"/>
      <c r="L65" s="96">
        <v>36.639092994000002</v>
      </c>
      <c r="M65" s="97">
        <v>1.4319756797751091E-5</v>
      </c>
      <c r="N65" s="97">
        <f t="shared" si="1"/>
        <v>7.1236903106010351E-4</v>
      </c>
      <c r="O65" s="97">
        <f>L65/'סכום נכסי הקרן'!$C$42</f>
        <v>4.922976445315174E-5</v>
      </c>
    </row>
    <row r="66" spans="2:15" s="130" customFormat="1">
      <c r="B66" s="89" t="s">
        <v>1062</v>
      </c>
      <c r="C66" s="86" t="s">
        <v>1063</v>
      </c>
      <c r="D66" s="99" t="s">
        <v>132</v>
      </c>
      <c r="E66" s="99" t="s">
        <v>357</v>
      </c>
      <c r="F66" s="86" t="s">
        <v>1064</v>
      </c>
      <c r="G66" s="99" t="s">
        <v>901</v>
      </c>
      <c r="H66" s="99" t="s">
        <v>176</v>
      </c>
      <c r="I66" s="96">
        <v>14138.858477</v>
      </c>
      <c r="J66" s="98">
        <v>2322</v>
      </c>
      <c r="K66" s="86"/>
      <c r="L66" s="96">
        <v>328.30429384499996</v>
      </c>
      <c r="M66" s="97">
        <v>1.440129324378143E-4</v>
      </c>
      <c r="N66" s="97">
        <f t="shared" si="1"/>
        <v>6.3831768908016685E-3</v>
      </c>
      <c r="O66" s="97">
        <f>L66/'סכום נכסי הקרן'!$C$42</f>
        <v>4.4112290273109106E-4</v>
      </c>
    </row>
    <row r="67" spans="2:15" s="130" customFormat="1">
      <c r="B67" s="89" t="s">
        <v>1065</v>
      </c>
      <c r="C67" s="86" t="s">
        <v>1066</v>
      </c>
      <c r="D67" s="99" t="s">
        <v>132</v>
      </c>
      <c r="E67" s="99" t="s">
        <v>357</v>
      </c>
      <c r="F67" s="86" t="s">
        <v>1067</v>
      </c>
      <c r="G67" s="99" t="s">
        <v>204</v>
      </c>
      <c r="H67" s="99" t="s">
        <v>176</v>
      </c>
      <c r="I67" s="96">
        <v>600.475009</v>
      </c>
      <c r="J67" s="98">
        <v>5548</v>
      </c>
      <c r="K67" s="86"/>
      <c r="L67" s="96">
        <v>33.314353525999998</v>
      </c>
      <c r="M67" s="97">
        <v>1.2058623394120628E-5</v>
      </c>
      <c r="N67" s="97">
        <f t="shared" si="1"/>
        <v>6.4772656205208787E-4</v>
      </c>
      <c r="O67" s="97">
        <f>L67/'סכום נכסי הקרן'!$C$42</f>
        <v>4.4762510285464216E-5</v>
      </c>
    </row>
    <row r="68" spans="2:15" s="130" customFormat="1">
      <c r="B68" s="89" t="s">
        <v>1068</v>
      </c>
      <c r="C68" s="86" t="s">
        <v>1069</v>
      </c>
      <c r="D68" s="99" t="s">
        <v>132</v>
      </c>
      <c r="E68" s="99" t="s">
        <v>357</v>
      </c>
      <c r="F68" s="86" t="s">
        <v>653</v>
      </c>
      <c r="G68" s="99" t="s">
        <v>450</v>
      </c>
      <c r="H68" s="99" t="s">
        <v>176</v>
      </c>
      <c r="I68" s="96">
        <v>5962.7781059999998</v>
      </c>
      <c r="J68" s="98">
        <v>1324</v>
      </c>
      <c r="K68" s="86"/>
      <c r="L68" s="96">
        <v>78.947182123999994</v>
      </c>
      <c r="M68" s="97">
        <v>5.1316230304555301E-5</v>
      </c>
      <c r="N68" s="97">
        <f t="shared" si="1"/>
        <v>1.5349596029522116E-3</v>
      </c>
      <c r="O68" s="97">
        <f>L68/'סכום נכסי הקרן'!$C$42</f>
        <v>1.0607662096987638E-4</v>
      </c>
    </row>
    <row r="69" spans="2:15" s="130" customFormat="1">
      <c r="B69" s="89" t="s">
        <v>1070</v>
      </c>
      <c r="C69" s="86" t="s">
        <v>1071</v>
      </c>
      <c r="D69" s="99" t="s">
        <v>132</v>
      </c>
      <c r="E69" s="99" t="s">
        <v>357</v>
      </c>
      <c r="F69" s="86" t="s">
        <v>1072</v>
      </c>
      <c r="G69" s="99" t="s">
        <v>163</v>
      </c>
      <c r="H69" s="99" t="s">
        <v>176</v>
      </c>
      <c r="I69" s="96">
        <v>1826.2956340000001</v>
      </c>
      <c r="J69" s="98">
        <v>9567</v>
      </c>
      <c r="K69" s="86"/>
      <c r="L69" s="96">
        <v>174.72170334199998</v>
      </c>
      <c r="M69" s="97">
        <v>1.6764430810275722E-4</v>
      </c>
      <c r="N69" s="97">
        <f t="shared" si="1"/>
        <v>3.3970909305886454E-3</v>
      </c>
      <c r="O69" s="97">
        <f>L69/'סכום נכסי הקרן'!$C$42</f>
        <v>2.3476313405980582E-4</v>
      </c>
    </row>
    <row r="70" spans="2:15" s="130" customFormat="1">
      <c r="B70" s="89" t="s">
        <v>1073</v>
      </c>
      <c r="C70" s="86" t="s">
        <v>1074</v>
      </c>
      <c r="D70" s="99" t="s">
        <v>132</v>
      </c>
      <c r="E70" s="99" t="s">
        <v>357</v>
      </c>
      <c r="F70" s="86" t="s">
        <v>1075</v>
      </c>
      <c r="G70" s="99" t="s">
        <v>533</v>
      </c>
      <c r="H70" s="99" t="s">
        <v>176</v>
      </c>
      <c r="I70" s="96">
        <v>1158.252845</v>
      </c>
      <c r="J70" s="98">
        <v>15630</v>
      </c>
      <c r="K70" s="86"/>
      <c r="L70" s="96">
        <v>181.034919672</v>
      </c>
      <c r="M70" s="97">
        <v>1.2130899705748509E-4</v>
      </c>
      <c r="N70" s="97">
        <f t="shared" si="1"/>
        <v>3.5198379593049788E-3</v>
      </c>
      <c r="O70" s="97">
        <f>L70/'סכום נכסי הקרן'!$C$42</f>
        <v>2.4324582638296426E-4</v>
      </c>
    </row>
    <row r="71" spans="2:15" s="130" customFormat="1">
      <c r="B71" s="89" t="s">
        <v>1076</v>
      </c>
      <c r="C71" s="86" t="s">
        <v>1077</v>
      </c>
      <c r="D71" s="99" t="s">
        <v>132</v>
      </c>
      <c r="E71" s="99" t="s">
        <v>357</v>
      </c>
      <c r="F71" s="86" t="s">
        <v>878</v>
      </c>
      <c r="G71" s="99" t="s">
        <v>450</v>
      </c>
      <c r="H71" s="99" t="s">
        <v>176</v>
      </c>
      <c r="I71" s="96">
        <v>11272.036609999999</v>
      </c>
      <c r="J71" s="98">
        <v>1396</v>
      </c>
      <c r="K71" s="86"/>
      <c r="L71" s="96">
        <v>157.35763107100001</v>
      </c>
      <c r="M71" s="97">
        <v>6.902552303503798E-5</v>
      </c>
      <c r="N71" s="97">
        <f t="shared" si="1"/>
        <v>3.0594835738515258E-3</v>
      </c>
      <c r="O71" s="97">
        <f>L71/'סכום נכסי הקרן'!$C$42</f>
        <v>2.1143206557541899E-4</v>
      </c>
    </row>
    <row r="72" spans="2:15" s="130" customFormat="1">
      <c r="B72" s="89" t="s">
        <v>1078</v>
      </c>
      <c r="C72" s="86" t="s">
        <v>1079</v>
      </c>
      <c r="D72" s="99" t="s">
        <v>132</v>
      </c>
      <c r="E72" s="99" t="s">
        <v>357</v>
      </c>
      <c r="F72" s="86" t="s">
        <v>1080</v>
      </c>
      <c r="G72" s="99" t="s">
        <v>1009</v>
      </c>
      <c r="H72" s="99" t="s">
        <v>176</v>
      </c>
      <c r="I72" s="96">
        <v>284.02582699999999</v>
      </c>
      <c r="J72" s="98">
        <v>27900</v>
      </c>
      <c r="K72" s="86"/>
      <c r="L72" s="96">
        <v>79.243205674999999</v>
      </c>
      <c r="M72" s="97">
        <v>1.2124788027604436E-4</v>
      </c>
      <c r="N72" s="97">
        <f t="shared" si="1"/>
        <v>1.5407151496364972E-3</v>
      </c>
      <c r="O72" s="97">
        <f>L72/'סכום נכסי הקרן'!$C$42</f>
        <v>1.0647437016335949E-4</v>
      </c>
    </row>
    <row r="73" spans="2:15" s="130" customFormat="1">
      <c r="B73" s="89" t="s">
        <v>1081</v>
      </c>
      <c r="C73" s="86" t="s">
        <v>1082</v>
      </c>
      <c r="D73" s="99" t="s">
        <v>132</v>
      </c>
      <c r="E73" s="99" t="s">
        <v>357</v>
      </c>
      <c r="F73" s="86" t="s">
        <v>1083</v>
      </c>
      <c r="G73" s="99" t="s">
        <v>1084</v>
      </c>
      <c r="H73" s="99" t="s">
        <v>176</v>
      </c>
      <c r="I73" s="96">
        <v>2627.2811099999999</v>
      </c>
      <c r="J73" s="98">
        <v>2055</v>
      </c>
      <c r="K73" s="86"/>
      <c r="L73" s="96">
        <v>53.990626813000006</v>
      </c>
      <c r="M73" s="97">
        <v>6.5245653402057696E-5</v>
      </c>
      <c r="N73" s="97">
        <f t="shared" si="1"/>
        <v>1.0497326043361077E-3</v>
      </c>
      <c r="O73" s="97">
        <f>L73/'סכום נכסי הקרן'!$C$42</f>
        <v>7.2543985767258836E-5</v>
      </c>
    </row>
    <row r="74" spans="2:15" s="130" customFormat="1">
      <c r="B74" s="89" t="s">
        <v>1085</v>
      </c>
      <c r="C74" s="86" t="s">
        <v>1086</v>
      </c>
      <c r="D74" s="99" t="s">
        <v>132</v>
      </c>
      <c r="E74" s="99" t="s">
        <v>357</v>
      </c>
      <c r="F74" s="86" t="s">
        <v>1087</v>
      </c>
      <c r="G74" s="99" t="s">
        <v>787</v>
      </c>
      <c r="H74" s="99" t="s">
        <v>176</v>
      </c>
      <c r="I74" s="96">
        <v>1990.4386030000001</v>
      </c>
      <c r="J74" s="98">
        <v>8913</v>
      </c>
      <c r="K74" s="96">
        <v>5.5388711070000003</v>
      </c>
      <c r="L74" s="96">
        <v>182.94666379500003</v>
      </c>
      <c r="M74" s="97">
        <v>1.58253486176225E-4</v>
      </c>
      <c r="N74" s="97">
        <f t="shared" si="1"/>
        <v>3.5570077470166834E-3</v>
      </c>
      <c r="O74" s="97">
        <f>L74/'סכום נכסי הקרן'!$C$42</f>
        <v>2.4581452296301882E-4</v>
      </c>
    </row>
    <row r="75" spans="2:15" s="130" customFormat="1">
      <c r="B75" s="89" t="s">
        <v>1088</v>
      </c>
      <c r="C75" s="86" t="s">
        <v>1089</v>
      </c>
      <c r="D75" s="99" t="s">
        <v>132</v>
      </c>
      <c r="E75" s="99" t="s">
        <v>357</v>
      </c>
      <c r="F75" s="86" t="s">
        <v>1090</v>
      </c>
      <c r="G75" s="99" t="s">
        <v>1084</v>
      </c>
      <c r="H75" s="99" t="s">
        <v>176</v>
      </c>
      <c r="I75" s="96">
        <v>10832.849286999997</v>
      </c>
      <c r="J75" s="98">
        <v>310.8</v>
      </c>
      <c r="K75" s="86"/>
      <c r="L75" s="96">
        <v>33.668495584999995</v>
      </c>
      <c r="M75" s="97">
        <v>3.8185933088600609E-5</v>
      </c>
      <c r="N75" s="97">
        <f t="shared" si="1"/>
        <v>6.54612099187758E-4</v>
      </c>
      <c r="O75" s="97">
        <f>L75/'סכום נכסי הקרן'!$C$42</f>
        <v>4.5238349852518432E-5</v>
      </c>
    </row>
    <row r="76" spans="2:15" s="130" customFormat="1">
      <c r="B76" s="89" t="s">
        <v>1091</v>
      </c>
      <c r="C76" s="86" t="s">
        <v>1092</v>
      </c>
      <c r="D76" s="99" t="s">
        <v>132</v>
      </c>
      <c r="E76" s="99" t="s">
        <v>357</v>
      </c>
      <c r="F76" s="86" t="s">
        <v>525</v>
      </c>
      <c r="G76" s="99" t="s">
        <v>415</v>
      </c>
      <c r="H76" s="99" t="s">
        <v>176</v>
      </c>
      <c r="I76" s="96">
        <v>19407.748885000001</v>
      </c>
      <c r="J76" s="98">
        <v>1598</v>
      </c>
      <c r="K76" s="86"/>
      <c r="L76" s="96">
        <v>310.13582718700002</v>
      </c>
      <c r="M76" s="97">
        <v>1.1001243497275712E-4</v>
      </c>
      <c r="N76" s="97">
        <f t="shared" si="1"/>
        <v>6.0299298005659276E-3</v>
      </c>
      <c r="O76" s="97">
        <f>L76/'סכום נכסי הקרן'!$C$42</f>
        <v>4.1671101747523198E-4</v>
      </c>
    </row>
    <row r="77" spans="2:15" s="130" customFormat="1">
      <c r="B77" s="89" t="s">
        <v>1093</v>
      </c>
      <c r="C77" s="86" t="s">
        <v>1094</v>
      </c>
      <c r="D77" s="99" t="s">
        <v>132</v>
      </c>
      <c r="E77" s="99" t="s">
        <v>357</v>
      </c>
      <c r="F77" s="86" t="s">
        <v>1095</v>
      </c>
      <c r="G77" s="99" t="s">
        <v>163</v>
      </c>
      <c r="H77" s="99" t="s">
        <v>176</v>
      </c>
      <c r="I77" s="96">
        <v>864.78878699999996</v>
      </c>
      <c r="J77" s="98">
        <v>19400</v>
      </c>
      <c r="K77" s="86"/>
      <c r="L77" s="96">
        <v>167.769024616</v>
      </c>
      <c r="M77" s="97">
        <v>6.2776928352143067E-5</v>
      </c>
      <c r="N77" s="97">
        <f t="shared" si="1"/>
        <v>3.2619109192241749E-3</v>
      </c>
      <c r="O77" s="97">
        <f>L77/'סכום נכסי הקרן'!$C$42</f>
        <v>2.2542123424652523E-4</v>
      </c>
    </row>
    <row r="78" spans="2:15" s="130" customFormat="1">
      <c r="B78" s="89" t="s">
        <v>1096</v>
      </c>
      <c r="C78" s="86" t="s">
        <v>1097</v>
      </c>
      <c r="D78" s="99" t="s">
        <v>132</v>
      </c>
      <c r="E78" s="99" t="s">
        <v>357</v>
      </c>
      <c r="F78" s="86" t="s">
        <v>1098</v>
      </c>
      <c r="G78" s="99" t="s">
        <v>901</v>
      </c>
      <c r="H78" s="99" t="s">
        <v>176</v>
      </c>
      <c r="I78" s="96">
        <v>134840.364096</v>
      </c>
      <c r="J78" s="98">
        <v>270.8</v>
      </c>
      <c r="K78" s="86"/>
      <c r="L78" s="96">
        <v>365.14770597800003</v>
      </c>
      <c r="M78" s="97">
        <v>1.1998424336004862E-4</v>
      </c>
      <c r="N78" s="97">
        <f t="shared" si="1"/>
        <v>7.0995184718127312E-3</v>
      </c>
      <c r="O78" s="97">
        <f>L78/'סכום נכסי הקרן'!$C$42</f>
        <v>4.9062719862769013E-4</v>
      </c>
    </row>
    <row r="79" spans="2:15" s="130" customFormat="1">
      <c r="B79" s="89" t="s">
        <v>1099</v>
      </c>
      <c r="C79" s="86" t="s">
        <v>1100</v>
      </c>
      <c r="D79" s="99" t="s">
        <v>132</v>
      </c>
      <c r="E79" s="99" t="s">
        <v>357</v>
      </c>
      <c r="F79" s="86" t="s">
        <v>691</v>
      </c>
      <c r="G79" s="99" t="s">
        <v>415</v>
      </c>
      <c r="H79" s="99" t="s">
        <v>176</v>
      </c>
      <c r="I79" s="96">
        <v>12265.860741</v>
      </c>
      <c r="J79" s="98">
        <v>840.1</v>
      </c>
      <c r="K79" s="86"/>
      <c r="L79" s="96">
        <v>103.045496097</v>
      </c>
      <c r="M79" s="97">
        <v>3.0625916805442814E-5</v>
      </c>
      <c r="N79" s="97">
        <f t="shared" si="1"/>
        <v>2.003499928935156E-3</v>
      </c>
      <c r="O79" s="97">
        <f>L79/'סכום נכסי הקרן'!$C$42</f>
        <v>1.3845608846387692E-4</v>
      </c>
    </row>
    <row r="80" spans="2:15" s="130" customFormat="1">
      <c r="B80" s="89" t="s">
        <v>1101</v>
      </c>
      <c r="C80" s="86" t="s">
        <v>1102</v>
      </c>
      <c r="D80" s="99" t="s">
        <v>132</v>
      </c>
      <c r="E80" s="99" t="s">
        <v>357</v>
      </c>
      <c r="F80" s="86" t="s">
        <v>888</v>
      </c>
      <c r="G80" s="99" t="s">
        <v>415</v>
      </c>
      <c r="H80" s="99" t="s">
        <v>176</v>
      </c>
      <c r="I80" s="96">
        <v>32091.660506</v>
      </c>
      <c r="J80" s="98">
        <v>1224</v>
      </c>
      <c r="K80" s="96">
        <v>6.3373327650000002</v>
      </c>
      <c r="L80" s="96">
        <v>399.13925735700002</v>
      </c>
      <c r="M80" s="97">
        <v>9.0533162821576041E-5</v>
      </c>
      <c r="N80" s="97">
        <f t="shared" si="1"/>
        <v>7.7604117020041372E-3</v>
      </c>
      <c r="O80" s="97">
        <f>L80/'סכום נכסי הקרן'!$C$42</f>
        <v>5.3629961928666791E-4</v>
      </c>
    </row>
    <row r="81" spans="2:15" s="130" customFormat="1">
      <c r="B81" s="89" t="s">
        <v>1103</v>
      </c>
      <c r="C81" s="86" t="s">
        <v>1104</v>
      </c>
      <c r="D81" s="99" t="s">
        <v>132</v>
      </c>
      <c r="E81" s="99" t="s">
        <v>357</v>
      </c>
      <c r="F81" s="86" t="s">
        <v>926</v>
      </c>
      <c r="G81" s="99" t="s">
        <v>901</v>
      </c>
      <c r="H81" s="99" t="s">
        <v>176</v>
      </c>
      <c r="I81" s="96">
        <v>14158.518400000001</v>
      </c>
      <c r="J81" s="98">
        <v>1532</v>
      </c>
      <c r="K81" s="86"/>
      <c r="L81" s="96">
        <v>216.90850188799999</v>
      </c>
      <c r="M81" s="97">
        <v>1.5999125651207694E-4</v>
      </c>
      <c r="N81" s="97">
        <f t="shared" si="1"/>
        <v>4.2173232657248668E-3</v>
      </c>
      <c r="O81" s="97">
        <f>L81/'סכום נכסי הקרן'!$C$42</f>
        <v>2.9144701965141278E-4</v>
      </c>
    </row>
    <row r="82" spans="2:15" s="130" customFormat="1">
      <c r="B82" s="85"/>
      <c r="C82" s="86"/>
      <c r="D82" s="86"/>
      <c r="E82" s="86"/>
      <c r="F82" s="86"/>
      <c r="G82" s="86"/>
      <c r="H82" s="86"/>
      <c r="I82" s="96"/>
      <c r="J82" s="98"/>
      <c r="K82" s="86"/>
      <c r="L82" s="86"/>
      <c r="M82" s="86"/>
      <c r="N82" s="97"/>
      <c r="O82" s="86"/>
    </row>
    <row r="83" spans="2:15" s="130" customFormat="1">
      <c r="B83" s="104" t="s">
        <v>31</v>
      </c>
      <c r="C83" s="84"/>
      <c r="D83" s="84"/>
      <c r="E83" s="84"/>
      <c r="F83" s="84"/>
      <c r="G83" s="84"/>
      <c r="H83" s="84"/>
      <c r="I83" s="93"/>
      <c r="J83" s="95"/>
      <c r="K83" s="93">
        <v>9.3609541809999985</v>
      </c>
      <c r="L83" s="93">
        <v>1486.8154085730005</v>
      </c>
      <c r="M83" s="84"/>
      <c r="N83" s="94">
        <f t="shared" ref="N83:N120" si="2">L83/$L$11</f>
        <v>2.8907955012527957E-2</v>
      </c>
      <c r="O83" s="94">
        <f>L83/'סכום נכסי הקרן'!$C$42</f>
        <v>1.9977452051379071E-3</v>
      </c>
    </row>
    <row r="84" spans="2:15" s="130" customFormat="1">
      <c r="B84" s="89" t="s">
        <v>1105</v>
      </c>
      <c r="C84" s="86" t="s">
        <v>1106</v>
      </c>
      <c r="D84" s="99" t="s">
        <v>132</v>
      </c>
      <c r="E84" s="99" t="s">
        <v>357</v>
      </c>
      <c r="F84" s="86" t="s">
        <v>1107</v>
      </c>
      <c r="G84" s="99" t="s">
        <v>1084</v>
      </c>
      <c r="H84" s="99" t="s">
        <v>176</v>
      </c>
      <c r="I84" s="96">
        <v>3982.546214</v>
      </c>
      <c r="J84" s="98">
        <v>638.20000000000005</v>
      </c>
      <c r="K84" s="86"/>
      <c r="L84" s="96">
        <v>25.416609936</v>
      </c>
      <c r="M84" s="97">
        <v>1.5463618416763618E-4</v>
      </c>
      <c r="N84" s="97">
        <f t="shared" si="2"/>
        <v>4.9417177974099818E-4</v>
      </c>
      <c r="O84" s="97">
        <f>L84/'סכום נכסי הקרן'!$C$42</f>
        <v>3.4150783168999863E-5</v>
      </c>
    </row>
    <row r="85" spans="2:15" s="130" customFormat="1">
      <c r="B85" s="89" t="s">
        <v>1108</v>
      </c>
      <c r="C85" s="86" t="s">
        <v>1109</v>
      </c>
      <c r="D85" s="99" t="s">
        <v>132</v>
      </c>
      <c r="E85" s="99" t="s">
        <v>357</v>
      </c>
      <c r="F85" s="86" t="s">
        <v>1110</v>
      </c>
      <c r="G85" s="99" t="s">
        <v>1027</v>
      </c>
      <c r="H85" s="99" t="s">
        <v>176</v>
      </c>
      <c r="I85" s="96">
        <v>722.91225099999997</v>
      </c>
      <c r="J85" s="98">
        <v>3139</v>
      </c>
      <c r="K85" s="86"/>
      <c r="L85" s="96">
        <v>22.692215570999998</v>
      </c>
      <c r="M85" s="97">
        <v>1.4643897422746089E-4</v>
      </c>
      <c r="N85" s="97">
        <f t="shared" si="2"/>
        <v>4.4120174103566025E-4</v>
      </c>
      <c r="O85" s="97">
        <f>L85/'סכום נכסי הקרן'!$C$42</f>
        <v>3.0490176917409316E-5</v>
      </c>
    </row>
    <row r="86" spans="2:15" s="130" customFormat="1">
      <c r="B86" s="89" t="s">
        <v>1111</v>
      </c>
      <c r="C86" s="86" t="s">
        <v>1112</v>
      </c>
      <c r="D86" s="99" t="s">
        <v>132</v>
      </c>
      <c r="E86" s="99" t="s">
        <v>357</v>
      </c>
      <c r="F86" s="86" t="s">
        <v>1113</v>
      </c>
      <c r="G86" s="99" t="s">
        <v>163</v>
      </c>
      <c r="H86" s="99" t="s">
        <v>176</v>
      </c>
      <c r="I86" s="96">
        <v>9449.2370169999995</v>
      </c>
      <c r="J86" s="98">
        <v>480.4</v>
      </c>
      <c r="K86" s="96">
        <v>0.463976426</v>
      </c>
      <c r="L86" s="96">
        <v>45.858111066999989</v>
      </c>
      <c r="M86" s="97">
        <v>1.7184211466522633E-4</v>
      </c>
      <c r="N86" s="97">
        <f t="shared" si="2"/>
        <v>8.9161317809900666E-4</v>
      </c>
      <c r="O86" s="97">
        <f>L86/'סכום נכסי הקרן'!$C$42</f>
        <v>6.161680930432916E-5</v>
      </c>
    </row>
    <row r="87" spans="2:15" s="130" customFormat="1">
      <c r="B87" s="89" t="s">
        <v>1114</v>
      </c>
      <c r="C87" s="86" t="s">
        <v>1115</v>
      </c>
      <c r="D87" s="99" t="s">
        <v>132</v>
      </c>
      <c r="E87" s="99" t="s">
        <v>357</v>
      </c>
      <c r="F87" s="86" t="s">
        <v>1116</v>
      </c>
      <c r="G87" s="99" t="s">
        <v>411</v>
      </c>
      <c r="H87" s="99" t="s">
        <v>176</v>
      </c>
      <c r="I87" s="96">
        <v>3007.8128539999998</v>
      </c>
      <c r="J87" s="98">
        <v>2148</v>
      </c>
      <c r="K87" s="86"/>
      <c r="L87" s="96">
        <v>64.607820107999999</v>
      </c>
      <c r="M87" s="97">
        <v>2.2658154068160087E-4</v>
      </c>
      <c r="N87" s="97">
        <f t="shared" si="2"/>
        <v>1.2561612869832338E-3</v>
      </c>
      <c r="O87" s="97">
        <f>L87/'סכום נכסי הקרן'!$C$42</f>
        <v>8.680967529052367E-5</v>
      </c>
    </row>
    <row r="88" spans="2:15" s="130" customFormat="1">
      <c r="B88" s="89" t="s">
        <v>1117</v>
      </c>
      <c r="C88" s="86" t="s">
        <v>1118</v>
      </c>
      <c r="D88" s="99" t="s">
        <v>132</v>
      </c>
      <c r="E88" s="99" t="s">
        <v>357</v>
      </c>
      <c r="F88" s="86" t="s">
        <v>1119</v>
      </c>
      <c r="G88" s="99" t="s">
        <v>163</v>
      </c>
      <c r="H88" s="99" t="s">
        <v>176</v>
      </c>
      <c r="I88" s="96">
        <v>324.77257700000001</v>
      </c>
      <c r="J88" s="98">
        <v>6464</v>
      </c>
      <c r="K88" s="86"/>
      <c r="L88" s="96">
        <v>20.993299392000001</v>
      </c>
      <c r="M88" s="97">
        <v>3.236398375685102E-5</v>
      </c>
      <c r="N88" s="97">
        <f t="shared" si="2"/>
        <v>4.0816993884326556E-4</v>
      </c>
      <c r="O88" s="97">
        <f>L88/'סכום נכסי הקרן'!$C$42</f>
        <v>2.8207444554697311E-5</v>
      </c>
    </row>
    <row r="89" spans="2:15" s="130" customFormat="1">
      <c r="B89" s="89" t="s">
        <v>1120</v>
      </c>
      <c r="C89" s="86" t="s">
        <v>1121</v>
      </c>
      <c r="D89" s="99" t="s">
        <v>132</v>
      </c>
      <c r="E89" s="99" t="s">
        <v>357</v>
      </c>
      <c r="F89" s="86" t="s">
        <v>1122</v>
      </c>
      <c r="G89" s="99" t="s">
        <v>1123</v>
      </c>
      <c r="H89" s="99" t="s">
        <v>176</v>
      </c>
      <c r="I89" s="96">
        <v>44367.563438999998</v>
      </c>
      <c r="J89" s="98">
        <v>135.69999999999999</v>
      </c>
      <c r="K89" s="86"/>
      <c r="L89" s="96">
        <v>60.206783594999997</v>
      </c>
      <c r="M89" s="97">
        <v>1.4851040615036754E-4</v>
      </c>
      <c r="N89" s="97">
        <f t="shared" si="2"/>
        <v>1.1705925171193248E-3</v>
      </c>
      <c r="O89" s="97">
        <f>L89/'סכום נכסי הקרן'!$C$42</f>
        <v>8.0896264963466972E-5</v>
      </c>
    </row>
    <row r="90" spans="2:15" s="130" customFormat="1">
      <c r="B90" s="89" t="s">
        <v>1124</v>
      </c>
      <c r="C90" s="86" t="s">
        <v>1125</v>
      </c>
      <c r="D90" s="99" t="s">
        <v>132</v>
      </c>
      <c r="E90" s="99" t="s">
        <v>357</v>
      </c>
      <c r="F90" s="86" t="s">
        <v>1126</v>
      </c>
      <c r="G90" s="99" t="s">
        <v>489</v>
      </c>
      <c r="H90" s="99" t="s">
        <v>176</v>
      </c>
      <c r="I90" s="96">
        <v>4734.3706259999999</v>
      </c>
      <c r="J90" s="98">
        <v>231.6</v>
      </c>
      <c r="K90" s="86"/>
      <c r="L90" s="96">
        <v>10.964802366000001</v>
      </c>
      <c r="M90" s="97">
        <v>2.4526178407711496E-4</v>
      </c>
      <c r="N90" s="97">
        <f t="shared" si="2"/>
        <v>2.1318719976261622E-4</v>
      </c>
      <c r="O90" s="97">
        <f>L90/'סכום נכסי הקרן'!$C$42</f>
        <v>1.4732751103907988E-5</v>
      </c>
    </row>
    <row r="91" spans="2:15" s="130" customFormat="1">
      <c r="B91" s="89" t="s">
        <v>1127</v>
      </c>
      <c r="C91" s="86" t="s">
        <v>1128</v>
      </c>
      <c r="D91" s="99" t="s">
        <v>132</v>
      </c>
      <c r="E91" s="99" t="s">
        <v>357</v>
      </c>
      <c r="F91" s="86" t="s">
        <v>1129</v>
      </c>
      <c r="G91" s="99" t="s">
        <v>201</v>
      </c>
      <c r="H91" s="99" t="s">
        <v>176</v>
      </c>
      <c r="I91" s="96">
        <v>2841.5564140000001</v>
      </c>
      <c r="J91" s="98">
        <v>918.2</v>
      </c>
      <c r="K91" s="86"/>
      <c r="L91" s="96">
        <v>26.091170992999999</v>
      </c>
      <c r="M91" s="97">
        <v>9.5534516996451736E-5</v>
      </c>
      <c r="N91" s="97">
        <f t="shared" si="2"/>
        <v>5.0728718100501592E-4</v>
      </c>
      <c r="O91" s="97">
        <f>L91/'סכום נכסי הקרן'!$C$42</f>
        <v>3.5057150636961401E-5</v>
      </c>
    </row>
    <row r="92" spans="2:15" s="130" customFormat="1">
      <c r="B92" s="89" t="s">
        <v>1130</v>
      </c>
      <c r="C92" s="86" t="s">
        <v>1131</v>
      </c>
      <c r="D92" s="99" t="s">
        <v>132</v>
      </c>
      <c r="E92" s="99" t="s">
        <v>357</v>
      </c>
      <c r="F92" s="86" t="s">
        <v>1132</v>
      </c>
      <c r="G92" s="99" t="s">
        <v>607</v>
      </c>
      <c r="H92" s="99" t="s">
        <v>176</v>
      </c>
      <c r="I92" s="96">
        <v>2978.7989510000002</v>
      </c>
      <c r="J92" s="98">
        <v>2280</v>
      </c>
      <c r="K92" s="86"/>
      <c r="L92" s="96">
        <v>67.916616087000008</v>
      </c>
      <c r="M92" s="97">
        <v>1.0640933769773237E-4</v>
      </c>
      <c r="N92" s="97">
        <f t="shared" si="2"/>
        <v>1.3204937688468489E-3</v>
      </c>
      <c r="O92" s="97">
        <f>L92/'סכום נכסי הקרן'!$C$42</f>
        <v>9.1255507142758133E-5</v>
      </c>
    </row>
    <row r="93" spans="2:15" s="130" customFormat="1">
      <c r="B93" s="89" t="s">
        <v>1133</v>
      </c>
      <c r="C93" s="86" t="s">
        <v>1134</v>
      </c>
      <c r="D93" s="99" t="s">
        <v>132</v>
      </c>
      <c r="E93" s="99" t="s">
        <v>357</v>
      </c>
      <c r="F93" s="86" t="s">
        <v>1135</v>
      </c>
      <c r="G93" s="99" t="s">
        <v>411</v>
      </c>
      <c r="H93" s="99" t="s">
        <v>176</v>
      </c>
      <c r="I93" s="96">
        <v>1590.2034679999999</v>
      </c>
      <c r="J93" s="98">
        <v>1951</v>
      </c>
      <c r="K93" s="86"/>
      <c r="L93" s="96">
        <v>31.024869665999997</v>
      </c>
      <c r="M93" s="97">
        <v>2.3904171089875699E-4</v>
      </c>
      <c r="N93" s="97">
        <f t="shared" si="2"/>
        <v>6.0321243067762865E-4</v>
      </c>
      <c r="O93" s="97">
        <f>L93/'סכום נכסי הקרן'!$C$42</f>
        <v>4.1686267345565296E-5</v>
      </c>
    </row>
    <row r="94" spans="2:15" s="130" customFormat="1">
      <c r="B94" s="89" t="s">
        <v>1136</v>
      </c>
      <c r="C94" s="86" t="s">
        <v>1137</v>
      </c>
      <c r="D94" s="99" t="s">
        <v>132</v>
      </c>
      <c r="E94" s="99" t="s">
        <v>357</v>
      </c>
      <c r="F94" s="86" t="s">
        <v>1138</v>
      </c>
      <c r="G94" s="99" t="s">
        <v>1009</v>
      </c>
      <c r="H94" s="99" t="s">
        <v>176</v>
      </c>
      <c r="I94" s="96">
        <v>264.29429499999998</v>
      </c>
      <c r="J94" s="98">
        <v>0</v>
      </c>
      <c r="K94" s="86"/>
      <c r="L94" s="96">
        <v>2.6E-7</v>
      </c>
      <c r="M94" s="97">
        <v>1.67176363168285E-4</v>
      </c>
      <c r="N94" s="97">
        <f t="shared" si="2"/>
        <v>5.055145554666372E-12</v>
      </c>
      <c r="O94" s="97">
        <f>L94/'סכום נכסי הקרן'!$C$42</f>
        <v>3.4934649610227883E-13</v>
      </c>
    </row>
    <row r="95" spans="2:15" s="130" customFormat="1">
      <c r="B95" s="89" t="s">
        <v>1139</v>
      </c>
      <c r="C95" s="86" t="s">
        <v>1140</v>
      </c>
      <c r="D95" s="99" t="s">
        <v>132</v>
      </c>
      <c r="E95" s="99" t="s">
        <v>357</v>
      </c>
      <c r="F95" s="86" t="s">
        <v>1141</v>
      </c>
      <c r="G95" s="99" t="s">
        <v>607</v>
      </c>
      <c r="H95" s="99" t="s">
        <v>176</v>
      </c>
      <c r="I95" s="96">
        <v>1370.5386960000001</v>
      </c>
      <c r="J95" s="98">
        <v>10530</v>
      </c>
      <c r="K95" s="86"/>
      <c r="L95" s="96">
        <v>144.31772466300001</v>
      </c>
      <c r="M95" s="97">
        <v>3.7723632716566834E-5</v>
      </c>
      <c r="N95" s="97">
        <f t="shared" si="2"/>
        <v>2.8059504011143459E-3</v>
      </c>
      <c r="O95" s="97">
        <f>L95/'סכום נכסי הקרן'!$C$42</f>
        <v>1.9391112090950954E-4</v>
      </c>
    </row>
    <row r="96" spans="2:15" s="130" customFormat="1">
      <c r="B96" s="89" t="s">
        <v>1142</v>
      </c>
      <c r="C96" s="86" t="s">
        <v>1143</v>
      </c>
      <c r="D96" s="99" t="s">
        <v>132</v>
      </c>
      <c r="E96" s="99" t="s">
        <v>357</v>
      </c>
      <c r="F96" s="86" t="s">
        <v>1144</v>
      </c>
      <c r="G96" s="99" t="s">
        <v>1123</v>
      </c>
      <c r="H96" s="99" t="s">
        <v>176</v>
      </c>
      <c r="I96" s="96">
        <v>2960.9270099999999</v>
      </c>
      <c r="J96" s="98">
        <v>712.4</v>
      </c>
      <c r="K96" s="86"/>
      <c r="L96" s="96">
        <v>21.093644049999998</v>
      </c>
      <c r="M96" s="97">
        <v>1.0941809277382663E-4</v>
      </c>
      <c r="N96" s="97">
        <f t="shared" si="2"/>
        <v>4.1012092673489329E-4</v>
      </c>
      <c r="O96" s="97">
        <f>L96/'סכום נכסי הקרן'!$C$42</f>
        <v>2.8342271688062236E-5</v>
      </c>
    </row>
    <row r="97" spans="2:15" s="130" customFormat="1">
      <c r="B97" s="89" t="s">
        <v>1145</v>
      </c>
      <c r="C97" s="86" t="s">
        <v>1146</v>
      </c>
      <c r="D97" s="99" t="s">
        <v>132</v>
      </c>
      <c r="E97" s="99" t="s">
        <v>357</v>
      </c>
      <c r="F97" s="86" t="s">
        <v>1147</v>
      </c>
      <c r="G97" s="99" t="s">
        <v>199</v>
      </c>
      <c r="H97" s="99" t="s">
        <v>176</v>
      </c>
      <c r="I97" s="96">
        <v>1831.698805</v>
      </c>
      <c r="J97" s="98">
        <v>700.1</v>
      </c>
      <c r="K97" s="86"/>
      <c r="L97" s="96">
        <v>12.823723347999998</v>
      </c>
      <c r="M97" s="97">
        <v>3.0363621135627025E-4</v>
      </c>
      <c r="N97" s="97">
        <f t="shared" si="2"/>
        <v>2.4932995414197518E-4</v>
      </c>
      <c r="O97" s="97">
        <f>L97/'סכום נכסי הקרן'!$C$42</f>
        <v>1.7230472379264549E-5</v>
      </c>
    </row>
    <row r="98" spans="2:15" s="130" customFormat="1">
      <c r="B98" s="89" t="s">
        <v>1148</v>
      </c>
      <c r="C98" s="86" t="s">
        <v>1149</v>
      </c>
      <c r="D98" s="99" t="s">
        <v>132</v>
      </c>
      <c r="E98" s="99" t="s">
        <v>357</v>
      </c>
      <c r="F98" s="86" t="s">
        <v>1150</v>
      </c>
      <c r="G98" s="99" t="s">
        <v>202</v>
      </c>
      <c r="H98" s="99" t="s">
        <v>176</v>
      </c>
      <c r="I98" s="96">
        <v>4185.4017780000004</v>
      </c>
      <c r="J98" s="98">
        <v>355</v>
      </c>
      <c r="K98" s="86"/>
      <c r="L98" s="96">
        <v>14.858176321</v>
      </c>
      <c r="M98" s="97">
        <v>2.7136821339047968E-4</v>
      </c>
      <c r="N98" s="97">
        <f t="shared" si="2"/>
        <v>2.8888555376750885E-4</v>
      </c>
      <c r="O98" s="97">
        <f>L98/'סכום נכסי הקרן'!$C$42</f>
        <v>1.9964045523889224E-5</v>
      </c>
    </row>
    <row r="99" spans="2:15" s="130" customFormat="1">
      <c r="B99" s="89" t="s">
        <v>1151</v>
      </c>
      <c r="C99" s="86" t="s">
        <v>1152</v>
      </c>
      <c r="D99" s="99" t="s">
        <v>132</v>
      </c>
      <c r="E99" s="99" t="s">
        <v>357</v>
      </c>
      <c r="F99" s="86" t="s">
        <v>1153</v>
      </c>
      <c r="G99" s="99" t="s">
        <v>533</v>
      </c>
      <c r="H99" s="99" t="s">
        <v>176</v>
      </c>
      <c r="I99" s="96">
        <v>5859.2470709999998</v>
      </c>
      <c r="J99" s="98">
        <v>680.1</v>
      </c>
      <c r="K99" s="86"/>
      <c r="L99" s="96">
        <v>39.848739355999996</v>
      </c>
      <c r="M99" s="97">
        <v>1.711636714043809E-4</v>
      </c>
      <c r="N99" s="97">
        <f t="shared" si="2"/>
        <v>7.747737600559318E-4</v>
      </c>
      <c r="O99" s="97">
        <f>L99/'סכום נכסי הקרן'!$C$42</f>
        <v>5.354237487735222E-5</v>
      </c>
    </row>
    <row r="100" spans="2:15" s="130" customFormat="1">
      <c r="B100" s="89" t="s">
        <v>1154</v>
      </c>
      <c r="C100" s="86" t="s">
        <v>1155</v>
      </c>
      <c r="D100" s="99" t="s">
        <v>132</v>
      </c>
      <c r="E100" s="99" t="s">
        <v>357</v>
      </c>
      <c r="F100" s="86" t="s">
        <v>1156</v>
      </c>
      <c r="G100" s="99" t="s">
        <v>533</v>
      </c>
      <c r="H100" s="99" t="s">
        <v>176</v>
      </c>
      <c r="I100" s="96">
        <v>3658.070205</v>
      </c>
      <c r="J100" s="98">
        <v>1647</v>
      </c>
      <c r="K100" s="86"/>
      <c r="L100" s="96">
        <v>60.248416284000001</v>
      </c>
      <c r="M100" s="97">
        <v>2.4098329078437106E-4</v>
      </c>
      <c r="N100" s="97">
        <f t="shared" si="2"/>
        <v>1.1714019759759679E-3</v>
      </c>
      <c r="O100" s="97">
        <f>L100/'סכום נכסי הקרן'!$C$42</f>
        <v>8.095220432510338E-5</v>
      </c>
    </row>
    <row r="101" spans="2:15" s="130" customFormat="1">
      <c r="B101" s="89" t="s">
        <v>1157</v>
      </c>
      <c r="C101" s="86" t="s">
        <v>1158</v>
      </c>
      <c r="D101" s="99" t="s">
        <v>132</v>
      </c>
      <c r="E101" s="99" t="s">
        <v>357</v>
      </c>
      <c r="F101" s="86" t="s">
        <v>1159</v>
      </c>
      <c r="G101" s="99" t="s">
        <v>901</v>
      </c>
      <c r="H101" s="99" t="s">
        <v>176</v>
      </c>
      <c r="I101" s="96">
        <v>3443.0062459999999</v>
      </c>
      <c r="J101" s="98">
        <v>1130</v>
      </c>
      <c r="K101" s="86"/>
      <c r="L101" s="96">
        <v>38.905970580000002</v>
      </c>
      <c r="M101" s="97">
        <v>1.7214170521473926E-4</v>
      </c>
      <c r="N101" s="97">
        <f t="shared" si="2"/>
        <v>7.5644363164410636E-4</v>
      </c>
      <c r="O101" s="97">
        <f>L101/'סכום נכסי הקרן'!$C$42</f>
        <v>5.2275632690697478E-5</v>
      </c>
    </row>
    <row r="102" spans="2:15" s="130" customFormat="1">
      <c r="B102" s="89" t="s">
        <v>1160</v>
      </c>
      <c r="C102" s="86" t="s">
        <v>1161</v>
      </c>
      <c r="D102" s="99" t="s">
        <v>132</v>
      </c>
      <c r="E102" s="99" t="s">
        <v>357</v>
      </c>
      <c r="F102" s="86" t="s">
        <v>1162</v>
      </c>
      <c r="G102" s="99" t="s">
        <v>787</v>
      </c>
      <c r="H102" s="99" t="s">
        <v>176</v>
      </c>
      <c r="I102" s="96">
        <v>2537.5962629999999</v>
      </c>
      <c r="J102" s="98">
        <v>1444</v>
      </c>
      <c r="K102" s="86"/>
      <c r="L102" s="96">
        <v>36.642890043000001</v>
      </c>
      <c r="M102" s="97">
        <v>1.7562018307683608E-4</v>
      </c>
      <c r="N102" s="97">
        <f t="shared" si="2"/>
        <v>7.1244285658076962E-4</v>
      </c>
      <c r="O102" s="97">
        <f>L102/'סכום נכסי הקרן'!$C$42</f>
        <v>4.923486632147358E-5</v>
      </c>
    </row>
    <row r="103" spans="2:15" s="130" customFormat="1">
      <c r="B103" s="89" t="s">
        <v>1163</v>
      </c>
      <c r="C103" s="86" t="s">
        <v>1164</v>
      </c>
      <c r="D103" s="99" t="s">
        <v>132</v>
      </c>
      <c r="E103" s="99" t="s">
        <v>357</v>
      </c>
      <c r="F103" s="86" t="s">
        <v>1165</v>
      </c>
      <c r="G103" s="99" t="s">
        <v>1009</v>
      </c>
      <c r="H103" s="99" t="s">
        <v>176</v>
      </c>
      <c r="I103" s="96">
        <v>1894.053911</v>
      </c>
      <c r="J103" s="98">
        <v>1406</v>
      </c>
      <c r="K103" s="86"/>
      <c r="L103" s="96">
        <v>26.630397984999998</v>
      </c>
      <c r="M103" s="97">
        <v>1.5410714869207925E-4</v>
      </c>
      <c r="N103" s="97">
        <f t="shared" si="2"/>
        <v>5.1777129997257324E-4</v>
      </c>
      <c r="O103" s="97">
        <f>L103/'סכום נכסי הקרן'!$C$42</f>
        <v>3.5781677791803601E-5</v>
      </c>
    </row>
    <row r="104" spans="2:15" s="130" customFormat="1">
      <c r="B104" s="89" t="s">
        <v>1166</v>
      </c>
      <c r="C104" s="86" t="s">
        <v>1167</v>
      </c>
      <c r="D104" s="99" t="s">
        <v>132</v>
      </c>
      <c r="E104" s="99" t="s">
        <v>357</v>
      </c>
      <c r="F104" s="86" t="s">
        <v>1168</v>
      </c>
      <c r="G104" s="99" t="s">
        <v>201</v>
      </c>
      <c r="H104" s="99" t="s">
        <v>176</v>
      </c>
      <c r="I104" s="96">
        <v>6.2780000000000006E-3</v>
      </c>
      <c r="J104" s="98">
        <v>283</v>
      </c>
      <c r="K104" s="86"/>
      <c r="L104" s="96">
        <v>1.7771999999999999E-5</v>
      </c>
      <c r="M104" s="97">
        <v>3.8936766771390528E-11</v>
      </c>
      <c r="N104" s="97">
        <f t="shared" si="2"/>
        <v>3.4553864152896444E-10</v>
      </c>
      <c r="O104" s="97">
        <f>L104/'סכום נכסי הקרן'!$C$42</f>
        <v>2.387917664896038E-11</v>
      </c>
    </row>
    <row r="105" spans="2:15" s="130" customFormat="1">
      <c r="B105" s="89" t="s">
        <v>1169</v>
      </c>
      <c r="C105" s="86" t="s">
        <v>1170</v>
      </c>
      <c r="D105" s="99" t="s">
        <v>132</v>
      </c>
      <c r="E105" s="99" t="s">
        <v>357</v>
      </c>
      <c r="F105" s="86" t="s">
        <v>1171</v>
      </c>
      <c r="G105" s="99" t="s">
        <v>411</v>
      </c>
      <c r="H105" s="99" t="s">
        <v>176</v>
      </c>
      <c r="I105" s="96">
        <v>2539.7003829999999</v>
      </c>
      <c r="J105" s="98">
        <v>637.79999999999995</v>
      </c>
      <c r="K105" s="86"/>
      <c r="L105" s="96">
        <v>16.198209049999999</v>
      </c>
      <c r="M105" s="97">
        <v>2.2037065363052287E-4</v>
      </c>
      <c r="N105" s="97">
        <f t="shared" si="2"/>
        <v>3.1493963258716958E-4</v>
      </c>
      <c r="O105" s="97">
        <f>L105/'סכום נכסי הקרן'!$C$42</f>
        <v>2.1764567595191239E-5</v>
      </c>
    </row>
    <row r="106" spans="2:15" s="130" customFormat="1">
      <c r="B106" s="89" t="s">
        <v>1172</v>
      </c>
      <c r="C106" s="86" t="s">
        <v>1173</v>
      </c>
      <c r="D106" s="99" t="s">
        <v>132</v>
      </c>
      <c r="E106" s="99" t="s">
        <v>357</v>
      </c>
      <c r="F106" s="86" t="s">
        <v>1174</v>
      </c>
      <c r="G106" s="99" t="s">
        <v>415</v>
      </c>
      <c r="H106" s="99" t="s">
        <v>176</v>
      </c>
      <c r="I106" s="96">
        <v>1065.329559</v>
      </c>
      <c r="J106" s="98">
        <v>13400</v>
      </c>
      <c r="K106" s="86"/>
      <c r="L106" s="96">
        <v>142.75416092699999</v>
      </c>
      <c r="M106" s="97">
        <v>2.9185575964223252E-4</v>
      </c>
      <c r="N106" s="97">
        <f t="shared" si="2"/>
        <v>2.7755502385394303E-3</v>
      </c>
      <c r="O106" s="97">
        <f>L106/'סכום נכסי הקרן'!$C$42</f>
        <v>1.9181025355333956E-4</v>
      </c>
    </row>
    <row r="107" spans="2:15" s="130" customFormat="1">
      <c r="B107" s="89" t="s">
        <v>1175</v>
      </c>
      <c r="C107" s="86" t="s">
        <v>1176</v>
      </c>
      <c r="D107" s="99" t="s">
        <v>132</v>
      </c>
      <c r="E107" s="99" t="s">
        <v>357</v>
      </c>
      <c r="F107" s="86" t="s">
        <v>1177</v>
      </c>
      <c r="G107" s="99" t="s">
        <v>163</v>
      </c>
      <c r="H107" s="99" t="s">
        <v>176</v>
      </c>
      <c r="I107" s="96">
        <v>2633.2774180000001</v>
      </c>
      <c r="J107" s="98">
        <v>1581</v>
      </c>
      <c r="K107" s="96">
        <v>2.7439856869999999</v>
      </c>
      <c r="L107" s="96">
        <v>44.376101662000004</v>
      </c>
      <c r="M107" s="97">
        <v>1.8293234300459276E-4</v>
      </c>
      <c r="N107" s="97">
        <f t="shared" si="2"/>
        <v>8.6279866557723971E-4</v>
      </c>
      <c r="O107" s="97">
        <f>L107/'סכום נכסי הקרן'!$C$42</f>
        <v>5.9625521639608508E-5</v>
      </c>
    </row>
    <row r="108" spans="2:15" s="130" customFormat="1">
      <c r="B108" s="89" t="s">
        <v>1178</v>
      </c>
      <c r="C108" s="86" t="s">
        <v>1179</v>
      </c>
      <c r="D108" s="99" t="s">
        <v>132</v>
      </c>
      <c r="E108" s="99" t="s">
        <v>357</v>
      </c>
      <c r="F108" s="86" t="s">
        <v>1180</v>
      </c>
      <c r="G108" s="99" t="s">
        <v>163</v>
      </c>
      <c r="H108" s="99" t="s">
        <v>176</v>
      </c>
      <c r="I108" s="96">
        <v>6882.2523529999999</v>
      </c>
      <c r="J108" s="98">
        <v>725</v>
      </c>
      <c r="K108" s="96">
        <v>2.3624019270000001</v>
      </c>
      <c r="L108" s="96">
        <v>52.258731482000002</v>
      </c>
      <c r="M108" s="97">
        <v>1.7370605165200589E-4</v>
      </c>
      <c r="N108" s="97">
        <f t="shared" si="2"/>
        <v>1.0160595928605225E-3</v>
      </c>
      <c r="O108" s="97">
        <f>L108/'סכום נכסי הקרן'!$C$42</f>
        <v>7.0216941284563647E-5</v>
      </c>
    </row>
    <row r="109" spans="2:15" s="130" customFormat="1">
      <c r="B109" s="89" t="s">
        <v>1181</v>
      </c>
      <c r="C109" s="86" t="s">
        <v>1182</v>
      </c>
      <c r="D109" s="99" t="s">
        <v>132</v>
      </c>
      <c r="E109" s="99" t="s">
        <v>357</v>
      </c>
      <c r="F109" s="86" t="s">
        <v>1183</v>
      </c>
      <c r="G109" s="99" t="s">
        <v>163</v>
      </c>
      <c r="H109" s="99" t="s">
        <v>176</v>
      </c>
      <c r="I109" s="96">
        <v>11258.255926000002</v>
      </c>
      <c r="J109" s="98">
        <v>96.9</v>
      </c>
      <c r="K109" s="86"/>
      <c r="L109" s="96">
        <v>10.909249996</v>
      </c>
      <c r="M109" s="97">
        <v>6.4390003467018026E-5</v>
      </c>
      <c r="N109" s="97">
        <f t="shared" si="2"/>
        <v>2.121071023923982E-4</v>
      </c>
      <c r="O109" s="97">
        <f>L109/'סכום נכסי הקרן'!$C$42</f>
        <v>1.4658108696947689E-5</v>
      </c>
    </row>
    <row r="110" spans="2:15" s="130" customFormat="1">
      <c r="B110" s="89" t="s">
        <v>1184</v>
      </c>
      <c r="C110" s="86" t="s">
        <v>1185</v>
      </c>
      <c r="D110" s="99" t="s">
        <v>132</v>
      </c>
      <c r="E110" s="99" t="s">
        <v>357</v>
      </c>
      <c r="F110" s="86" t="s">
        <v>1186</v>
      </c>
      <c r="G110" s="99" t="s">
        <v>163</v>
      </c>
      <c r="H110" s="99" t="s">
        <v>176</v>
      </c>
      <c r="I110" s="96">
        <v>27404.636898000004</v>
      </c>
      <c r="J110" s="98">
        <v>117.5</v>
      </c>
      <c r="K110" s="96">
        <v>1.1744805200000001</v>
      </c>
      <c r="L110" s="96">
        <v>33.374928874999995</v>
      </c>
      <c r="M110" s="97">
        <v>7.8298962565714298E-5</v>
      </c>
      <c r="N110" s="97">
        <f t="shared" si="2"/>
        <v>6.4890432053754828E-4</v>
      </c>
      <c r="O110" s="97">
        <f>L110/'סכום נכסי הקרן'!$C$42</f>
        <v>4.484390176978469E-5</v>
      </c>
    </row>
    <row r="111" spans="2:15" s="130" customFormat="1">
      <c r="B111" s="89" t="s">
        <v>1187</v>
      </c>
      <c r="C111" s="86" t="s">
        <v>1188</v>
      </c>
      <c r="D111" s="99" t="s">
        <v>132</v>
      </c>
      <c r="E111" s="99" t="s">
        <v>357</v>
      </c>
      <c r="F111" s="86" t="s">
        <v>1189</v>
      </c>
      <c r="G111" s="99" t="s">
        <v>999</v>
      </c>
      <c r="H111" s="99" t="s">
        <v>176</v>
      </c>
      <c r="I111" s="96">
        <v>1264.1443039999999</v>
      </c>
      <c r="J111" s="98">
        <v>3035</v>
      </c>
      <c r="K111" s="86"/>
      <c r="L111" s="96">
        <v>38.366779631</v>
      </c>
      <c r="M111" s="97">
        <v>1.2004320910279463E-4</v>
      </c>
      <c r="N111" s="97">
        <f t="shared" si="2"/>
        <v>7.4596021345582283E-4</v>
      </c>
      <c r="O111" s="97">
        <f>L111/'סכום נכסי הקרן'!$C$42</f>
        <v>5.1551153964685126E-5</v>
      </c>
    </row>
    <row r="112" spans="2:15" s="130" customFormat="1">
      <c r="B112" s="89" t="s">
        <v>1190</v>
      </c>
      <c r="C112" s="86" t="s">
        <v>1191</v>
      </c>
      <c r="D112" s="99" t="s">
        <v>132</v>
      </c>
      <c r="E112" s="99" t="s">
        <v>357</v>
      </c>
      <c r="F112" s="86" t="s">
        <v>1192</v>
      </c>
      <c r="G112" s="99" t="s">
        <v>415</v>
      </c>
      <c r="H112" s="99" t="s">
        <v>176</v>
      </c>
      <c r="I112" s="96">
        <v>33.105311</v>
      </c>
      <c r="J112" s="98">
        <v>42.3</v>
      </c>
      <c r="K112" s="86"/>
      <c r="L112" s="96">
        <v>1.4003543E-2</v>
      </c>
      <c r="M112" s="97">
        <v>4.828942253511471E-6</v>
      </c>
      <c r="N112" s="97">
        <f t="shared" si="2"/>
        <v>2.7226903133088227E-7</v>
      </c>
      <c r="O112" s="97">
        <f>L112/'סכום נכסי הקרן'!$C$42</f>
        <v>1.8815725692567668E-8</v>
      </c>
    </row>
    <row r="113" spans="2:15" s="130" customFormat="1">
      <c r="B113" s="89" t="s">
        <v>1193</v>
      </c>
      <c r="C113" s="86" t="s">
        <v>1194</v>
      </c>
      <c r="D113" s="99" t="s">
        <v>132</v>
      </c>
      <c r="E113" s="99" t="s">
        <v>357</v>
      </c>
      <c r="F113" s="86" t="s">
        <v>1195</v>
      </c>
      <c r="G113" s="99" t="s">
        <v>533</v>
      </c>
      <c r="H113" s="99" t="s">
        <v>176</v>
      </c>
      <c r="I113" s="96">
        <v>1598.236789</v>
      </c>
      <c r="J113" s="98">
        <v>530</v>
      </c>
      <c r="K113" s="86"/>
      <c r="L113" s="96">
        <v>8.4706549799999991</v>
      </c>
      <c r="M113" s="97">
        <v>1.2176696151796982E-4</v>
      </c>
      <c r="N113" s="97">
        <f t="shared" si="2"/>
        <v>1.6469382256638292E-4</v>
      </c>
      <c r="O113" s="97">
        <f>L113/'סכום נכסי הקרן'!$C$42</f>
        <v>1.138151398828584E-5</v>
      </c>
    </row>
    <row r="114" spans="2:15" s="130" customFormat="1">
      <c r="B114" s="89" t="s">
        <v>1196</v>
      </c>
      <c r="C114" s="86" t="s">
        <v>1197</v>
      </c>
      <c r="D114" s="99" t="s">
        <v>132</v>
      </c>
      <c r="E114" s="99" t="s">
        <v>357</v>
      </c>
      <c r="F114" s="86" t="s">
        <v>1198</v>
      </c>
      <c r="G114" s="99" t="s">
        <v>533</v>
      </c>
      <c r="H114" s="99" t="s">
        <v>176</v>
      </c>
      <c r="I114" s="96">
        <v>3506.4696939999999</v>
      </c>
      <c r="J114" s="98">
        <v>1809</v>
      </c>
      <c r="K114" s="86"/>
      <c r="L114" s="96">
        <v>63.432036764999999</v>
      </c>
      <c r="M114" s="97">
        <v>1.3630333583189308E-4</v>
      </c>
      <c r="N114" s="97">
        <f t="shared" si="2"/>
        <v>1.2333006872154754E-3</v>
      </c>
      <c r="O114" s="97">
        <f>L114/'סכום נכסי הקרן'!$C$42</f>
        <v>8.5229845324937226E-5</v>
      </c>
    </row>
    <row r="115" spans="2:15" s="130" customFormat="1">
      <c r="B115" s="89" t="s">
        <v>1199</v>
      </c>
      <c r="C115" s="86" t="s">
        <v>1200</v>
      </c>
      <c r="D115" s="99" t="s">
        <v>132</v>
      </c>
      <c r="E115" s="99" t="s">
        <v>357</v>
      </c>
      <c r="F115" s="86" t="s">
        <v>1201</v>
      </c>
      <c r="G115" s="99" t="s">
        <v>359</v>
      </c>
      <c r="H115" s="99" t="s">
        <v>176</v>
      </c>
      <c r="I115" s="96">
        <v>26941.594228999995</v>
      </c>
      <c r="J115" s="98">
        <v>197.2</v>
      </c>
      <c r="K115" s="96">
        <v>2.6161096210000001</v>
      </c>
      <c r="L115" s="96">
        <v>55.744933440000011</v>
      </c>
      <c r="M115" s="97">
        <v>1.8685460502973117E-4</v>
      </c>
      <c r="N115" s="97">
        <f t="shared" si="2"/>
        <v>1.0838413556707263E-3</v>
      </c>
      <c r="O115" s="97">
        <f>L115/'סכום נכסי הקרן'!$C$42</f>
        <v>7.4901142971995212E-5</v>
      </c>
    </row>
    <row r="116" spans="2:15" s="130" customFormat="1">
      <c r="B116" s="89" t="s">
        <v>1202</v>
      </c>
      <c r="C116" s="86" t="s">
        <v>1203</v>
      </c>
      <c r="D116" s="99" t="s">
        <v>132</v>
      </c>
      <c r="E116" s="99" t="s">
        <v>357</v>
      </c>
      <c r="F116" s="86" t="s">
        <v>1204</v>
      </c>
      <c r="G116" s="99" t="s">
        <v>450</v>
      </c>
      <c r="H116" s="99" t="s">
        <v>176</v>
      </c>
      <c r="I116" s="96">
        <v>1554.9269959999999</v>
      </c>
      <c r="J116" s="98">
        <v>1442</v>
      </c>
      <c r="K116" s="86"/>
      <c r="L116" s="96">
        <v>22.422047277000001</v>
      </c>
      <c r="M116" s="97">
        <v>1.7579670976771247E-4</v>
      </c>
      <c r="N116" s="97">
        <f t="shared" si="2"/>
        <v>4.3594889468786841E-4</v>
      </c>
      <c r="O116" s="97">
        <f>L116/'סכום נכסי הקרן'!$C$42</f>
        <v>3.0127167890998431E-5</v>
      </c>
    </row>
    <row r="117" spans="2:15" s="130" customFormat="1">
      <c r="B117" s="89" t="s">
        <v>1205</v>
      </c>
      <c r="C117" s="86" t="s">
        <v>1206</v>
      </c>
      <c r="D117" s="99" t="s">
        <v>132</v>
      </c>
      <c r="E117" s="99" t="s">
        <v>357</v>
      </c>
      <c r="F117" s="86" t="s">
        <v>1207</v>
      </c>
      <c r="G117" s="99" t="s">
        <v>199</v>
      </c>
      <c r="H117" s="99" t="s">
        <v>176</v>
      </c>
      <c r="I117" s="96">
        <v>813.97815400000002</v>
      </c>
      <c r="J117" s="98">
        <v>6806</v>
      </c>
      <c r="K117" s="86"/>
      <c r="L117" s="96">
        <v>55.399353155999997</v>
      </c>
      <c r="M117" s="97">
        <v>9.8692370293041763E-5</v>
      </c>
      <c r="N117" s="97">
        <f t="shared" si="2"/>
        <v>1.0771222839920994E-3</v>
      </c>
      <c r="O117" s="97">
        <f>L117/'סכום נכסי הקרן'!$C$42</f>
        <v>7.4436807351466622E-5</v>
      </c>
    </row>
    <row r="118" spans="2:15" s="130" customFormat="1">
      <c r="B118" s="89" t="s">
        <v>1208</v>
      </c>
      <c r="C118" s="86" t="s">
        <v>1209</v>
      </c>
      <c r="D118" s="99" t="s">
        <v>132</v>
      </c>
      <c r="E118" s="99" t="s">
        <v>357</v>
      </c>
      <c r="F118" s="86" t="s">
        <v>1210</v>
      </c>
      <c r="G118" s="99" t="s">
        <v>533</v>
      </c>
      <c r="H118" s="99" t="s">
        <v>176</v>
      </c>
      <c r="I118" s="96">
        <v>17923.422459000001</v>
      </c>
      <c r="J118" s="98">
        <v>671.8</v>
      </c>
      <c r="K118" s="86"/>
      <c r="L118" s="96">
        <v>120.409552089</v>
      </c>
      <c r="M118" s="97">
        <v>2.1279544807036667E-4</v>
      </c>
      <c r="N118" s="97">
        <f t="shared" si="2"/>
        <v>2.3411069691618358E-3</v>
      </c>
      <c r="O118" s="97">
        <f>L118/'סכום נכסי הקרן'!$C$42</f>
        <v>1.6178713507514222E-4</v>
      </c>
    </row>
    <row r="119" spans="2:15" s="130" customFormat="1">
      <c r="B119" s="89" t="s">
        <v>1211</v>
      </c>
      <c r="C119" s="86" t="s">
        <v>1212</v>
      </c>
      <c r="D119" s="99" t="s">
        <v>132</v>
      </c>
      <c r="E119" s="99" t="s">
        <v>357</v>
      </c>
      <c r="F119" s="86" t="s">
        <v>1213</v>
      </c>
      <c r="G119" s="99" t="s">
        <v>533</v>
      </c>
      <c r="H119" s="99" t="s">
        <v>176</v>
      </c>
      <c r="I119" s="96">
        <v>4244.1562409999997</v>
      </c>
      <c r="J119" s="98">
        <v>1155</v>
      </c>
      <c r="K119" s="86"/>
      <c r="L119" s="96">
        <v>49.020004588000006</v>
      </c>
      <c r="M119" s="97">
        <v>2.5267595002272748E-4</v>
      </c>
      <c r="N119" s="97">
        <f t="shared" si="2"/>
        <v>9.5308945493366686E-4</v>
      </c>
      <c r="O119" s="97">
        <f>L119/'סכום נכסי הקרן'!$C$42</f>
        <v>6.5865257083597825E-5</v>
      </c>
    </row>
    <row r="120" spans="2:15" s="130" customFormat="1">
      <c r="B120" s="89" t="s">
        <v>1214</v>
      </c>
      <c r="C120" s="86" t="s">
        <v>1215</v>
      </c>
      <c r="D120" s="99" t="s">
        <v>132</v>
      </c>
      <c r="E120" s="99" t="s">
        <v>357</v>
      </c>
      <c r="F120" s="86" t="s">
        <v>1216</v>
      </c>
      <c r="G120" s="99" t="s">
        <v>1009</v>
      </c>
      <c r="H120" s="99" t="s">
        <v>176</v>
      </c>
      <c r="I120" s="96">
        <v>21936.188332000002</v>
      </c>
      <c r="J120" s="98">
        <v>11.5</v>
      </c>
      <c r="K120" s="86"/>
      <c r="L120" s="96">
        <v>2.5226616690000001</v>
      </c>
      <c r="M120" s="97">
        <v>5.3274932595257128E-5</v>
      </c>
      <c r="N120" s="97">
        <f t="shared" si="2"/>
        <v>4.9047776622971539E-5</v>
      </c>
      <c r="O120" s="97">
        <f>L120/'סכום נכסי הקרן'!$C$42</f>
        <v>3.3895500573718336E-6</v>
      </c>
    </row>
    <row r="121" spans="2:15" s="130" customFormat="1">
      <c r="B121" s="85"/>
      <c r="C121" s="86"/>
      <c r="D121" s="86"/>
      <c r="E121" s="86"/>
      <c r="F121" s="86"/>
      <c r="G121" s="86"/>
      <c r="H121" s="86"/>
      <c r="I121" s="96"/>
      <c r="J121" s="98"/>
      <c r="K121" s="86"/>
      <c r="L121" s="86"/>
      <c r="M121" s="86"/>
      <c r="N121" s="97"/>
      <c r="O121" s="86"/>
    </row>
    <row r="122" spans="2:15" s="130" customFormat="1">
      <c r="B122" s="83" t="s">
        <v>244</v>
      </c>
      <c r="C122" s="84"/>
      <c r="D122" s="84"/>
      <c r="E122" s="84"/>
      <c r="F122" s="84"/>
      <c r="G122" s="84"/>
      <c r="H122" s="84"/>
      <c r="I122" s="93"/>
      <c r="J122" s="95"/>
      <c r="K122" s="93">
        <v>20.579868553999997</v>
      </c>
      <c r="L122" s="93">
        <v>13754.964780630999</v>
      </c>
      <c r="M122" s="84"/>
      <c r="N122" s="94">
        <f t="shared" ref="N122:N185" si="3">L122/$L$11</f>
        <v>0.26743595794384345</v>
      </c>
      <c r="O122" s="94">
        <f>L122/'סכום נכסי הקרן'!$C$42</f>
        <v>1.8481725962014191E-2</v>
      </c>
    </row>
    <row r="123" spans="2:15" s="130" customFormat="1">
      <c r="B123" s="104" t="s">
        <v>68</v>
      </c>
      <c r="C123" s="84"/>
      <c r="D123" s="84"/>
      <c r="E123" s="84"/>
      <c r="F123" s="84"/>
      <c r="G123" s="84"/>
      <c r="H123" s="84"/>
      <c r="I123" s="93"/>
      <c r="J123" s="95"/>
      <c r="K123" s="93">
        <v>0.87225522900000008</v>
      </c>
      <c r="L123" s="93">
        <f>SUM(L124:L144)</f>
        <v>3457.7650033669997</v>
      </c>
      <c r="M123" s="84"/>
      <c r="N123" s="94">
        <f t="shared" si="3"/>
        <v>6.7228866868660156E-2</v>
      </c>
      <c r="O123" s="94">
        <f>L123/'סכום נכסי הקרן'!$C$42</f>
        <v>4.6459926471974838E-3</v>
      </c>
    </row>
    <row r="124" spans="2:15" s="130" customFormat="1">
      <c r="B124" s="89" t="s">
        <v>1217</v>
      </c>
      <c r="C124" s="86" t="s">
        <v>1218</v>
      </c>
      <c r="D124" s="99" t="s">
        <v>1219</v>
      </c>
      <c r="E124" s="99" t="s">
        <v>1220</v>
      </c>
      <c r="F124" s="86" t="s">
        <v>1012</v>
      </c>
      <c r="G124" s="99" t="s">
        <v>204</v>
      </c>
      <c r="H124" s="99" t="s">
        <v>175</v>
      </c>
      <c r="I124" s="96">
        <v>4362.8506619999998</v>
      </c>
      <c r="J124" s="98">
        <v>794</v>
      </c>
      <c r="K124" s="86"/>
      <c r="L124" s="96">
        <v>125.81623641300001</v>
      </c>
      <c r="M124" s="97">
        <v>1.2871185591826779E-4</v>
      </c>
      <c r="N124" s="97">
        <f t="shared" si="3"/>
        <v>2.446228416184732E-3</v>
      </c>
      <c r="O124" s="97">
        <f>L124/'סכום נכסי הקרן'!$C$42</f>
        <v>1.6905177439868269E-4</v>
      </c>
    </row>
    <row r="125" spans="2:15" s="130" customFormat="1">
      <c r="B125" s="89" t="s">
        <v>1221</v>
      </c>
      <c r="C125" s="86" t="s">
        <v>1222</v>
      </c>
      <c r="D125" s="99" t="s">
        <v>1219</v>
      </c>
      <c r="E125" s="99" t="s">
        <v>1220</v>
      </c>
      <c r="F125" s="86" t="s">
        <v>1223</v>
      </c>
      <c r="G125" s="99" t="s">
        <v>1224</v>
      </c>
      <c r="H125" s="99" t="s">
        <v>175</v>
      </c>
      <c r="I125" s="96">
        <v>616.21044600000005</v>
      </c>
      <c r="J125" s="98">
        <v>12649</v>
      </c>
      <c r="K125" s="86"/>
      <c r="L125" s="96">
        <v>283.09427641499997</v>
      </c>
      <c r="M125" s="97">
        <v>3.9446639351174858E-6</v>
      </c>
      <c r="N125" s="97">
        <f t="shared" si="3"/>
        <v>5.5041645114260775E-3</v>
      </c>
      <c r="O125" s="97">
        <f>L125/'סכום נכסי הקרן'!$C$42</f>
        <v>3.8037689820073165E-4</v>
      </c>
    </row>
    <row r="126" spans="2:15" s="130" customFormat="1">
      <c r="B126" s="89" t="s">
        <v>1225</v>
      </c>
      <c r="C126" s="86" t="s">
        <v>1226</v>
      </c>
      <c r="D126" s="99" t="s">
        <v>1219</v>
      </c>
      <c r="E126" s="99" t="s">
        <v>1220</v>
      </c>
      <c r="F126" s="86" t="s">
        <v>1227</v>
      </c>
      <c r="G126" s="99" t="s">
        <v>1224</v>
      </c>
      <c r="H126" s="99" t="s">
        <v>175</v>
      </c>
      <c r="I126" s="96">
        <v>230.54395800000003</v>
      </c>
      <c r="J126" s="98">
        <v>11905</v>
      </c>
      <c r="K126" s="86"/>
      <c r="L126" s="96">
        <v>99.684809782000002</v>
      </c>
      <c r="M126" s="97">
        <v>6.1984089714985097E-6</v>
      </c>
      <c r="N126" s="97">
        <f t="shared" si="3"/>
        <v>1.9381585501432315E-3</v>
      </c>
      <c r="O126" s="97">
        <f>L126/'סכום נכסי הקרן'!$C$42</f>
        <v>1.339405346613995E-4</v>
      </c>
    </row>
    <row r="127" spans="2:15" s="130" customFormat="1">
      <c r="B127" s="89" t="s">
        <v>1228</v>
      </c>
      <c r="C127" s="86" t="s">
        <v>1229</v>
      </c>
      <c r="D127" s="99" t="s">
        <v>135</v>
      </c>
      <c r="E127" s="99" t="s">
        <v>1220</v>
      </c>
      <c r="F127" s="86" t="s">
        <v>1230</v>
      </c>
      <c r="G127" s="99" t="s">
        <v>1231</v>
      </c>
      <c r="H127" s="99" t="s">
        <v>178</v>
      </c>
      <c r="I127" s="96">
        <v>4545.9372000000003</v>
      </c>
      <c r="J127" s="98">
        <v>764.5</v>
      </c>
      <c r="K127" s="86"/>
      <c r="L127" s="96">
        <v>164.47531279200001</v>
      </c>
      <c r="M127" s="97">
        <v>2.9648660283038004E-5</v>
      </c>
      <c r="N127" s="97">
        <f t="shared" si="3"/>
        <v>3.1978717165878456E-3</v>
      </c>
      <c r="O127" s="97">
        <f>L127/'סכום נכסי הקרן'!$C$42</f>
        <v>2.2099567007389048E-4</v>
      </c>
    </row>
    <row r="128" spans="2:15" s="130" customFormat="1">
      <c r="B128" s="89" t="s">
        <v>1232</v>
      </c>
      <c r="C128" s="86" t="s">
        <v>1233</v>
      </c>
      <c r="D128" s="99" t="s">
        <v>1219</v>
      </c>
      <c r="E128" s="99" t="s">
        <v>1220</v>
      </c>
      <c r="F128" s="86" t="s">
        <v>1234</v>
      </c>
      <c r="G128" s="99" t="s">
        <v>1084</v>
      </c>
      <c r="H128" s="99" t="s">
        <v>175</v>
      </c>
      <c r="I128" s="96">
        <v>1253.7976209999999</v>
      </c>
      <c r="J128" s="98">
        <v>733</v>
      </c>
      <c r="K128" s="86"/>
      <c r="L128" s="96">
        <v>33.379302390999996</v>
      </c>
      <c r="M128" s="97">
        <v>3.7727501992899343E-5</v>
      </c>
      <c r="N128" s="97">
        <f t="shared" si="3"/>
        <v>6.4898935422972399E-4</v>
      </c>
      <c r="O128" s="97">
        <f>L128/'סכום נכסי הקרן'!$C$42</f>
        <v>4.4849778202439484E-5</v>
      </c>
    </row>
    <row r="129" spans="2:15" s="130" customFormat="1">
      <c r="B129" s="89" t="s">
        <v>1235</v>
      </c>
      <c r="C129" s="86" t="s">
        <v>1236</v>
      </c>
      <c r="D129" s="99" t="s">
        <v>1237</v>
      </c>
      <c r="E129" s="99" t="s">
        <v>1220</v>
      </c>
      <c r="F129" s="86">
        <v>29389</v>
      </c>
      <c r="G129" s="99" t="s">
        <v>937</v>
      </c>
      <c r="H129" s="99" t="s">
        <v>175</v>
      </c>
      <c r="I129" s="96">
        <v>114.730796</v>
      </c>
      <c r="J129" s="98">
        <v>12879</v>
      </c>
      <c r="K129" s="96">
        <v>0.206621418</v>
      </c>
      <c r="L129" s="96">
        <v>53.873704334000003</v>
      </c>
      <c r="M129" s="97">
        <v>1.0759229773531553E-6</v>
      </c>
      <c r="N129" s="97">
        <f t="shared" si="3"/>
        <v>1.0474592960670406E-3</v>
      </c>
      <c r="O129" s="97">
        <f>L129/'סכום נכסי הקרן'!$C$42</f>
        <v>7.2386884004357896E-5</v>
      </c>
    </row>
    <row r="130" spans="2:15" s="130" customFormat="1">
      <c r="B130" s="89" t="s">
        <v>1238</v>
      </c>
      <c r="C130" s="86" t="s">
        <v>1239</v>
      </c>
      <c r="D130" s="99" t="s">
        <v>1219</v>
      </c>
      <c r="E130" s="99" t="s">
        <v>1220</v>
      </c>
      <c r="F130" s="86" t="s">
        <v>1240</v>
      </c>
      <c r="G130" s="99" t="s">
        <v>411</v>
      </c>
      <c r="H130" s="99" t="s">
        <v>175</v>
      </c>
      <c r="I130" s="96">
        <v>796.82269599999995</v>
      </c>
      <c r="J130" s="98">
        <v>3415</v>
      </c>
      <c r="K130" s="96">
        <v>0.66563381100000008</v>
      </c>
      <c r="L130" s="96">
        <v>99.497783908000002</v>
      </c>
      <c r="M130" s="97">
        <v>3.7336585447224543E-5</v>
      </c>
      <c r="N130" s="97">
        <f t="shared" si="3"/>
        <v>1.934522230852621E-3</v>
      </c>
      <c r="O130" s="97">
        <f>L130/'סכום נכסי הקרן'!$C$42</f>
        <v>1.3368923914692886E-4</v>
      </c>
    </row>
    <row r="131" spans="2:15" s="130" customFormat="1">
      <c r="B131" s="89" t="s">
        <v>1241</v>
      </c>
      <c r="C131" s="86" t="s">
        <v>1242</v>
      </c>
      <c r="D131" s="99" t="s">
        <v>1219</v>
      </c>
      <c r="E131" s="99" t="s">
        <v>1220</v>
      </c>
      <c r="F131" s="86" t="s">
        <v>1083</v>
      </c>
      <c r="G131" s="99" t="s">
        <v>1084</v>
      </c>
      <c r="H131" s="99" t="s">
        <v>175</v>
      </c>
      <c r="I131" s="96">
        <v>999.40048100000001</v>
      </c>
      <c r="J131" s="98">
        <v>573</v>
      </c>
      <c r="K131" s="86"/>
      <c r="L131" s="96">
        <v>20.798883209</v>
      </c>
      <c r="M131" s="97">
        <v>2.4819018088694646E-5</v>
      </c>
      <c r="N131" s="97">
        <f t="shared" si="3"/>
        <v>4.0438993075385149E-4</v>
      </c>
      <c r="O131" s="97">
        <f>L131/'סכום נכסי הקרן'!$C$42</f>
        <v>2.7946219122710272E-5</v>
      </c>
    </row>
    <row r="132" spans="2:15" s="130" customFormat="1">
      <c r="B132" s="89" t="s">
        <v>1243</v>
      </c>
      <c r="C132" s="86" t="s">
        <v>1244</v>
      </c>
      <c r="D132" s="99" t="s">
        <v>1219</v>
      </c>
      <c r="E132" s="99" t="s">
        <v>1220</v>
      </c>
      <c r="F132" s="86" t="s">
        <v>1245</v>
      </c>
      <c r="G132" s="99" t="s">
        <v>30</v>
      </c>
      <c r="H132" s="99" t="s">
        <v>175</v>
      </c>
      <c r="I132" s="96">
        <v>1626.9974179999999</v>
      </c>
      <c r="J132" s="98">
        <v>2380</v>
      </c>
      <c r="K132" s="86"/>
      <c r="L132" s="96">
        <v>140.640260017</v>
      </c>
      <c r="M132" s="97">
        <v>4.6250274190367337E-5</v>
      </c>
      <c r="N132" s="97">
        <f t="shared" si="3"/>
        <v>2.7344499432002318E-3</v>
      </c>
      <c r="O132" s="97">
        <f>L132/'סכום נכסי הקרן'!$C$42</f>
        <v>1.8896993095327835E-4</v>
      </c>
    </row>
    <row r="133" spans="2:15" s="130" customFormat="1">
      <c r="B133" s="89" t="s">
        <v>1246</v>
      </c>
      <c r="C133" s="86" t="s">
        <v>1247</v>
      </c>
      <c r="D133" s="99" t="s">
        <v>1219</v>
      </c>
      <c r="E133" s="99" t="s">
        <v>1220</v>
      </c>
      <c r="F133" s="86" t="s">
        <v>1248</v>
      </c>
      <c r="G133" s="99" t="s">
        <v>1249</v>
      </c>
      <c r="H133" s="99" t="s">
        <v>175</v>
      </c>
      <c r="I133" s="96">
        <v>4132.7158380000001</v>
      </c>
      <c r="J133" s="98">
        <v>500</v>
      </c>
      <c r="K133" s="86"/>
      <c r="L133" s="96">
        <v>75.050119617999997</v>
      </c>
      <c r="M133" s="97">
        <v>1.5205637878792396E-4</v>
      </c>
      <c r="N133" s="97">
        <f t="shared" si="3"/>
        <v>1.4591895329388929E-3</v>
      </c>
      <c r="O133" s="97">
        <f>L133/'סכום נכסי הקרן'!$C$42</f>
        <v>1.0084037046386613E-4</v>
      </c>
    </row>
    <row r="134" spans="2:15" s="130" customFormat="1">
      <c r="B134" s="89" t="s">
        <v>1250</v>
      </c>
      <c r="C134" s="86" t="s">
        <v>1251</v>
      </c>
      <c r="D134" s="99" t="s">
        <v>1219</v>
      </c>
      <c r="E134" s="99" t="s">
        <v>1220</v>
      </c>
      <c r="F134" s="86" t="s">
        <v>981</v>
      </c>
      <c r="G134" s="99" t="s">
        <v>204</v>
      </c>
      <c r="H134" s="99" t="s">
        <v>175</v>
      </c>
      <c r="I134" s="96">
        <v>2491.5415899999998</v>
      </c>
      <c r="J134" s="98">
        <v>12251</v>
      </c>
      <c r="K134" s="86"/>
      <c r="L134" s="96">
        <v>1108.62717703</v>
      </c>
      <c r="M134" s="97">
        <v>4.0168355560769011E-5</v>
      </c>
      <c r="N134" s="97">
        <f t="shared" si="3"/>
        <v>2.1554891329790514E-2</v>
      </c>
      <c r="O134" s="97">
        <f>L134/'סכום נכסי הקרן'!$C$42</f>
        <v>1.4895962299199665E-3</v>
      </c>
    </row>
    <row r="135" spans="2:15" s="130" customFormat="1">
      <c r="B135" s="89" t="s">
        <v>1252</v>
      </c>
      <c r="C135" s="86" t="s">
        <v>1253</v>
      </c>
      <c r="D135" s="99" t="s">
        <v>1219</v>
      </c>
      <c r="E135" s="99" t="s">
        <v>1220</v>
      </c>
      <c r="F135" s="86" t="s">
        <v>1061</v>
      </c>
      <c r="G135" s="99" t="s">
        <v>965</v>
      </c>
      <c r="H135" s="99" t="s">
        <v>175</v>
      </c>
      <c r="I135" s="96">
        <v>1847.2134400000002</v>
      </c>
      <c r="J135" s="98">
        <v>2518</v>
      </c>
      <c r="K135" s="86"/>
      <c r="L135" s="96">
        <v>168.93461458200002</v>
      </c>
      <c r="M135" s="97">
        <v>6.6166852661081284E-5</v>
      </c>
      <c r="N135" s="97">
        <f t="shared" si="3"/>
        <v>3.2845733305133626E-3</v>
      </c>
      <c r="O135" s="97">
        <f>L135/'סכום נכסי הקרן'!$C$42</f>
        <v>2.269873679792717E-4</v>
      </c>
    </row>
    <row r="136" spans="2:15" s="130" customFormat="1">
      <c r="B136" s="89" t="s">
        <v>1256</v>
      </c>
      <c r="C136" s="86" t="s">
        <v>1257</v>
      </c>
      <c r="D136" s="99" t="s">
        <v>1219</v>
      </c>
      <c r="E136" s="99" t="s">
        <v>1220</v>
      </c>
      <c r="F136" s="86" t="s">
        <v>878</v>
      </c>
      <c r="G136" s="99" t="s">
        <v>450</v>
      </c>
      <c r="H136" s="99" t="s">
        <v>175</v>
      </c>
      <c r="I136" s="96">
        <v>160.09708499999999</v>
      </c>
      <c r="J136" s="98">
        <v>374</v>
      </c>
      <c r="K136" s="86"/>
      <c r="L136" s="96">
        <v>2.174707561</v>
      </c>
      <c r="M136" s="97">
        <v>9.8037164097801241E-7</v>
      </c>
      <c r="N136" s="97">
        <f t="shared" si="3"/>
        <v>4.2282550998801916E-5</v>
      </c>
      <c r="O136" s="97">
        <f>L136/'סכום נכסי הקרן'!$C$42</f>
        <v>2.9220248710864722E-6</v>
      </c>
    </row>
    <row r="137" spans="2:15" s="130" customFormat="1">
      <c r="B137" s="89" t="s">
        <v>1260</v>
      </c>
      <c r="C137" s="86" t="s">
        <v>1261</v>
      </c>
      <c r="D137" s="99" t="s">
        <v>135</v>
      </c>
      <c r="E137" s="99" t="s">
        <v>1220</v>
      </c>
      <c r="F137" s="86" t="s">
        <v>1192</v>
      </c>
      <c r="G137" s="99" t="s">
        <v>415</v>
      </c>
      <c r="H137" s="99" t="s">
        <v>178</v>
      </c>
      <c r="I137" s="96">
        <v>40.603878000000002</v>
      </c>
      <c r="J137" s="98">
        <v>35</v>
      </c>
      <c r="K137" s="86"/>
      <c r="L137" s="96">
        <v>6.7256664999999993E-2</v>
      </c>
      <c r="M137" s="97">
        <v>5.9227288978081145E-6</v>
      </c>
      <c r="N137" s="97">
        <f t="shared" si="3"/>
        <v>1.307662427293982E-6</v>
      </c>
      <c r="O137" s="97">
        <f>L137/'סכום נכסי הקרן'!$C$42</f>
        <v>9.0368770220287574E-8</v>
      </c>
    </row>
    <row r="138" spans="2:15" s="130" customFormat="1">
      <c r="B138" s="89" t="s">
        <v>1262</v>
      </c>
      <c r="C138" s="86" t="s">
        <v>1263</v>
      </c>
      <c r="D138" s="99" t="s">
        <v>1219</v>
      </c>
      <c r="E138" s="99" t="s">
        <v>1220</v>
      </c>
      <c r="F138" s="86" t="s">
        <v>1090</v>
      </c>
      <c r="G138" s="99" t="s">
        <v>1084</v>
      </c>
      <c r="H138" s="99" t="s">
        <v>175</v>
      </c>
      <c r="I138" s="96">
        <v>844.05931299999997</v>
      </c>
      <c r="J138" s="98">
        <v>831</v>
      </c>
      <c r="K138" s="86"/>
      <c r="L138" s="96">
        <v>25.475330651000004</v>
      </c>
      <c r="M138" s="97">
        <v>2.975319915183961E-5</v>
      </c>
      <c r="N138" s="97">
        <f t="shared" si="3"/>
        <v>4.9531347882330245E-4</v>
      </c>
      <c r="O138" s="97">
        <f>L138/'סכום נכסי הקרן'!$C$42</f>
        <v>3.4229682692207067E-5</v>
      </c>
    </row>
    <row r="139" spans="2:15" s="130" customFormat="1">
      <c r="B139" s="89" t="s">
        <v>1266</v>
      </c>
      <c r="C139" s="86" t="s">
        <v>1267</v>
      </c>
      <c r="D139" s="99" t="s">
        <v>1219</v>
      </c>
      <c r="E139" s="99" t="s">
        <v>1220</v>
      </c>
      <c r="F139" s="86" t="s">
        <v>1268</v>
      </c>
      <c r="G139" s="99" t="s">
        <v>1269</v>
      </c>
      <c r="H139" s="99" t="s">
        <v>175</v>
      </c>
      <c r="I139" s="96">
        <v>1174.542453</v>
      </c>
      <c r="J139" s="98">
        <v>3768</v>
      </c>
      <c r="K139" s="86"/>
      <c r="L139" s="96">
        <v>160.74055100300001</v>
      </c>
      <c r="M139" s="97">
        <v>2.4855292259103788E-5</v>
      </c>
      <c r="N139" s="97">
        <f t="shared" si="3"/>
        <v>3.1252572379132258E-3</v>
      </c>
      <c r="O139" s="97">
        <f>L139/'סכום נכסי הקרן'!$C$42</f>
        <v>2.1597749336326036E-4</v>
      </c>
    </row>
    <row r="140" spans="2:15" s="130" customFormat="1">
      <c r="B140" s="89" t="s">
        <v>1270</v>
      </c>
      <c r="C140" s="86" t="s">
        <v>1271</v>
      </c>
      <c r="D140" s="99" t="s">
        <v>1219</v>
      </c>
      <c r="E140" s="99" t="s">
        <v>1220</v>
      </c>
      <c r="F140" s="86" t="s">
        <v>968</v>
      </c>
      <c r="G140" s="99" t="s">
        <v>533</v>
      </c>
      <c r="H140" s="99" t="s">
        <v>175</v>
      </c>
      <c r="I140" s="96">
        <v>7171.3241699999999</v>
      </c>
      <c r="J140" s="98">
        <v>1568</v>
      </c>
      <c r="K140" s="86"/>
      <c r="L140" s="96">
        <v>408.40519034499999</v>
      </c>
      <c r="M140" s="97">
        <v>6.5828884237191354E-6</v>
      </c>
      <c r="N140" s="97">
        <f t="shared" si="3"/>
        <v>7.9405680095200014E-3</v>
      </c>
      <c r="O140" s="97">
        <f>L140/'סכום נכסי הקרן'!$C$42</f>
        <v>5.4874970091157689E-4</v>
      </c>
    </row>
    <row r="141" spans="2:15" s="130" customFormat="1">
      <c r="B141" s="89" t="s">
        <v>1272</v>
      </c>
      <c r="C141" s="86" t="s">
        <v>1273</v>
      </c>
      <c r="D141" s="99" t="s">
        <v>1219</v>
      </c>
      <c r="E141" s="99" t="s">
        <v>1220</v>
      </c>
      <c r="F141" s="86" t="s">
        <v>964</v>
      </c>
      <c r="G141" s="99" t="s">
        <v>965</v>
      </c>
      <c r="H141" s="99" t="s">
        <v>175</v>
      </c>
      <c r="I141" s="96">
        <v>2095.6337549999998</v>
      </c>
      <c r="J141" s="98">
        <v>1656</v>
      </c>
      <c r="K141" s="86"/>
      <c r="L141" s="96">
        <v>126.043820143</v>
      </c>
      <c r="M141" s="97">
        <v>1.9792074132987051E-5</v>
      </c>
      <c r="N141" s="97">
        <f t="shared" si="3"/>
        <v>2.4506532964963623E-3</v>
      </c>
      <c r="O141" s="97">
        <f>L141/'סכום נכסי הקרן'!$C$42</f>
        <v>1.6935756508578033E-4</v>
      </c>
    </row>
    <row r="142" spans="2:15" s="130" customFormat="1">
      <c r="B142" s="89" t="s">
        <v>1274</v>
      </c>
      <c r="C142" s="86" t="s">
        <v>1275</v>
      </c>
      <c r="D142" s="99" t="s">
        <v>1219</v>
      </c>
      <c r="E142" s="99" t="s">
        <v>1220</v>
      </c>
      <c r="F142" s="86" t="s">
        <v>1276</v>
      </c>
      <c r="G142" s="99" t="s">
        <v>1277</v>
      </c>
      <c r="H142" s="99" t="s">
        <v>175</v>
      </c>
      <c r="I142" s="96">
        <v>764.80414499999995</v>
      </c>
      <c r="J142" s="98">
        <v>3694</v>
      </c>
      <c r="K142" s="86"/>
      <c r="L142" s="96">
        <v>102.610774119</v>
      </c>
      <c r="M142" s="97">
        <v>3.735043947818476E-5</v>
      </c>
      <c r="N142" s="97">
        <f t="shared" si="3"/>
        <v>1.9950476871097617E-3</v>
      </c>
      <c r="O142" s="97">
        <f>L142/'סכום נכסי הקרן'!$C$42</f>
        <v>1.3787197846467324E-4</v>
      </c>
    </row>
    <row r="143" spans="2:15" s="130" customFormat="1">
      <c r="B143" s="89" t="s">
        <v>1278</v>
      </c>
      <c r="C143" s="86" t="s">
        <v>1279</v>
      </c>
      <c r="D143" s="99" t="s">
        <v>1219</v>
      </c>
      <c r="E143" s="99" t="s">
        <v>1220</v>
      </c>
      <c r="F143" s="86" t="s">
        <v>1280</v>
      </c>
      <c r="G143" s="99" t="s">
        <v>1224</v>
      </c>
      <c r="H143" s="99" t="s">
        <v>175</v>
      </c>
      <c r="I143" s="96">
        <v>281.42814800000002</v>
      </c>
      <c r="J143" s="98">
        <v>5986</v>
      </c>
      <c r="K143" s="86"/>
      <c r="L143" s="96">
        <v>61.185721514999997</v>
      </c>
      <c r="M143" s="97">
        <v>4.3076256051616296E-6</v>
      </c>
      <c r="N143" s="97">
        <f t="shared" si="3"/>
        <v>1.18962587740618E-3</v>
      </c>
      <c r="O143" s="97">
        <f>L143/'סכום נכסי הקרן'!$C$42</f>
        <v>8.2211605472134861E-5</v>
      </c>
    </row>
    <row r="144" spans="2:15" s="130" customFormat="1">
      <c r="B144" s="89" t="s">
        <v>1281</v>
      </c>
      <c r="C144" s="86" t="s">
        <v>1282</v>
      </c>
      <c r="D144" s="99" t="s">
        <v>1219</v>
      </c>
      <c r="E144" s="99" t="s">
        <v>1220</v>
      </c>
      <c r="F144" s="86" t="s">
        <v>1283</v>
      </c>
      <c r="G144" s="99" t="s">
        <v>1224</v>
      </c>
      <c r="H144" s="99" t="s">
        <v>175</v>
      </c>
      <c r="I144" s="96">
        <v>449.32692700000001</v>
      </c>
      <c r="J144" s="98">
        <v>12083</v>
      </c>
      <c r="K144" s="86"/>
      <c r="L144" s="96">
        <v>197.18917087400001</v>
      </c>
      <c r="M144" s="97">
        <v>9.2932936203449421E-6</v>
      </c>
      <c r="N144" s="97">
        <f t="shared" si="3"/>
        <v>3.8339229252771106E-3</v>
      </c>
      <c r="O144" s="97">
        <f>L144/'סכום נכסי הקרן'!$C$42</f>
        <v>2.649513304390209E-4</v>
      </c>
    </row>
    <row r="145" spans="2:15" s="130" customFormat="1">
      <c r="B145" s="85"/>
      <c r="C145" s="86"/>
      <c r="D145" s="86"/>
      <c r="E145" s="86"/>
      <c r="F145" s="86"/>
      <c r="G145" s="86"/>
      <c r="H145" s="86"/>
      <c r="I145" s="96"/>
      <c r="J145" s="98"/>
      <c r="K145" s="86"/>
      <c r="L145" s="86"/>
      <c r="M145" s="86"/>
      <c r="N145" s="97"/>
      <c r="O145" s="86"/>
    </row>
    <row r="146" spans="2:15" s="130" customFormat="1">
      <c r="B146" s="104" t="s">
        <v>67</v>
      </c>
      <c r="C146" s="84"/>
      <c r="D146" s="84"/>
      <c r="E146" s="84"/>
      <c r="F146" s="84"/>
      <c r="G146" s="84"/>
      <c r="H146" s="84"/>
      <c r="I146" s="93"/>
      <c r="J146" s="95"/>
      <c r="K146" s="93">
        <v>19.707613324999997</v>
      </c>
      <c r="L146" s="93">
        <f>SUM(L147:L211)</f>
        <v>10297.199777263997</v>
      </c>
      <c r="M146" s="84"/>
      <c r="N146" s="94">
        <f t="shared" si="3"/>
        <v>0.20020709107518325</v>
      </c>
      <c r="O146" s="94">
        <f>L146/'סכום נכסי הקרן'!$C$42</f>
        <v>1.3835733314816705E-2</v>
      </c>
    </row>
    <row r="147" spans="2:15" s="130" customFormat="1">
      <c r="B147" s="89" t="s">
        <v>1284</v>
      </c>
      <c r="C147" s="86" t="s">
        <v>1285</v>
      </c>
      <c r="D147" s="99" t="s">
        <v>30</v>
      </c>
      <c r="E147" s="99" t="s">
        <v>1220</v>
      </c>
      <c r="F147" s="86"/>
      <c r="G147" s="99" t="s">
        <v>1286</v>
      </c>
      <c r="H147" s="99" t="s">
        <v>177</v>
      </c>
      <c r="I147" s="96">
        <v>322</v>
      </c>
      <c r="J147" s="98">
        <v>21690</v>
      </c>
      <c r="K147" s="86"/>
      <c r="L147" s="96">
        <v>284.82882000000001</v>
      </c>
      <c r="M147" s="97">
        <v>1.6066566599565965E-6</v>
      </c>
      <c r="N147" s="97">
        <f t="shared" si="3"/>
        <v>5.5378890125533393E-3</v>
      </c>
      <c r="O147" s="97">
        <f>L147/'סכום נכסי הקרן'!$C$42</f>
        <v>3.8270750098441029E-4</v>
      </c>
    </row>
    <row r="148" spans="2:15" s="130" customFormat="1">
      <c r="B148" s="89" t="s">
        <v>1287</v>
      </c>
      <c r="C148" s="86" t="s">
        <v>1288</v>
      </c>
      <c r="D148" s="99" t="s">
        <v>30</v>
      </c>
      <c r="E148" s="99" t="s">
        <v>1220</v>
      </c>
      <c r="F148" s="86"/>
      <c r="G148" s="99" t="s">
        <v>1289</v>
      </c>
      <c r="H148" s="99" t="s">
        <v>177</v>
      </c>
      <c r="I148" s="96">
        <v>744</v>
      </c>
      <c r="J148" s="98">
        <v>11790</v>
      </c>
      <c r="K148" s="86"/>
      <c r="L148" s="96">
        <v>357.72991999999999</v>
      </c>
      <c r="M148" s="97">
        <v>9.5830857794077142E-7</v>
      </c>
      <c r="N148" s="97">
        <f t="shared" si="3"/>
        <v>6.9552954417659877E-3</v>
      </c>
      <c r="O148" s="97">
        <f>L148/'סכום נכסי הקרן'!$C$42</f>
        <v>4.8066036193441733E-4</v>
      </c>
    </row>
    <row r="149" spans="2:15" s="130" customFormat="1">
      <c r="B149" s="89" t="s">
        <v>1290</v>
      </c>
      <c r="C149" s="86" t="s">
        <v>1291</v>
      </c>
      <c r="D149" s="99" t="s">
        <v>1237</v>
      </c>
      <c r="E149" s="99" t="s">
        <v>1220</v>
      </c>
      <c r="F149" s="86"/>
      <c r="G149" s="99" t="s">
        <v>1292</v>
      </c>
      <c r="H149" s="99" t="s">
        <v>175</v>
      </c>
      <c r="I149" s="96">
        <v>109</v>
      </c>
      <c r="J149" s="98">
        <v>14256</v>
      </c>
      <c r="K149" s="96">
        <v>0.38401000000000002</v>
      </c>
      <c r="L149" s="96">
        <v>56.821800000000003</v>
      </c>
      <c r="M149" s="97">
        <v>9.6692562590825596E-7</v>
      </c>
      <c r="N149" s="97">
        <f t="shared" si="3"/>
        <v>1.1047787295313141E-3</v>
      </c>
      <c r="O149" s="97">
        <f>L149/'סכום נכסי הקרן'!$C$42</f>
        <v>7.634806435470949E-5</v>
      </c>
    </row>
    <row r="150" spans="2:15" s="130" customFormat="1">
      <c r="B150" s="89" t="s">
        <v>1293</v>
      </c>
      <c r="C150" s="86" t="s">
        <v>1294</v>
      </c>
      <c r="D150" s="99" t="s">
        <v>1237</v>
      </c>
      <c r="E150" s="99" t="s">
        <v>1220</v>
      </c>
      <c r="F150" s="86"/>
      <c r="G150" s="99" t="s">
        <v>1295</v>
      </c>
      <c r="H150" s="99" t="s">
        <v>175</v>
      </c>
      <c r="I150" s="96">
        <v>201</v>
      </c>
      <c r="J150" s="98">
        <v>18245</v>
      </c>
      <c r="K150" s="86"/>
      <c r="L150" s="96">
        <v>133.19433999999998</v>
      </c>
      <c r="M150" s="97">
        <v>7.7740594425679363E-8</v>
      </c>
      <c r="N150" s="97">
        <f t="shared" si="3"/>
        <v>2.5896799067604663E-3</v>
      </c>
      <c r="O150" s="97">
        <f>L150/'סכום נכסי הקרן'!$C$42</f>
        <v>1.7896529222944459E-4</v>
      </c>
    </row>
    <row r="151" spans="2:15" s="130" customFormat="1">
      <c r="B151" s="89" t="s">
        <v>1296</v>
      </c>
      <c r="C151" s="86" t="s">
        <v>1297</v>
      </c>
      <c r="D151" s="99" t="s">
        <v>1219</v>
      </c>
      <c r="E151" s="99" t="s">
        <v>1220</v>
      </c>
      <c r="F151" s="86"/>
      <c r="G151" s="99" t="s">
        <v>1224</v>
      </c>
      <c r="H151" s="99" t="s">
        <v>175</v>
      </c>
      <c r="I151" s="96">
        <v>104</v>
      </c>
      <c r="J151" s="98">
        <v>117331</v>
      </c>
      <c r="K151" s="86"/>
      <c r="L151" s="96">
        <v>443.19203999999996</v>
      </c>
      <c r="M151" s="97">
        <v>2.9774570883444844E-7</v>
      </c>
      <c r="N151" s="97">
        <f t="shared" si="3"/>
        <v>8.6169241187289258E-3</v>
      </c>
      <c r="O151" s="97">
        <f>L151/'סכום נכסי הקרן'!$C$42</f>
        <v>5.9549071644008072E-4</v>
      </c>
    </row>
    <row r="152" spans="2:15" s="130" customFormat="1">
      <c r="B152" s="89" t="s">
        <v>1298</v>
      </c>
      <c r="C152" s="86" t="s">
        <v>1299</v>
      </c>
      <c r="D152" s="99" t="s">
        <v>1219</v>
      </c>
      <c r="E152" s="99" t="s">
        <v>1220</v>
      </c>
      <c r="F152" s="86"/>
      <c r="G152" s="99" t="s">
        <v>1295</v>
      </c>
      <c r="H152" s="99" t="s">
        <v>175</v>
      </c>
      <c r="I152" s="96">
        <v>44</v>
      </c>
      <c r="J152" s="98">
        <v>178075</v>
      </c>
      <c r="K152" s="86"/>
      <c r="L152" s="96">
        <v>284.57809000000003</v>
      </c>
      <c r="M152" s="97">
        <v>8.9576020206232909E-8</v>
      </c>
      <c r="N152" s="97">
        <f t="shared" si="3"/>
        <v>5.5330141023805651E-3</v>
      </c>
      <c r="O152" s="97">
        <f>L152/'סכום נכסי הקרן'!$C$42</f>
        <v>3.8237061003453448E-4</v>
      </c>
    </row>
    <row r="153" spans="2:15" s="130" customFormat="1">
      <c r="B153" s="89" t="s">
        <v>1300</v>
      </c>
      <c r="C153" s="86" t="s">
        <v>1301</v>
      </c>
      <c r="D153" s="99" t="s">
        <v>1219</v>
      </c>
      <c r="E153" s="99" t="s">
        <v>1220</v>
      </c>
      <c r="F153" s="86"/>
      <c r="G153" s="99" t="s">
        <v>1302</v>
      </c>
      <c r="H153" s="99" t="s">
        <v>175</v>
      </c>
      <c r="I153" s="96">
        <v>565</v>
      </c>
      <c r="J153" s="98">
        <v>18995</v>
      </c>
      <c r="K153" s="86"/>
      <c r="L153" s="96">
        <v>389.79259000000002</v>
      </c>
      <c r="M153" s="97">
        <v>1.1982321304355203E-7</v>
      </c>
      <c r="N153" s="97">
        <f t="shared" si="3"/>
        <v>7.5786856868476603E-3</v>
      </c>
      <c r="O153" s="97">
        <f>L153/'סכום נכסי הקרן'!$C$42</f>
        <v>5.2374105970435451E-4</v>
      </c>
    </row>
    <row r="154" spans="2:15" s="130" customFormat="1">
      <c r="B154" s="89" t="s">
        <v>1303</v>
      </c>
      <c r="C154" s="86" t="s">
        <v>1304</v>
      </c>
      <c r="D154" s="99" t="s">
        <v>30</v>
      </c>
      <c r="E154" s="99" t="s">
        <v>1220</v>
      </c>
      <c r="F154" s="86"/>
      <c r="G154" s="99" t="s">
        <v>1269</v>
      </c>
      <c r="H154" s="99" t="s">
        <v>177</v>
      </c>
      <c r="I154" s="96">
        <v>118</v>
      </c>
      <c r="J154" s="98">
        <v>16720</v>
      </c>
      <c r="K154" s="86"/>
      <c r="L154" s="96">
        <v>80.461259999999996</v>
      </c>
      <c r="M154" s="97">
        <v>2.772169388054062E-7</v>
      </c>
      <c r="N154" s="97">
        <f t="shared" si="3"/>
        <v>1.5643976185071352E-3</v>
      </c>
      <c r="O154" s="97">
        <f>L154/'סכום נכסי הקרן'!$C$42</f>
        <v>1.0811099712682477E-4</v>
      </c>
    </row>
    <row r="155" spans="2:15" s="130" customFormat="1">
      <c r="B155" s="89" t="s">
        <v>1305</v>
      </c>
      <c r="C155" s="86" t="s">
        <v>1306</v>
      </c>
      <c r="D155" s="99" t="s">
        <v>135</v>
      </c>
      <c r="E155" s="99" t="s">
        <v>1220</v>
      </c>
      <c r="F155" s="86"/>
      <c r="G155" s="99" t="s">
        <v>1289</v>
      </c>
      <c r="H155" s="99" t="s">
        <v>178</v>
      </c>
      <c r="I155" s="96">
        <v>2299</v>
      </c>
      <c r="J155" s="98">
        <v>482.4</v>
      </c>
      <c r="K155" s="86"/>
      <c r="L155" s="96">
        <v>52.486339999999998</v>
      </c>
      <c r="M155" s="97">
        <v>7.1817064843444786E-7</v>
      </c>
      <c r="N155" s="97">
        <f t="shared" si="3"/>
        <v>1.020484955121953E-3</v>
      </c>
      <c r="O155" s="97">
        <f>L155/'סכום נכסי הקרן'!$C$42</f>
        <v>7.0522765277818776E-5</v>
      </c>
    </row>
    <row r="156" spans="2:15" s="130" customFormat="1">
      <c r="B156" s="89" t="s">
        <v>1307</v>
      </c>
      <c r="C156" s="86" t="s">
        <v>1308</v>
      </c>
      <c r="D156" s="99" t="s">
        <v>1237</v>
      </c>
      <c r="E156" s="99" t="s">
        <v>1220</v>
      </c>
      <c r="F156" s="86"/>
      <c r="G156" s="99" t="s">
        <v>1309</v>
      </c>
      <c r="H156" s="99" t="s">
        <v>175</v>
      </c>
      <c r="I156" s="96">
        <v>1332</v>
      </c>
      <c r="J156" s="98">
        <v>2759</v>
      </c>
      <c r="K156" s="86"/>
      <c r="L156" s="96">
        <v>133.47556</v>
      </c>
      <c r="M156" s="97">
        <v>1.3818937368563582E-7</v>
      </c>
      <c r="N156" s="97">
        <f t="shared" si="3"/>
        <v>2.595147629963864E-3</v>
      </c>
      <c r="O156" s="97">
        <f>L156/'סכום נכסי הקרן'!$C$42</f>
        <v>1.7934315077419033E-4</v>
      </c>
    </row>
    <row r="157" spans="2:15" s="130" customFormat="1">
      <c r="B157" s="89" t="s">
        <v>1310</v>
      </c>
      <c r="C157" s="86" t="s">
        <v>1311</v>
      </c>
      <c r="D157" s="99" t="s">
        <v>30</v>
      </c>
      <c r="E157" s="99" t="s">
        <v>1220</v>
      </c>
      <c r="F157" s="86"/>
      <c r="G157" s="99" t="s">
        <v>1312</v>
      </c>
      <c r="H157" s="99" t="s">
        <v>177</v>
      </c>
      <c r="I157" s="96">
        <v>240</v>
      </c>
      <c r="J157" s="98">
        <v>6884</v>
      </c>
      <c r="K157" s="86"/>
      <c r="L157" s="96">
        <v>67.378389999999996</v>
      </c>
      <c r="M157" s="97">
        <v>3.9867427779274175E-7</v>
      </c>
      <c r="N157" s="97">
        <f t="shared" si="3"/>
        <v>1.3100291103426043E-3</v>
      </c>
      <c r="O157" s="97">
        <f>L157/'סכום נכסי הקרן'!$C$42</f>
        <v>9.0532324844280076E-5</v>
      </c>
    </row>
    <row r="158" spans="2:15" s="130" customFormat="1">
      <c r="B158" s="89" t="s">
        <v>1313</v>
      </c>
      <c r="C158" s="86" t="s">
        <v>1314</v>
      </c>
      <c r="D158" s="99" t="s">
        <v>1237</v>
      </c>
      <c r="E158" s="99" t="s">
        <v>1220</v>
      </c>
      <c r="F158" s="86"/>
      <c r="G158" s="99" t="s">
        <v>1249</v>
      </c>
      <c r="H158" s="99" t="s">
        <v>175</v>
      </c>
      <c r="I158" s="96">
        <v>100</v>
      </c>
      <c r="J158" s="98">
        <v>24973</v>
      </c>
      <c r="K158" s="86"/>
      <c r="L158" s="96">
        <v>90.70192999999999</v>
      </c>
      <c r="M158" s="97">
        <v>3.716596452912308E-7</v>
      </c>
      <c r="N158" s="97">
        <f t="shared" si="3"/>
        <v>1.7635056086121553E-3</v>
      </c>
      <c r="O158" s="97">
        <f>L158/'סכום נכסי הקרן'!$C$42</f>
        <v>1.218707747508237E-4</v>
      </c>
    </row>
    <row r="159" spans="2:15" s="130" customFormat="1">
      <c r="B159" s="89" t="s">
        <v>1315</v>
      </c>
      <c r="C159" s="86" t="s">
        <v>1316</v>
      </c>
      <c r="D159" s="99" t="s">
        <v>1237</v>
      </c>
      <c r="E159" s="99" t="s">
        <v>1220</v>
      </c>
      <c r="F159" s="86"/>
      <c r="G159" s="99" t="s">
        <v>1317</v>
      </c>
      <c r="H159" s="99" t="s">
        <v>175</v>
      </c>
      <c r="I159" s="96">
        <v>34</v>
      </c>
      <c r="J159" s="98">
        <v>42737</v>
      </c>
      <c r="K159" s="86"/>
      <c r="L159" s="96">
        <v>52.775069999999999</v>
      </c>
      <c r="M159" s="97">
        <v>2.1514638933672735E-7</v>
      </c>
      <c r="N159" s="97">
        <f t="shared" si="3"/>
        <v>1.02609869426041E-3</v>
      </c>
      <c r="O159" s="97">
        <f>L159/'סכום נכסי הקרן'!$C$42</f>
        <v>7.0910714561740355E-5</v>
      </c>
    </row>
    <row r="160" spans="2:15" s="130" customFormat="1">
      <c r="B160" s="89" t="s">
        <v>1318</v>
      </c>
      <c r="C160" s="86" t="s">
        <v>1319</v>
      </c>
      <c r="D160" s="99" t="s">
        <v>1237</v>
      </c>
      <c r="E160" s="99" t="s">
        <v>1220</v>
      </c>
      <c r="F160" s="86"/>
      <c r="G160" s="99" t="s">
        <v>1289</v>
      </c>
      <c r="H160" s="99" t="s">
        <v>175</v>
      </c>
      <c r="I160" s="96">
        <v>68</v>
      </c>
      <c r="J160" s="98">
        <v>38142</v>
      </c>
      <c r="K160" s="86"/>
      <c r="L160" s="96">
        <v>94.201589999999996</v>
      </c>
      <c r="M160" s="97">
        <v>1.2046443390160976E-7</v>
      </c>
      <c r="N160" s="97">
        <f t="shared" si="3"/>
        <v>1.8315490343500159E-3</v>
      </c>
      <c r="O160" s="97">
        <f>L160/'סכום נכסי הקרן'!$C$42</f>
        <v>1.2657305920678257E-4</v>
      </c>
    </row>
    <row r="161" spans="2:15" s="130" customFormat="1">
      <c r="B161" s="89" t="s">
        <v>1320</v>
      </c>
      <c r="C161" s="86" t="s">
        <v>1321</v>
      </c>
      <c r="D161" s="99" t="s">
        <v>1237</v>
      </c>
      <c r="E161" s="99" t="s">
        <v>1220</v>
      </c>
      <c r="F161" s="86"/>
      <c r="G161" s="99" t="s">
        <v>1292</v>
      </c>
      <c r="H161" s="99" t="s">
        <v>175</v>
      </c>
      <c r="I161" s="96">
        <v>108</v>
      </c>
      <c r="J161" s="98">
        <v>13388</v>
      </c>
      <c r="K161" s="96">
        <v>0.37263999999999997</v>
      </c>
      <c r="L161" s="96">
        <v>52.887869999999999</v>
      </c>
      <c r="M161" s="97">
        <v>6.9898743127400249E-7</v>
      </c>
      <c r="N161" s="97">
        <f t="shared" si="3"/>
        <v>1.0282918497164346E-3</v>
      </c>
      <c r="O161" s="97">
        <f>L161/'סכום נכסי הקרן'!$C$42</f>
        <v>7.1062277195433956E-5</v>
      </c>
    </row>
    <row r="162" spans="2:15" s="130" customFormat="1">
      <c r="B162" s="89" t="s">
        <v>1322</v>
      </c>
      <c r="C162" s="86" t="s">
        <v>1323</v>
      </c>
      <c r="D162" s="99" t="s">
        <v>135</v>
      </c>
      <c r="E162" s="99" t="s">
        <v>1220</v>
      </c>
      <c r="F162" s="86"/>
      <c r="G162" s="99" t="s">
        <v>1231</v>
      </c>
      <c r="H162" s="99" t="s">
        <v>178</v>
      </c>
      <c r="I162" s="96">
        <v>5397</v>
      </c>
      <c r="J162" s="98">
        <v>558.5</v>
      </c>
      <c r="K162" s="86"/>
      <c r="L162" s="96">
        <v>142.65122</v>
      </c>
      <c r="M162" s="97">
        <v>2.6525600268169581E-7</v>
      </c>
      <c r="N162" s="97">
        <f t="shared" si="3"/>
        <v>2.7735487717335948E-3</v>
      </c>
      <c r="O162" s="97">
        <f>L162/'סכום נכסי הקרן'!$C$42</f>
        <v>1.9167193796813583E-4</v>
      </c>
    </row>
    <row r="163" spans="2:15" s="130" customFormat="1">
      <c r="B163" s="89" t="s">
        <v>1324</v>
      </c>
      <c r="C163" s="86" t="s">
        <v>1325</v>
      </c>
      <c r="D163" s="99" t="s">
        <v>1237</v>
      </c>
      <c r="E163" s="99" t="s">
        <v>1220</v>
      </c>
      <c r="F163" s="86"/>
      <c r="G163" s="99" t="s">
        <v>1231</v>
      </c>
      <c r="H163" s="99" t="s">
        <v>175</v>
      </c>
      <c r="I163" s="96">
        <v>293</v>
      </c>
      <c r="J163" s="98">
        <v>6836</v>
      </c>
      <c r="K163" s="86"/>
      <c r="L163" s="96">
        <v>72.747070000000008</v>
      </c>
      <c r="M163" s="97">
        <v>1.1382366103565477E-6</v>
      </c>
      <c r="N163" s="97">
        <f t="shared" si="3"/>
        <v>1.4144116443288593E-3</v>
      </c>
      <c r="O163" s="97">
        <f>L163/'סכום נכסי הקרן'!$C$42</f>
        <v>9.7745900023873876E-5</v>
      </c>
    </row>
    <row r="164" spans="2:15" s="130" customFormat="1">
      <c r="B164" s="89" t="s">
        <v>1326</v>
      </c>
      <c r="C164" s="86" t="s">
        <v>1327</v>
      </c>
      <c r="D164" s="99" t="s">
        <v>1219</v>
      </c>
      <c r="E164" s="99" t="s">
        <v>1220</v>
      </c>
      <c r="F164" s="86"/>
      <c r="G164" s="99" t="s">
        <v>1302</v>
      </c>
      <c r="H164" s="99" t="s">
        <v>175</v>
      </c>
      <c r="I164" s="96">
        <v>794</v>
      </c>
      <c r="J164" s="98">
        <v>5399</v>
      </c>
      <c r="K164" s="86"/>
      <c r="L164" s="96">
        <v>155.69679000000002</v>
      </c>
      <c r="M164" s="97">
        <v>1.8037142226843717E-7</v>
      </c>
      <c r="N164" s="97">
        <f t="shared" si="3"/>
        <v>3.0271920609397066E-3</v>
      </c>
      <c r="O164" s="97">
        <f>L164/'סכום נכסי הקרן'!$C$42</f>
        <v>2.0920049246489359E-4</v>
      </c>
    </row>
    <row r="165" spans="2:15" s="130" customFormat="1">
      <c r="B165" s="89" t="s">
        <v>1328</v>
      </c>
      <c r="C165" s="86" t="s">
        <v>1329</v>
      </c>
      <c r="D165" s="99" t="s">
        <v>1237</v>
      </c>
      <c r="E165" s="99" t="s">
        <v>1220</v>
      </c>
      <c r="F165" s="86"/>
      <c r="G165" s="99" t="s">
        <v>1309</v>
      </c>
      <c r="H165" s="99" t="s">
        <v>175</v>
      </c>
      <c r="I165" s="96">
        <v>296</v>
      </c>
      <c r="J165" s="98">
        <v>6222</v>
      </c>
      <c r="K165" s="86"/>
      <c r="L165" s="96">
        <v>66.890979999999999</v>
      </c>
      <c r="M165" s="97">
        <v>1.2646917348205411E-7</v>
      </c>
      <c r="N165" s="97">
        <f t="shared" si="3"/>
        <v>1.3005524622856815E-3</v>
      </c>
      <c r="O165" s="97">
        <f>L165/'סכום נכסי הקרן'!$C$42</f>
        <v>8.9877421091721571E-5</v>
      </c>
    </row>
    <row r="166" spans="2:15" s="130" customFormat="1">
      <c r="B166" s="89" t="s">
        <v>1330</v>
      </c>
      <c r="C166" s="86" t="s">
        <v>1331</v>
      </c>
      <c r="D166" s="99" t="s">
        <v>30</v>
      </c>
      <c r="E166" s="99" t="s">
        <v>1220</v>
      </c>
      <c r="F166" s="86"/>
      <c r="G166" s="99" t="s">
        <v>1312</v>
      </c>
      <c r="H166" s="99" t="s">
        <v>177</v>
      </c>
      <c r="I166" s="96">
        <v>345</v>
      </c>
      <c r="J166" s="98">
        <v>5212</v>
      </c>
      <c r="K166" s="86"/>
      <c r="L166" s="96">
        <v>73.33175</v>
      </c>
      <c r="M166" s="97">
        <v>3.2247889711417065E-7</v>
      </c>
      <c r="N166" s="97">
        <f t="shared" si="3"/>
        <v>1.4257795001092527E-3</v>
      </c>
      <c r="O166" s="97">
        <f>L166/'סכום נכסי הקרן'!$C$42</f>
        <v>9.8531499675185704E-5</v>
      </c>
    </row>
    <row r="167" spans="2:15" s="130" customFormat="1">
      <c r="B167" s="89" t="s">
        <v>1332</v>
      </c>
      <c r="C167" s="86" t="s">
        <v>1333</v>
      </c>
      <c r="D167" s="99" t="s">
        <v>30</v>
      </c>
      <c r="E167" s="99" t="s">
        <v>1220</v>
      </c>
      <c r="F167" s="86"/>
      <c r="G167" s="99" t="s">
        <v>1334</v>
      </c>
      <c r="H167" s="99" t="s">
        <v>177</v>
      </c>
      <c r="I167" s="96">
        <v>650</v>
      </c>
      <c r="J167" s="98">
        <v>2901</v>
      </c>
      <c r="K167" s="86"/>
      <c r="L167" s="96">
        <v>76.900580000000005</v>
      </c>
      <c r="M167" s="97">
        <v>5.2567444154181123E-7</v>
      </c>
      <c r="N167" s="97">
        <f t="shared" si="3"/>
        <v>1.4951677889933298E-3</v>
      </c>
      <c r="O167" s="97">
        <f>L167/'סכום נכסי הקרן'!$C$42</f>
        <v>1.0332672373551147E-4</v>
      </c>
    </row>
    <row r="168" spans="2:15" s="130" customFormat="1">
      <c r="B168" s="89" t="s">
        <v>1335</v>
      </c>
      <c r="C168" s="86" t="s">
        <v>1336</v>
      </c>
      <c r="D168" s="99" t="s">
        <v>30</v>
      </c>
      <c r="E168" s="99" t="s">
        <v>1220</v>
      </c>
      <c r="F168" s="86"/>
      <c r="G168" s="99" t="s">
        <v>1292</v>
      </c>
      <c r="H168" s="99" t="s">
        <v>177</v>
      </c>
      <c r="I168" s="96">
        <v>486</v>
      </c>
      <c r="J168" s="98">
        <v>4329</v>
      </c>
      <c r="K168" s="86"/>
      <c r="L168" s="96">
        <v>85.801009999999991</v>
      </c>
      <c r="M168" s="97">
        <v>1.3612816595670412E-6</v>
      </c>
      <c r="N168" s="97">
        <f t="shared" si="3"/>
        <v>1.6682176703360957E-3</v>
      </c>
      <c r="O168" s="97">
        <f>L168/'סכום נכסי הקרן'!$C$42</f>
        <v>1.1528570079052532E-4</v>
      </c>
    </row>
    <row r="169" spans="2:15" s="130" customFormat="1">
      <c r="B169" s="89" t="s">
        <v>1337</v>
      </c>
      <c r="C169" s="86" t="s">
        <v>1338</v>
      </c>
      <c r="D169" s="99" t="s">
        <v>30</v>
      </c>
      <c r="E169" s="99" t="s">
        <v>1220</v>
      </c>
      <c r="F169" s="86"/>
      <c r="G169" s="99" t="s">
        <v>1289</v>
      </c>
      <c r="H169" s="99" t="s">
        <v>177</v>
      </c>
      <c r="I169" s="96">
        <v>266</v>
      </c>
      <c r="J169" s="98">
        <v>8566</v>
      </c>
      <c r="K169" s="86"/>
      <c r="L169" s="96">
        <v>92.924080000000004</v>
      </c>
      <c r="M169" s="97">
        <v>2.7142857142857144E-6</v>
      </c>
      <c r="N169" s="97">
        <f t="shared" si="3"/>
        <v>1.8067105766671628E-3</v>
      </c>
      <c r="O169" s="97">
        <f>L169/'סכום נכסי הקרן'!$C$42</f>
        <v>1.2485654519818403E-4</v>
      </c>
    </row>
    <row r="170" spans="2:15" s="130" customFormat="1">
      <c r="B170" s="89" t="s">
        <v>1339</v>
      </c>
      <c r="C170" s="86" t="s">
        <v>1340</v>
      </c>
      <c r="D170" s="99" t="s">
        <v>30</v>
      </c>
      <c r="E170" s="99" t="s">
        <v>1220</v>
      </c>
      <c r="F170" s="86"/>
      <c r="G170" s="99" t="s">
        <v>1302</v>
      </c>
      <c r="H170" s="99" t="s">
        <v>182</v>
      </c>
      <c r="I170" s="96">
        <v>5643</v>
      </c>
      <c r="J170" s="98">
        <v>8542</v>
      </c>
      <c r="K170" s="96">
        <v>2.2058499999999999</v>
      </c>
      <c r="L170" s="96">
        <v>190.62945000000002</v>
      </c>
      <c r="M170" s="97">
        <v>1.8366774515706986E-6</v>
      </c>
      <c r="N170" s="97">
        <f t="shared" si="3"/>
        <v>3.7063831413692134E-3</v>
      </c>
      <c r="O170" s="97">
        <f>L170/'סכום נכסי הקרן'!$C$42</f>
        <v>2.5613742465924834E-4</v>
      </c>
    </row>
    <row r="171" spans="2:15" s="130" customFormat="1">
      <c r="B171" s="89" t="s">
        <v>1341</v>
      </c>
      <c r="C171" s="86" t="s">
        <v>1342</v>
      </c>
      <c r="D171" s="99" t="s">
        <v>1219</v>
      </c>
      <c r="E171" s="99" t="s">
        <v>1220</v>
      </c>
      <c r="F171" s="86"/>
      <c r="G171" s="99" t="s">
        <v>1302</v>
      </c>
      <c r="H171" s="99" t="s">
        <v>175</v>
      </c>
      <c r="I171" s="96">
        <v>654</v>
      </c>
      <c r="J171" s="98">
        <v>16669</v>
      </c>
      <c r="K171" s="86"/>
      <c r="L171" s="96">
        <v>395.94342999999998</v>
      </c>
      <c r="M171" s="97">
        <v>2.7415246081135193E-7</v>
      </c>
      <c r="N171" s="97">
        <f t="shared" si="3"/>
        <v>7.6982756540917522E-3</v>
      </c>
      <c r="O171" s="97">
        <f>L171/'סכום נכסי הקרן'!$C$42</f>
        <v>5.3200557663545347E-4</v>
      </c>
    </row>
    <row r="172" spans="2:15" s="130" customFormat="1">
      <c r="B172" s="89" t="s">
        <v>1343</v>
      </c>
      <c r="C172" s="86" t="s">
        <v>1344</v>
      </c>
      <c r="D172" s="99" t="s">
        <v>1237</v>
      </c>
      <c r="E172" s="99" t="s">
        <v>1220</v>
      </c>
      <c r="F172" s="86"/>
      <c r="G172" s="99" t="s">
        <v>937</v>
      </c>
      <c r="H172" s="99" t="s">
        <v>175</v>
      </c>
      <c r="I172" s="96">
        <v>515</v>
      </c>
      <c r="J172" s="98">
        <v>3710</v>
      </c>
      <c r="K172" s="86"/>
      <c r="L172" s="96">
        <v>69.394809999999993</v>
      </c>
      <c r="M172" s="97">
        <v>3.6538325653547232E-7</v>
      </c>
      <c r="N172" s="97">
        <f t="shared" si="3"/>
        <v>1.3492340972631441E-3</v>
      </c>
      <c r="O172" s="97">
        <f>L172/'סכום נכסי הקרן'!$C$42</f>
        <v>9.3241668158397598E-5</v>
      </c>
    </row>
    <row r="173" spans="2:15" s="130" customFormat="1">
      <c r="B173" s="89" t="s">
        <v>1345</v>
      </c>
      <c r="C173" s="86" t="s">
        <v>1346</v>
      </c>
      <c r="D173" s="99" t="s">
        <v>1237</v>
      </c>
      <c r="E173" s="99" t="s">
        <v>1220</v>
      </c>
      <c r="F173" s="86"/>
      <c r="G173" s="99" t="s">
        <v>1317</v>
      </c>
      <c r="H173" s="99" t="s">
        <v>175</v>
      </c>
      <c r="I173" s="96">
        <v>95</v>
      </c>
      <c r="J173" s="98">
        <v>19199</v>
      </c>
      <c r="K173" s="86"/>
      <c r="L173" s="96">
        <v>66.244230000000002</v>
      </c>
      <c r="M173" s="97">
        <v>2.5902276985464538E-7</v>
      </c>
      <c r="N173" s="97">
        <f t="shared" si="3"/>
        <v>1.2879777877184489E-3</v>
      </c>
      <c r="O173" s="97">
        <f>L173/'סכום נכסי הקרן'!$C$42</f>
        <v>8.9008421682667163E-5</v>
      </c>
    </row>
    <row r="174" spans="2:15" s="130" customFormat="1">
      <c r="B174" s="89" t="s">
        <v>1347</v>
      </c>
      <c r="C174" s="86" t="s">
        <v>1348</v>
      </c>
      <c r="D174" s="99" t="s">
        <v>136</v>
      </c>
      <c r="E174" s="99" t="s">
        <v>1220</v>
      </c>
      <c r="F174" s="86"/>
      <c r="G174" s="99" t="s">
        <v>1231</v>
      </c>
      <c r="H174" s="99" t="s">
        <v>185</v>
      </c>
      <c r="I174" s="96">
        <v>2736</v>
      </c>
      <c r="J174" s="98">
        <v>1055.5</v>
      </c>
      <c r="K174" s="86"/>
      <c r="L174" s="96">
        <v>94.657889999999995</v>
      </c>
      <c r="M174" s="97">
        <v>1.8709949015388934E-6</v>
      </c>
      <c r="N174" s="97">
        <f t="shared" si="3"/>
        <v>1.8404208147984552E-3</v>
      </c>
      <c r="O174" s="97">
        <f>L174/'סכום נכסי הקרן'!$C$42</f>
        <v>1.2718616230744206E-4</v>
      </c>
    </row>
    <row r="175" spans="2:15" s="130" customFormat="1">
      <c r="B175" s="89" t="s">
        <v>1349</v>
      </c>
      <c r="C175" s="86" t="s">
        <v>1350</v>
      </c>
      <c r="D175" s="99" t="s">
        <v>1237</v>
      </c>
      <c r="E175" s="99" t="s">
        <v>1220</v>
      </c>
      <c r="F175" s="86"/>
      <c r="G175" s="99" t="s">
        <v>1309</v>
      </c>
      <c r="H175" s="99" t="s">
        <v>175</v>
      </c>
      <c r="I175" s="96">
        <v>451</v>
      </c>
      <c r="J175" s="98">
        <v>10123</v>
      </c>
      <c r="K175" s="86"/>
      <c r="L175" s="96">
        <v>165.81798000000001</v>
      </c>
      <c r="M175" s="97">
        <v>1.3774181558396035E-7</v>
      </c>
      <c r="N175" s="97">
        <f t="shared" si="3"/>
        <v>3.2239770172336822E-3</v>
      </c>
      <c r="O175" s="97">
        <f>L175/'סכום נכסי הקרן'!$C$42</f>
        <v>2.227997319375298E-4</v>
      </c>
    </row>
    <row r="176" spans="2:15" s="130" customFormat="1">
      <c r="B176" s="89" t="s">
        <v>1351</v>
      </c>
      <c r="C176" s="86" t="s">
        <v>1352</v>
      </c>
      <c r="D176" s="99" t="s">
        <v>30</v>
      </c>
      <c r="E176" s="99" t="s">
        <v>1220</v>
      </c>
      <c r="F176" s="86"/>
      <c r="G176" s="99" t="s">
        <v>1292</v>
      </c>
      <c r="H176" s="99" t="s">
        <v>177</v>
      </c>
      <c r="I176" s="96">
        <v>204</v>
      </c>
      <c r="J176" s="98">
        <v>10945</v>
      </c>
      <c r="K176" s="86"/>
      <c r="L176" s="96">
        <v>91.057240000000007</v>
      </c>
      <c r="M176" s="97">
        <v>3.2284516480414814E-6</v>
      </c>
      <c r="N176" s="97">
        <f t="shared" si="3"/>
        <v>1.7704138538699576E-3</v>
      </c>
      <c r="O176" s="97">
        <f>L176/'סכום נכסי הקרן'!$C$42</f>
        <v>1.2234818361055489E-4</v>
      </c>
    </row>
    <row r="177" spans="2:15" s="130" customFormat="1">
      <c r="B177" s="89" t="s">
        <v>1353</v>
      </c>
      <c r="C177" s="86" t="s">
        <v>1354</v>
      </c>
      <c r="D177" s="99" t="s">
        <v>135</v>
      </c>
      <c r="E177" s="99" t="s">
        <v>1220</v>
      </c>
      <c r="F177" s="86"/>
      <c r="G177" s="99" t="s">
        <v>1309</v>
      </c>
      <c r="H177" s="99" t="s">
        <v>178</v>
      </c>
      <c r="I177" s="96">
        <v>73076</v>
      </c>
      <c r="J177" s="98">
        <v>62.14</v>
      </c>
      <c r="K177" s="86"/>
      <c r="L177" s="96">
        <v>214.90467000000001</v>
      </c>
      <c r="M177" s="97">
        <v>1.0264559017891792E-6</v>
      </c>
      <c r="N177" s="97">
        <f t="shared" si="3"/>
        <v>4.1783630277982447E-3</v>
      </c>
      <c r="O177" s="97">
        <f>L177/'סכום נכסי הקרן'!$C$42</f>
        <v>2.8875459023275585E-4</v>
      </c>
    </row>
    <row r="178" spans="2:15" s="130" customFormat="1">
      <c r="B178" s="89" t="s">
        <v>1355</v>
      </c>
      <c r="C178" s="86" t="s">
        <v>1356</v>
      </c>
      <c r="D178" s="99" t="s">
        <v>1237</v>
      </c>
      <c r="E178" s="99" t="s">
        <v>1220</v>
      </c>
      <c r="F178" s="86"/>
      <c r="G178" s="99" t="s">
        <v>1224</v>
      </c>
      <c r="H178" s="99" t="s">
        <v>175</v>
      </c>
      <c r="I178" s="96">
        <v>178</v>
      </c>
      <c r="J178" s="98">
        <v>23545</v>
      </c>
      <c r="K178" s="86"/>
      <c r="L178" s="96">
        <v>152.21748000000002</v>
      </c>
      <c r="M178" s="97">
        <v>1.7550127532044156E-7</v>
      </c>
      <c r="N178" s="97">
        <f t="shared" si="3"/>
        <v>2.9595442975558365E-3</v>
      </c>
      <c r="O178" s="97">
        <f>L178/'סכום נכסי הקרן'!$C$42</f>
        <v>2.0452555109045658E-4</v>
      </c>
    </row>
    <row r="179" spans="2:15" s="130" customFormat="1">
      <c r="B179" s="89" t="s">
        <v>1357</v>
      </c>
      <c r="C179" s="86" t="s">
        <v>1358</v>
      </c>
      <c r="D179" s="99" t="s">
        <v>1237</v>
      </c>
      <c r="E179" s="99" t="s">
        <v>1220</v>
      </c>
      <c r="F179" s="86"/>
      <c r="G179" s="99" t="s">
        <v>1359</v>
      </c>
      <c r="H179" s="99" t="s">
        <v>175</v>
      </c>
      <c r="I179" s="96">
        <v>239</v>
      </c>
      <c r="J179" s="98">
        <v>18990</v>
      </c>
      <c r="K179" s="86"/>
      <c r="L179" s="96">
        <v>164.84231</v>
      </c>
      <c r="M179" s="97">
        <v>3.1228875919407504E-7</v>
      </c>
      <c r="N179" s="97">
        <f t="shared" si="3"/>
        <v>3.2050071946824461E-3</v>
      </c>
      <c r="O179" s="97">
        <f>L179/'סכום נכסי הקרן'!$C$42</f>
        <v>2.2148878233809859E-4</v>
      </c>
    </row>
    <row r="180" spans="2:15" s="130" customFormat="1">
      <c r="B180" s="89" t="s">
        <v>1360</v>
      </c>
      <c r="C180" s="86" t="s">
        <v>1361</v>
      </c>
      <c r="D180" s="99" t="s">
        <v>1237</v>
      </c>
      <c r="E180" s="99" t="s">
        <v>1220</v>
      </c>
      <c r="F180" s="86"/>
      <c r="G180" s="99" t="s">
        <v>1249</v>
      </c>
      <c r="H180" s="99" t="s">
        <v>175</v>
      </c>
      <c r="I180" s="96">
        <v>592</v>
      </c>
      <c r="J180" s="98">
        <v>8317</v>
      </c>
      <c r="K180" s="96">
        <v>1.18258</v>
      </c>
      <c r="L180" s="96">
        <v>180.01004999999998</v>
      </c>
      <c r="M180" s="97">
        <v>2.2934888516304048E-7</v>
      </c>
      <c r="N180" s="97">
        <f t="shared" si="3"/>
        <v>3.49991155404912E-3</v>
      </c>
      <c r="O180" s="97">
        <f>L180/'סכום נכסי הקרן'!$C$42</f>
        <v>2.4186877011806156E-4</v>
      </c>
    </row>
    <row r="181" spans="2:15" s="130" customFormat="1">
      <c r="B181" s="89" t="s">
        <v>1362</v>
      </c>
      <c r="C181" s="86" t="s">
        <v>1363</v>
      </c>
      <c r="D181" s="99" t="s">
        <v>1219</v>
      </c>
      <c r="E181" s="99" t="s">
        <v>1220</v>
      </c>
      <c r="F181" s="86"/>
      <c r="G181" s="99" t="s">
        <v>1364</v>
      </c>
      <c r="H181" s="99" t="s">
        <v>175</v>
      </c>
      <c r="I181" s="96">
        <v>1487</v>
      </c>
      <c r="J181" s="98">
        <v>11794</v>
      </c>
      <c r="K181" s="86"/>
      <c r="L181" s="96">
        <v>636.96847000000002</v>
      </c>
      <c r="M181" s="97">
        <v>1.9381629701338213E-7</v>
      </c>
      <c r="N181" s="97">
        <f t="shared" si="3"/>
        <v>1.2384493575319771E-2</v>
      </c>
      <c r="O181" s="97">
        <f>L181/'סכום נכסי הקרן'!$C$42</f>
        <v>8.5585655046972894E-4</v>
      </c>
    </row>
    <row r="182" spans="2:15" s="130" customFormat="1">
      <c r="B182" s="89" t="s">
        <v>1365</v>
      </c>
      <c r="C182" s="86" t="s">
        <v>1366</v>
      </c>
      <c r="D182" s="99" t="s">
        <v>1237</v>
      </c>
      <c r="E182" s="99" t="s">
        <v>1220</v>
      </c>
      <c r="F182" s="86"/>
      <c r="G182" s="99" t="s">
        <v>1317</v>
      </c>
      <c r="H182" s="99" t="s">
        <v>175</v>
      </c>
      <c r="I182" s="96">
        <v>77</v>
      </c>
      <c r="J182" s="98">
        <v>18109</v>
      </c>
      <c r="K182" s="86"/>
      <c r="L182" s="96">
        <v>50.644359999999999</v>
      </c>
      <c r="M182" s="97">
        <v>4.0781755966866104E-7</v>
      </c>
      <c r="N182" s="97">
        <f t="shared" si="3"/>
        <v>9.8467158201124378E-4</v>
      </c>
      <c r="O182" s="97">
        <f>L182/'סכום נכסי הקרן'!$C$42</f>
        <v>6.8047806589778483E-5</v>
      </c>
    </row>
    <row r="183" spans="2:15" s="130" customFormat="1">
      <c r="B183" s="89" t="s">
        <v>1367</v>
      </c>
      <c r="C183" s="86" t="s">
        <v>1368</v>
      </c>
      <c r="D183" s="99" t="s">
        <v>1237</v>
      </c>
      <c r="E183" s="99" t="s">
        <v>1220</v>
      </c>
      <c r="F183" s="86"/>
      <c r="G183" s="99" t="s">
        <v>937</v>
      </c>
      <c r="H183" s="99" t="s">
        <v>175</v>
      </c>
      <c r="I183" s="96">
        <v>497.88835999999998</v>
      </c>
      <c r="J183" s="98">
        <v>2731</v>
      </c>
      <c r="K183" s="86"/>
      <c r="L183" s="96">
        <v>49.385506597000003</v>
      </c>
      <c r="M183" s="97">
        <v>1.2916380405028089E-6</v>
      </c>
      <c r="N183" s="97">
        <f t="shared" si="3"/>
        <v>9.6019586207219743E-4</v>
      </c>
      <c r="O183" s="97">
        <f>L183/'סכום נכסי הקרן'!$C$42</f>
        <v>6.6356360338068953E-5</v>
      </c>
    </row>
    <row r="184" spans="2:15" s="130" customFormat="1">
      <c r="B184" s="89" t="s">
        <v>1369</v>
      </c>
      <c r="C184" s="86" t="s">
        <v>1370</v>
      </c>
      <c r="D184" s="99" t="s">
        <v>1219</v>
      </c>
      <c r="E184" s="99" t="s">
        <v>1220</v>
      </c>
      <c r="F184" s="86"/>
      <c r="G184" s="99" t="s">
        <v>1277</v>
      </c>
      <c r="H184" s="99" t="s">
        <v>175</v>
      </c>
      <c r="I184" s="96">
        <v>3918.1649200000002</v>
      </c>
      <c r="J184" s="98">
        <v>2834</v>
      </c>
      <c r="K184" s="86"/>
      <c r="L184" s="96">
        <v>403.30016320100003</v>
      </c>
      <c r="M184" s="97">
        <v>7.5940795233652374E-6</v>
      </c>
      <c r="N184" s="97">
        <f t="shared" si="3"/>
        <v>7.8413116430836836E-3</v>
      </c>
      <c r="O184" s="97">
        <f>L184/'סכום נכסי הקרן'!$C$42</f>
        <v>5.4189038035287144E-4</v>
      </c>
    </row>
    <row r="185" spans="2:15" s="130" customFormat="1">
      <c r="B185" s="89" t="s">
        <v>1371</v>
      </c>
      <c r="C185" s="86" t="s">
        <v>1372</v>
      </c>
      <c r="D185" s="99" t="s">
        <v>1237</v>
      </c>
      <c r="E185" s="99" t="s">
        <v>1220</v>
      </c>
      <c r="F185" s="86"/>
      <c r="G185" s="99" t="s">
        <v>1286</v>
      </c>
      <c r="H185" s="99" t="s">
        <v>175</v>
      </c>
      <c r="I185" s="96">
        <v>572</v>
      </c>
      <c r="J185" s="98">
        <v>8421</v>
      </c>
      <c r="K185" s="96">
        <v>0.45705000000000001</v>
      </c>
      <c r="L185" s="96">
        <v>175.40366</v>
      </c>
      <c r="M185" s="97">
        <v>4.5441083822344737E-7</v>
      </c>
      <c r="N185" s="97">
        <f t="shared" si="3"/>
        <v>3.4103501235431218E-3</v>
      </c>
      <c r="O185" s="97">
        <f>L185/'סכום נכסי הקרן'!$C$42</f>
        <v>2.3567943855582862E-4</v>
      </c>
    </row>
    <row r="186" spans="2:15" s="130" customFormat="1">
      <c r="B186" s="89" t="s">
        <v>1373</v>
      </c>
      <c r="C186" s="86" t="s">
        <v>1374</v>
      </c>
      <c r="D186" s="99" t="s">
        <v>30</v>
      </c>
      <c r="E186" s="99" t="s">
        <v>1220</v>
      </c>
      <c r="F186" s="86"/>
      <c r="G186" s="99" t="s">
        <v>1302</v>
      </c>
      <c r="H186" s="99" t="s">
        <v>177</v>
      </c>
      <c r="I186" s="96">
        <v>8627</v>
      </c>
      <c r="J186" s="98">
        <v>507.4</v>
      </c>
      <c r="K186" s="86"/>
      <c r="L186" s="96">
        <v>178.51667999999998</v>
      </c>
      <c r="M186" s="97">
        <v>1.5307041765705617E-6</v>
      </c>
      <c r="N186" s="97">
        <f t="shared" ref="N186:N211" si="4">L186/$L$11</f>
        <v>3.4708761589838425E-3</v>
      </c>
      <c r="O186" s="97">
        <f>L186/'סכום נכסי הקרן'!$C$42</f>
        <v>2.3986221789927596E-4</v>
      </c>
    </row>
    <row r="187" spans="2:15" s="130" customFormat="1">
      <c r="B187" s="89" t="s">
        <v>1375</v>
      </c>
      <c r="C187" s="86" t="s">
        <v>1376</v>
      </c>
      <c r="D187" s="99" t="s">
        <v>1237</v>
      </c>
      <c r="E187" s="99" t="s">
        <v>1220</v>
      </c>
      <c r="F187" s="86"/>
      <c r="G187" s="99" t="s">
        <v>937</v>
      </c>
      <c r="H187" s="99" t="s">
        <v>175</v>
      </c>
      <c r="I187" s="96">
        <v>391.81649199999998</v>
      </c>
      <c r="J187" s="98">
        <v>5276</v>
      </c>
      <c r="K187" s="96">
        <v>0.61192332500000002</v>
      </c>
      <c r="L187" s="96">
        <v>75.69349216900001</v>
      </c>
      <c r="M187" s="97">
        <v>6.4894861639900218E-7</v>
      </c>
      <c r="N187" s="97">
        <f t="shared" si="4"/>
        <v>1.4716985402126702E-3</v>
      </c>
      <c r="O187" s="97">
        <f>L187/'סכום נכסי הקרן'!$C$42</f>
        <v>1.0170483179609782E-4</v>
      </c>
    </row>
    <row r="188" spans="2:15" s="130" customFormat="1">
      <c r="B188" s="89" t="s">
        <v>1254</v>
      </c>
      <c r="C188" s="86" t="s">
        <v>1255</v>
      </c>
      <c r="D188" s="99" t="s">
        <v>1237</v>
      </c>
      <c r="E188" s="99" t="s">
        <v>1220</v>
      </c>
      <c r="F188" s="86"/>
      <c r="G188" s="99" t="s">
        <v>202</v>
      </c>
      <c r="H188" s="99" t="s">
        <v>175</v>
      </c>
      <c r="I188" s="96">
        <v>2249.9305909999998</v>
      </c>
      <c r="J188" s="98">
        <v>5515</v>
      </c>
      <c r="K188" s="86"/>
      <c r="L188" s="96">
        <v>450.67189711600003</v>
      </c>
      <c r="M188" s="97">
        <v>4.4375426406765116E-5</v>
      </c>
      <c r="N188" s="97">
        <f t="shared" si="4"/>
        <v>8.7623539896884931E-3</v>
      </c>
      <c r="O188" s="97">
        <f>L188/'סכום נכסי הקרן'!$C$42</f>
        <v>6.0554095442015891E-4</v>
      </c>
    </row>
    <row r="189" spans="2:15" s="130" customFormat="1">
      <c r="B189" s="89" t="s">
        <v>1377</v>
      </c>
      <c r="C189" s="86" t="s">
        <v>1378</v>
      </c>
      <c r="D189" s="99" t="s">
        <v>1237</v>
      </c>
      <c r="E189" s="99" t="s">
        <v>1220</v>
      </c>
      <c r="F189" s="86"/>
      <c r="G189" s="99" t="s">
        <v>1302</v>
      </c>
      <c r="H189" s="99" t="s">
        <v>175</v>
      </c>
      <c r="I189" s="96">
        <v>113.215484</v>
      </c>
      <c r="J189" s="98">
        <v>24288</v>
      </c>
      <c r="K189" s="86"/>
      <c r="L189" s="96">
        <v>99.871924821999997</v>
      </c>
      <c r="M189" s="97">
        <v>1.2078514586006908E-6</v>
      </c>
      <c r="N189" s="97">
        <f t="shared" si="4"/>
        <v>1.9417966030765667E-3</v>
      </c>
      <c r="O189" s="97">
        <f>L189/'סכום נכסי הקרן'!$C$42</f>
        <v>1.3419194998290734E-4</v>
      </c>
    </row>
    <row r="190" spans="2:15" s="130" customFormat="1">
      <c r="B190" s="89" t="s">
        <v>1379</v>
      </c>
      <c r="C190" s="86" t="s">
        <v>1380</v>
      </c>
      <c r="D190" s="99" t="s">
        <v>1219</v>
      </c>
      <c r="E190" s="99" t="s">
        <v>1220</v>
      </c>
      <c r="F190" s="86"/>
      <c r="G190" s="99" t="s">
        <v>1302</v>
      </c>
      <c r="H190" s="99" t="s">
        <v>175</v>
      </c>
      <c r="I190" s="96">
        <v>212</v>
      </c>
      <c r="J190" s="98">
        <v>10384</v>
      </c>
      <c r="K190" s="86"/>
      <c r="L190" s="96">
        <v>79.955130000000011</v>
      </c>
      <c r="M190" s="97">
        <v>1.8070090979762865E-7</v>
      </c>
      <c r="N190" s="97">
        <f t="shared" si="4"/>
        <v>1.5545569999702766E-3</v>
      </c>
      <c r="O190" s="97">
        <f>L190/'סכום נכסי הקרן'!$C$42</f>
        <v>1.0743094042654692E-4</v>
      </c>
    </row>
    <row r="191" spans="2:15" s="130" customFormat="1">
      <c r="B191" s="89" t="s">
        <v>1258</v>
      </c>
      <c r="C191" s="86" t="s">
        <v>1259</v>
      </c>
      <c r="D191" s="99" t="s">
        <v>1219</v>
      </c>
      <c r="E191" s="99" t="s">
        <v>1220</v>
      </c>
      <c r="F191" s="86"/>
      <c r="G191" s="99" t="s">
        <v>533</v>
      </c>
      <c r="H191" s="99" t="s">
        <v>175</v>
      </c>
      <c r="I191" s="96">
        <v>1636.6867589999999</v>
      </c>
      <c r="J191" s="98">
        <v>4816</v>
      </c>
      <c r="K191" s="86"/>
      <c r="L191" s="96">
        <v>286.28453413799997</v>
      </c>
      <c r="M191" s="97">
        <v>1.2045703913554789E-5</v>
      </c>
      <c r="N191" s="97">
        <f t="shared" si="4"/>
        <v>5.5661922696824762E-3</v>
      </c>
      <c r="O191" s="97">
        <f>L191/'סכום נכסי הקרן'!$C$42</f>
        <v>3.8466345726685967E-4</v>
      </c>
    </row>
    <row r="192" spans="2:15" s="130" customFormat="1">
      <c r="B192" s="89" t="s">
        <v>1381</v>
      </c>
      <c r="C192" s="86" t="s">
        <v>1382</v>
      </c>
      <c r="D192" s="99" t="s">
        <v>1237</v>
      </c>
      <c r="E192" s="99" t="s">
        <v>1220</v>
      </c>
      <c r="F192" s="86"/>
      <c r="G192" s="99" t="s">
        <v>1249</v>
      </c>
      <c r="H192" s="99" t="s">
        <v>175</v>
      </c>
      <c r="I192" s="96">
        <v>1827</v>
      </c>
      <c r="J192" s="98">
        <v>4247</v>
      </c>
      <c r="K192" s="86"/>
      <c r="L192" s="96">
        <v>281.81665000000004</v>
      </c>
      <c r="M192" s="97">
        <v>3.2908217581619976E-7</v>
      </c>
      <c r="N192" s="97">
        <f t="shared" si="4"/>
        <v>5.4793237903018035E-3</v>
      </c>
      <c r="O192" s="97">
        <f>L192/'סכום נכסי הקרן'!$C$42</f>
        <v>3.7866022777223956E-4</v>
      </c>
    </row>
    <row r="193" spans="2:15" s="130" customFormat="1">
      <c r="B193" s="89" t="s">
        <v>1383</v>
      </c>
      <c r="C193" s="86" t="s">
        <v>1384</v>
      </c>
      <c r="D193" s="99" t="s">
        <v>1237</v>
      </c>
      <c r="E193" s="99" t="s">
        <v>1220</v>
      </c>
      <c r="F193" s="86"/>
      <c r="G193" s="99" t="s">
        <v>1292</v>
      </c>
      <c r="H193" s="99" t="s">
        <v>175</v>
      </c>
      <c r="I193" s="96">
        <v>860</v>
      </c>
      <c r="J193" s="98">
        <v>7195</v>
      </c>
      <c r="K193" s="86"/>
      <c r="L193" s="96">
        <v>224.73726000000002</v>
      </c>
      <c r="M193" s="97">
        <v>1.3635638309772319E-6</v>
      </c>
      <c r="N193" s="97">
        <f t="shared" si="4"/>
        <v>4.3695367725265413E-3</v>
      </c>
      <c r="O193" s="97">
        <f>L193/'סכום נכסי הקרן'!$C$42</f>
        <v>3.0196605509471858E-4</v>
      </c>
    </row>
    <row r="194" spans="2:15" s="130" customFormat="1">
      <c r="B194" s="89" t="s">
        <v>1385</v>
      </c>
      <c r="C194" s="86" t="s">
        <v>1386</v>
      </c>
      <c r="D194" s="99" t="s">
        <v>135</v>
      </c>
      <c r="E194" s="99" t="s">
        <v>1220</v>
      </c>
      <c r="F194" s="86"/>
      <c r="G194" s="99" t="s">
        <v>1309</v>
      </c>
      <c r="H194" s="99" t="s">
        <v>178</v>
      </c>
      <c r="I194" s="96">
        <v>16597</v>
      </c>
      <c r="J194" s="98">
        <v>247</v>
      </c>
      <c r="K194" s="96">
        <v>8.6402199999999993</v>
      </c>
      <c r="L194" s="96">
        <v>202.65120999999999</v>
      </c>
      <c r="M194" s="97">
        <v>1.3727819525084393E-6</v>
      </c>
      <c r="N194" s="97">
        <f t="shared" si="4"/>
        <v>3.9401206283817746E-3</v>
      </c>
      <c r="O194" s="97">
        <f>L194/'סכום נכסי הקרן'!$C$42</f>
        <v>2.7229034670918107E-4</v>
      </c>
    </row>
    <row r="195" spans="2:15" s="130" customFormat="1">
      <c r="B195" s="89" t="s">
        <v>1387</v>
      </c>
      <c r="C195" s="86" t="s">
        <v>1388</v>
      </c>
      <c r="D195" s="99" t="s">
        <v>135</v>
      </c>
      <c r="E195" s="99" t="s">
        <v>1220</v>
      </c>
      <c r="F195" s="86"/>
      <c r="G195" s="99" t="s">
        <v>1231</v>
      </c>
      <c r="H195" s="99" t="s">
        <v>178</v>
      </c>
      <c r="I195" s="96">
        <v>1202</v>
      </c>
      <c r="J195" s="98">
        <v>2413.5</v>
      </c>
      <c r="K195" s="86"/>
      <c r="L195" s="96">
        <v>137.29401000000001</v>
      </c>
      <c r="M195" s="97">
        <v>2.7329902513962613E-7</v>
      </c>
      <c r="N195" s="97">
        <f t="shared" si="4"/>
        <v>2.6693892474377711E-3</v>
      </c>
      <c r="O195" s="97">
        <f>L195/'סכום נכסי הקרן'!$C$42</f>
        <v>1.8447377434358168E-4</v>
      </c>
    </row>
    <row r="196" spans="2:15" s="130" customFormat="1">
      <c r="B196" s="89" t="s">
        <v>1389</v>
      </c>
      <c r="C196" s="86" t="s">
        <v>1390</v>
      </c>
      <c r="D196" s="99" t="s">
        <v>1237</v>
      </c>
      <c r="E196" s="99" t="s">
        <v>1220</v>
      </c>
      <c r="F196" s="86"/>
      <c r="G196" s="99" t="s">
        <v>1317</v>
      </c>
      <c r="H196" s="99" t="s">
        <v>175</v>
      </c>
      <c r="I196" s="96">
        <v>66</v>
      </c>
      <c r="J196" s="98">
        <v>21055</v>
      </c>
      <c r="K196" s="86"/>
      <c r="L196" s="96">
        <v>50.471359999999997</v>
      </c>
      <c r="M196" s="97">
        <v>2.6820406328912062E-7</v>
      </c>
      <c r="N196" s="97">
        <f t="shared" si="4"/>
        <v>9.8130796593063892E-4</v>
      </c>
      <c r="O196" s="97">
        <f>L196/'סכום נכסי הקרן'!$C$42</f>
        <v>6.7815356805833496E-5</v>
      </c>
    </row>
    <row r="197" spans="2:15" s="130" customFormat="1">
      <c r="B197" s="89" t="s">
        <v>1391</v>
      </c>
      <c r="C197" s="86" t="s">
        <v>1392</v>
      </c>
      <c r="D197" s="99" t="s">
        <v>30</v>
      </c>
      <c r="E197" s="99" t="s">
        <v>1220</v>
      </c>
      <c r="F197" s="86"/>
      <c r="G197" s="99" t="s">
        <v>1289</v>
      </c>
      <c r="H197" s="99" t="s">
        <v>182</v>
      </c>
      <c r="I197" s="96">
        <v>348</v>
      </c>
      <c r="J197" s="98">
        <v>29790</v>
      </c>
      <c r="K197" s="86"/>
      <c r="L197" s="96">
        <v>40.524290000000001</v>
      </c>
      <c r="M197" s="97">
        <v>2.6074848722419327E-6</v>
      </c>
      <c r="N197" s="97">
        <f t="shared" si="4"/>
        <v>7.8790840172888814E-4</v>
      </c>
      <c r="O197" s="97">
        <f>L197/'סכום נכסי הקרן'!$C$42</f>
        <v>5.4450071994356219E-5</v>
      </c>
    </row>
    <row r="198" spans="2:15" s="130" customFormat="1">
      <c r="B198" s="89" t="s">
        <v>1264</v>
      </c>
      <c r="C198" s="86" t="s">
        <v>1265</v>
      </c>
      <c r="D198" s="99" t="s">
        <v>1219</v>
      </c>
      <c r="E198" s="99" t="s">
        <v>1220</v>
      </c>
      <c r="F198" s="86"/>
      <c r="G198" s="99" t="s">
        <v>204</v>
      </c>
      <c r="H198" s="99" t="s">
        <v>175</v>
      </c>
      <c r="I198" s="96">
        <v>1104.636763</v>
      </c>
      <c r="J198" s="98">
        <v>1528</v>
      </c>
      <c r="K198" s="86"/>
      <c r="L198" s="96">
        <v>61.303982230999999</v>
      </c>
      <c r="M198" s="97">
        <v>2.218310256491871E-5</v>
      </c>
      <c r="N198" s="97">
        <f t="shared" si="4"/>
        <v>1.1919252048399457E-3</v>
      </c>
      <c r="O198" s="97">
        <f>L198/'סכום נכסי הקרן'!$C$42</f>
        <v>8.2370505344293117E-5</v>
      </c>
    </row>
    <row r="199" spans="2:15" s="130" customFormat="1">
      <c r="B199" s="89" t="s">
        <v>1393</v>
      </c>
      <c r="C199" s="86" t="s">
        <v>1394</v>
      </c>
      <c r="D199" s="99" t="s">
        <v>135</v>
      </c>
      <c r="E199" s="99" t="s">
        <v>1220</v>
      </c>
      <c r="F199" s="86"/>
      <c r="G199" s="99" t="s">
        <v>1292</v>
      </c>
      <c r="H199" s="99" t="s">
        <v>178</v>
      </c>
      <c r="I199" s="96">
        <v>5813</v>
      </c>
      <c r="J199" s="98">
        <v>673.4</v>
      </c>
      <c r="K199" s="96">
        <v>2.6468499999999997</v>
      </c>
      <c r="L199" s="96">
        <v>187.90323999999998</v>
      </c>
      <c r="M199" s="97">
        <v>5.3599057192122963E-6</v>
      </c>
      <c r="N199" s="97">
        <f t="shared" si="4"/>
        <v>3.6533778015131087E-3</v>
      </c>
      <c r="O199" s="97">
        <f>L199/'סכום נכסי הקרן'!$C$42</f>
        <v>2.5247437884717524E-4</v>
      </c>
    </row>
    <row r="200" spans="2:15" s="130" customFormat="1">
      <c r="B200" s="89" t="s">
        <v>1395</v>
      </c>
      <c r="C200" s="86" t="s">
        <v>1396</v>
      </c>
      <c r="D200" s="99" t="s">
        <v>1237</v>
      </c>
      <c r="E200" s="99" t="s">
        <v>1220</v>
      </c>
      <c r="F200" s="86"/>
      <c r="G200" s="99" t="s">
        <v>1292</v>
      </c>
      <c r="H200" s="99" t="s">
        <v>175</v>
      </c>
      <c r="I200" s="96">
        <v>206</v>
      </c>
      <c r="J200" s="98">
        <v>18221</v>
      </c>
      <c r="K200" s="86"/>
      <c r="L200" s="96">
        <v>136.32805999999999</v>
      </c>
      <c r="M200" s="97">
        <v>6.6669771881413968E-7</v>
      </c>
      <c r="N200" s="97">
        <f t="shared" si="4"/>
        <v>2.6506084095588092E-3</v>
      </c>
      <c r="O200" s="97">
        <f>L200/'סכום נכסי הקרן'!$C$42</f>
        <v>1.831758849285432E-4</v>
      </c>
    </row>
    <row r="201" spans="2:15" s="130" customFormat="1">
      <c r="B201" s="89" t="s">
        <v>1397</v>
      </c>
      <c r="C201" s="86" t="s">
        <v>1398</v>
      </c>
      <c r="D201" s="99" t="s">
        <v>1237</v>
      </c>
      <c r="E201" s="99" t="s">
        <v>1220</v>
      </c>
      <c r="F201" s="86"/>
      <c r="G201" s="99" t="s">
        <v>1292</v>
      </c>
      <c r="H201" s="99" t="s">
        <v>175</v>
      </c>
      <c r="I201" s="96">
        <v>155</v>
      </c>
      <c r="J201" s="98">
        <v>8992</v>
      </c>
      <c r="K201" s="96">
        <v>0.47852</v>
      </c>
      <c r="L201" s="96">
        <v>51.099890000000002</v>
      </c>
      <c r="M201" s="97">
        <v>1.8381167931346362E-6</v>
      </c>
      <c r="N201" s="97">
        <f t="shared" si="4"/>
        <v>9.9352839145169466E-4</v>
      </c>
      <c r="O201" s="97">
        <f>L201/'סכום נכסי הקרן'!$C$42</f>
        <v>6.8659875087353378E-5</v>
      </c>
    </row>
    <row r="202" spans="2:15" s="130" customFormat="1">
      <c r="B202" s="89" t="s">
        <v>1399</v>
      </c>
      <c r="C202" s="86" t="s">
        <v>1400</v>
      </c>
      <c r="D202" s="99" t="s">
        <v>30</v>
      </c>
      <c r="E202" s="99" t="s">
        <v>1220</v>
      </c>
      <c r="F202" s="86"/>
      <c r="G202" s="99" t="s">
        <v>1289</v>
      </c>
      <c r="H202" s="99" t="s">
        <v>177</v>
      </c>
      <c r="I202" s="96">
        <v>172</v>
      </c>
      <c r="J202" s="98">
        <v>10675</v>
      </c>
      <c r="K202" s="86"/>
      <c r="L202" s="96">
        <v>74.879829999999998</v>
      </c>
      <c r="M202" s="97">
        <v>8.0702672539381381E-7</v>
      </c>
      <c r="N202" s="97">
        <f t="shared" si="4"/>
        <v>1.455878614456437E-3</v>
      </c>
      <c r="O202" s="97">
        <f>L202/'סכום נכסי הקרן'!$C$42</f>
        <v>1.0061156245859346E-4</v>
      </c>
    </row>
    <row r="203" spans="2:15" s="130" customFormat="1">
      <c r="B203" s="89" t="s">
        <v>1401</v>
      </c>
      <c r="C203" s="86" t="s">
        <v>1402</v>
      </c>
      <c r="D203" s="99" t="s">
        <v>30</v>
      </c>
      <c r="E203" s="99" t="s">
        <v>1220</v>
      </c>
      <c r="F203" s="86"/>
      <c r="G203" s="99" t="s">
        <v>1231</v>
      </c>
      <c r="H203" s="99" t="s">
        <v>177</v>
      </c>
      <c r="I203" s="96">
        <v>566</v>
      </c>
      <c r="J203" s="98">
        <v>4952</v>
      </c>
      <c r="K203" s="96">
        <v>1.47729</v>
      </c>
      <c r="L203" s="96">
        <v>115.78238999999999</v>
      </c>
      <c r="M203" s="97">
        <v>2.1424191900886763E-7</v>
      </c>
      <c r="N203" s="97">
        <f t="shared" si="4"/>
        <v>2.2511416696813389E-3</v>
      </c>
      <c r="O203" s="97">
        <f>L203/'סכום נכסי הקרן'!$C$42</f>
        <v>1.5556989329556739E-4</v>
      </c>
    </row>
    <row r="204" spans="2:15" s="130" customFormat="1">
      <c r="B204" s="89" t="s">
        <v>1403</v>
      </c>
      <c r="C204" s="86" t="s">
        <v>1404</v>
      </c>
      <c r="D204" s="99" t="s">
        <v>1237</v>
      </c>
      <c r="E204" s="99" t="s">
        <v>1220</v>
      </c>
      <c r="F204" s="86"/>
      <c r="G204" s="99" t="s">
        <v>1309</v>
      </c>
      <c r="H204" s="99" t="s">
        <v>175</v>
      </c>
      <c r="I204" s="96">
        <v>309</v>
      </c>
      <c r="J204" s="98">
        <v>4819</v>
      </c>
      <c r="K204" s="96">
        <v>0.41525000000000001</v>
      </c>
      <c r="L204" s="96">
        <v>54.498309999999996</v>
      </c>
      <c r="M204" s="97">
        <v>1.9309369275412531E-7</v>
      </c>
      <c r="N204" s="97">
        <f t="shared" si="4"/>
        <v>1.059603421282038E-3</v>
      </c>
      <c r="O204" s="97">
        <f>L204/'סכום נכסי הקרן'!$C$42</f>
        <v>7.3226129392291471E-5</v>
      </c>
    </row>
    <row r="205" spans="2:15" s="130" customFormat="1">
      <c r="B205" s="89" t="s">
        <v>1405</v>
      </c>
      <c r="C205" s="86" t="s">
        <v>1406</v>
      </c>
      <c r="D205" s="99" t="s">
        <v>1219</v>
      </c>
      <c r="E205" s="99" t="s">
        <v>1220</v>
      </c>
      <c r="F205" s="86"/>
      <c r="G205" s="99" t="s">
        <v>1224</v>
      </c>
      <c r="H205" s="99" t="s">
        <v>175</v>
      </c>
      <c r="I205" s="96">
        <v>471.91157600000008</v>
      </c>
      <c r="J205" s="98">
        <v>5963</v>
      </c>
      <c r="K205" s="86"/>
      <c r="L205" s="96">
        <v>102.20479699000001</v>
      </c>
      <c r="M205" s="97">
        <v>1.5740343732790158E-5</v>
      </c>
      <c r="N205" s="97">
        <f t="shared" si="4"/>
        <v>1.9871543275752981E-3</v>
      </c>
      <c r="O205" s="97">
        <f>L205/'סכום נכסי הקרן'!$C$42</f>
        <v>1.3732649120500474E-4</v>
      </c>
    </row>
    <row r="206" spans="2:15" s="130" customFormat="1">
      <c r="B206" s="89" t="s">
        <v>1407</v>
      </c>
      <c r="C206" s="86" t="s">
        <v>1408</v>
      </c>
      <c r="D206" s="99" t="s">
        <v>30</v>
      </c>
      <c r="E206" s="99" t="s">
        <v>1220</v>
      </c>
      <c r="F206" s="86"/>
      <c r="G206" s="99" t="s">
        <v>1289</v>
      </c>
      <c r="H206" s="99" t="s">
        <v>177</v>
      </c>
      <c r="I206" s="96">
        <v>745</v>
      </c>
      <c r="J206" s="98">
        <v>8672</v>
      </c>
      <c r="K206" s="86"/>
      <c r="L206" s="96">
        <v>263.47782000000001</v>
      </c>
      <c r="M206" s="97">
        <v>1.2449025501646601E-6</v>
      </c>
      <c r="N206" s="97">
        <f t="shared" si="4"/>
        <v>5.1227643481776405E-3</v>
      </c>
      <c r="O206" s="97">
        <f>L206/'סכום נכסי הקרן'!$C$42</f>
        <v>3.5401943545256508E-4</v>
      </c>
    </row>
    <row r="207" spans="2:15" s="130" customFormat="1">
      <c r="B207" s="89" t="s">
        <v>1409</v>
      </c>
      <c r="C207" s="86" t="s">
        <v>1410</v>
      </c>
      <c r="D207" s="99" t="s">
        <v>1237</v>
      </c>
      <c r="E207" s="99" t="s">
        <v>1220</v>
      </c>
      <c r="F207" s="86"/>
      <c r="G207" s="99" t="s">
        <v>1224</v>
      </c>
      <c r="H207" s="99" t="s">
        <v>175</v>
      </c>
      <c r="I207" s="96">
        <v>261</v>
      </c>
      <c r="J207" s="98">
        <v>15619</v>
      </c>
      <c r="K207" s="86"/>
      <c r="L207" s="96">
        <v>148.06063</v>
      </c>
      <c r="M207" s="97">
        <v>1.4912780443792484E-7</v>
      </c>
      <c r="N207" s="97">
        <f t="shared" si="4"/>
        <v>2.8787232137138558E-3</v>
      </c>
      <c r="O207" s="97">
        <f>L207/'סכום נכסי הקרן'!$C$42</f>
        <v>1.9894023961998441E-4</v>
      </c>
    </row>
    <row r="208" spans="2:15" s="130" customFormat="1">
      <c r="B208" s="89" t="s">
        <v>1411</v>
      </c>
      <c r="C208" s="86" t="s">
        <v>1412</v>
      </c>
      <c r="D208" s="99" t="s">
        <v>30</v>
      </c>
      <c r="E208" s="99" t="s">
        <v>1220</v>
      </c>
      <c r="F208" s="86"/>
      <c r="G208" s="99" t="s">
        <v>1292</v>
      </c>
      <c r="H208" s="99" t="s">
        <v>177</v>
      </c>
      <c r="I208" s="96">
        <v>1185</v>
      </c>
      <c r="J208" s="98">
        <v>4624</v>
      </c>
      <c r="K208" s="86"/>
      <c r="L208" s="96">
        <v>223.46251999999998</v>
      </c>
      <c r="M208" s="97">
        <v>2.2873006592865234E-6</v>
      </c>
      <c r="N208" s="97">
        <f t="shared" si="4"/>
        <v>4.3447521715867122E-3</v>
      </c>
      <c r="O208" s="97">
        <f>L208/'סכום נכסי הקרן'!$C$42</f>
        <v>3.0025326296994383E-4</v>
      </c>
    </row>
    <row r="209" spans="2:15" s="130" customFormat="1">
      <c r="B209" s="89" t="s">
        <v>1413</v>
      </c>
      <c r="C209" s="86" t="s">
        <v>1414</v>
      </c>
      <c r="D209" s="99" t="s">
        <v>1237</v>
      </c>
      <c r="E209" s="99" t="s">
        <v>1220</v>
      </c>
      <c r="F209" s="86"/>
      <c r="G209" s="99" t="s">
        <v>1415</v>
      </c>
      <c r="H209" s="99" t="s">
        <v>175</v>
      </c>
      <c r="I209" s="96">
        <v>434</v>
      </c>
      <c r="J209" s="98">
        <v>9753</v>
      </c>
      <c r="K209" s="96">
        <v>0.83542999999999989</v>
      </c>
      <c r="L209" s="96">
        <v>154.57079999999999</v>
      </c>
      <c r="M209" s="97">
        <v>1.5123615186051325E-7</v>
      </c>
      <c r="N209" s="97">
        <f t="shared" si="4"/>
        <v>3.0052995865431724E-3</v>
      </c>
      <c r="O209" s="97">
        <f>L209/'סכום נכסי הקרן'!$C$42</f>
        <v>2.0768756684510045E-4</v>
      </c>
    </row>
    <row r="210" spans="2:15" s="130" customFormat="1">
      <c r="B210" s="89" t="s">
        <v>1416</v>
      </c>
      <c r="C210" s="86" t="s">
        <v>1417</v>
      </c>
      <c r="D210" s="99" t="s">
        <v>1237</v>
      </c>
      <c r="E210" s="99" t="s">
        <v>1220</v>
      </c>
      <c r="F210" s="86"/>
      <c r="G210" s="99" t="s">
        <v>1309</v>
      </c>
      <c r="H210" s="99" t="s">
        <v>175</v>
      </c>
      <c r="I210" s="96">
        <v>370</v>
      </c>
      <c r="J210" s="98">
        <v>4832</v>
      </c>
      <c r="K210" s="86"/>
      <c r="L210" s="96">
        <v>64.934349999999995</v>
      </c>
      <c r="M210" s="97">
        <v>8.146277518197011E-8</v>
      </c>
      <c r="N210" s="97">
        <f t="shared" si="4"/>
        <v>1.2625099644140395E-3</v>
      </c>
      <c r="O210" s="97">
        <f>L210/'סכום נכסי הקרן'!$C$42</f>
        <v>8.7248414035303874E-5</v>
      </c>
    </row>
    <row r="211" spans="2:15" s="130" customFormat="1">
      <c r="B211" s="89" t="s">
        <v>1418</v>
      </c>
      <c r="C211" s="86" t="s">
        <v>1419</v>
      </c>
      <c r="D211" s="99" t="s">
        <v>147</v>
      </c>
      <c r="E211" s="99" t="s">
        <v>1220</v>
      </c>
      <c r="F211" s="86"/>
      <c r="G211" s="99" t="s">
        <v>1231</v>
      </c>
      <c r="H211" s="99" t="s">
        <v>179</v>
      </c>
      <c r="I211" s="96">
        <v>1205</v>
      </c>
      <c r="J211" s="98">
        <v>3462</v>
      </c>
      <c r="K211" s="86"/>
      <c r="L211" s="96">
        <v>107.33393</v>
      </c>
      <c r="M211" s="97">
        <v>1.2871847526046234E-6</v>
      </c>
      <c r="N211" s="97">
        <f t="shared" si="4"/>
        <v>2.0868793811706595E-3</v>
      </c>
      <c r="O211" s="97">
        <f>L211/'סכום נכסי הקרן'!$C$42</f>
        <v>1.4421820137841256E-4</v>
      </c>
    </row>
    <row r="212" spans="2:15" s="130" customFormat="1">
      <c r="B212" s="143"/>
      <c r="C212" s="143"/>
      <c r="D212" s="143"/>
    </row>
    <row r="213" spans="2:15">
      <c r="E213" s="1"/>
      <c r="F213" s="1"/>
      <c r="G213" s="1"/>
    </row>
    <row r="214" spans="2:15">
      <c r="E214" s="1"/>
      <c r="F214" s="1"/>
      <c r="G214" s="1"/>
    </row>
    <row r="215" spans="2:15">
      <c r="B215" s="101" t="s">
        <v>266</v>
      </c>
      <c r="E215" s="1"/>
      <c r="F215" s="1"/>
      <c r="G215" s="1"/>
    </row>
    <row r="216" spans="2:15">
      <c r="B216" s="101" t="s">
        <v>123</v>
      </c>
      <c r="E216" s="1"/>
      <c r="F216" s="1"/>
      <c r="G216" s="1"/>
    </row>
    <row r="217" spans="2:15">
      <c r="B217" s="101" t="s">
        <v>249</v>
      </c>
      <c r="E217" s="1"/>
      <c r="F217" s="1"/>
      <c r="G217" s="1"/>
    </row>
    <row r="218" spans="2:15">
      <c r="B218" s="101" t="s">
        <v>257</v>
      </c>
      <c r="E218" s="1"/>
      <c r="F218" s="1"/>
      <c r="G218" s="1"/>
    </row>
    <row r="219" spans="2:15">
      <c r="B219" s="101" t="s">
        <v>263</v>
      </c>
      <c r="E219" s="1"/>
      <c r="F219" s="1"/>
      <c r="G219" s="1"/>
    </row>
    <row r="220" spans="2:15">
      <c r="E220" s="1"/>
      <c r="F220" s="1"/>
      <c r="G220" s="1"/>
    </row>
    <row r="221" spans="2:15">
      <c r="E221" s="1"/>
      <c r="F221" s="1"/>
      <c r="G221" s="1"/>
    </row>
    <row r="222" spans="2:15">
      <c r="E222" s="1"/>
      <c r="F222" s="1"/>
      <c r="G222" s="1"/>
    </row>
    <row r="223" spans="2:15">
      <c r="E223" s="1"/>
      <c r="F223" s="1"/>
      <c r="G223" s="1"/>
    </row>
    <row r="224" spans="2:15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5"/>
      <c r="E273" s="1"/>
      <c r="F273" s="1"/>
      <c r="G273" s="1"/>
    </row>
    <row r="274" spans="2:7">
      <c r="B274" s="45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5"/>
      <c r="E294" s="1"/>
      <c r="F294" s="1"/>
      <c r="G294" s="1"/>
    </row>
    <row r="295" spans="2:7">
      <c r="B295" s="45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5"/>
      <c r="E361" s="1"/>
      <c r="F361" s="1"/>
      <c r="G361" s="1"/>
    </row>
    <row r="362" spans="2:7">
      <c r="B362" s="45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5" type="noConversion"/>
  <dataValidations count="4">
    <dataValidation allowBlank="1" showInputMessage="1" showErrorMessage="1" sqref="A1 B34 K9 B36:I36 B217 B219"/>
    <dataValidation type="list" allowBlank="1" showInputMessage="1" showErrorMessage="1" sqref="E12:E35 E37:E135 E136 E137:E138 E139:E357">
      <formula1>$BF$6:$BF$23</formula1>
    </dataValidation>
    <dataValidation type="list" allowBlank="1" showInputMessage="1" showErrorMessage="1" sqref="H12:H35 H37:H135 H136 H137:H138 H139:H357">
      <formula1>$BJ$6:$BJ$19</formula1>
    </dataValidation>
    <dataValidation type="list" allowBlank="1" showInputMessage="1" showErrorMessage="1" sqref="G12:G35 G37:G135 G136 G137:G138 G139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workbookViewId="0">
      <selection activeCell="I46" sqref="I46"/>
    </sheetView>
  </sheetViews>
  <sheetFormatPr defaultColWidth="9.140625" defaultRowHeight="18"/>
  <cols>
    <col min="1" max="1" width="6.28515625" style="1" customWidth="1"/>
    <col min="2" max="2" width="52" style="2" bestFit="1" customWidth="1"/>
    <col min="3" max="3" width="41.7109375" style="2" bestFit="1" customWidth="1"/>
    <col min="4" max="4" width="9.7109375" style="2" bestFit="1" customWidth="1"/>
    <col min="5" max="5" width="11.28515625" style="2" bestFit="1" customWidth="1"/>
    <col min="6" max="6" width="5.28515625" style="2" bestFit="1" customWidth="1"/>
    <col min="7" max="7" width="12.28515625" style="2" bestFit="1" customWidth="1"/>
    <col min="8" max="8" width="11.28515625" style="1" bestFit="1" customWidth="1"/>
    <col min="9" max="9" width="10.7109375" style="1" bestFit="1" customWidth="1"/>
    <col min="10" max="10" width="8.28515625" style="1" bestFit="1" customWidth="1"/>
    <col min="11" max="11" width="10.140625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8" t="s">
        <v>191</v>
      </c>
      <c r="C1" s="80" t="s" vm="1">
        <v>267</v>
      </c>
    </row>
    <row r="2" spans="2:63">
      <c r="B2" s="58" t="s">
        <v>190</v>
      </c>
      <c r="C2" s="80" t="s">
        <v>268</v>
      </c>
    </row>
    <row r="3" spans="2:63">
      <c r="B3" s="58" t="s">
        <v>192</v>
      </c>
      <c r="C3" s="80" t="s">
        <v>269</v>
      </c>
    </row>
    <row r="4" spans="2:63">
      <c r="B4" s="58" t="s">
        <v>193</v>
      </c>
      <c r="C4" s="80">
        <v>8803</v>
      </c>
    </row>
    <row r="6" spans="2:63" ht="26.25" customHeight="1">
      <c r="B6" s="172" t="s">
        <v>221</v>
      </c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4"/>
      <c r="BK6" s="3"/>
    </row>
    <row r="7" spans="2:63" ht="26.25" customHeight="1">
      <c r="B7" s="172" t="s">
        <v>100</v>
      </c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4"/>
      <c r="BH7" s="3"/>
      <c r="BK7" s="3"/>
    </row>
    <row r="8" spans="2:63" s="3" customFormat="1" ht="74.25" customHeight="1">
      <c r="B8" s="23" t="s">
        <v>126</v>
      </c>
      <c r="C8" s="31" t="s">
        <v>49</v>
      </c>
      <c r="D8" s="31" t="s">
        <v>131</v>
      </c>
      <c r="E8" s="31" t="s">
        <v>128</v>
      </c>
      <c r="F8" s="31" t="s">
        <v>69</v>
      </c>
      <c r="G8" s="31" t="s">
        <v>111</v>
      </c>
      <c r="H8" s="31" t="s">
        <v>251</v>
      </c>
      <c r="I8" s="31" t="s">
        <v>250</v>
      </c>
      <c r="J8" s="31" t="s">
        <v>265</v>
      </c>
      <c r="K8" s="31" t="s">
        <v>66</v>
      </c>
      <c r="L8" s="31" t="s">
        <v>63</v>
      </c>
      <c r="M8" s="31" t="s">
        <v>194</v>
      </c>
      <c r="N8" s="15" t="s">
        <v>196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258</v>
      </c>
      <c r="I9" s="33"/>
      <c r="J9" s="17" t="s">
        <v>254</v>
      </c>
      <c r="K9" s="33" t="s">
        <v>254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4" customFormat="1" ht="18" customHeight="1">
      <c r="B11" s="81" t="s">
        <v>33</v>
      </c>
      <c r="C11" s="82"/>
      <c r="D11" s="82"/>
      <c r="E11" s="82"/>
      <c r="F11" s="82"/>
      <c r="G11" s="82"/>
      <c r="H11" s="90"/>
      <c r="I11" s="92"/>
      <c r="J11" s="90">
        <v>3.90334</v>
      </c>
      <c r="K11" s="90">
        <v>76972.101874234286</v>
      </c>
      <c r="L11" s="82"/>
      <c r="M11" s="91">
        <f>K11/$K$11</f>
        <v>1</v>
      </c>
      <c r="N11" s="91">
        <f>K11/'סכום נכסי הקרן'!$C$42</f>
        <v>0.10342282341304383</v>
      </c>
      <c r="O11" s="5"/>
      <c r="BH11" s="1"/>
      <c r="BI11" s="3"/>
      <c r="BK11" s="1"/>
    </row>
    <row r="12" spans="2:63" ht="20.25">
      <c r="B12" s="83" t="s">
        <v>245</v>
      </c>
      <c r="C12" s="84"/>
      <c r="D12" s="84"/>
      <c r="E12" s="84"/>
      <c r="F12" s="84"/>
      <c r="G12" s="84"/>
      <c r="H12" s="93"/>
      <c r="I12" s="95"/>
      <c r="J12" s="84"/>
      <c r="K12" s="93">
        <v>5896.2158742339998</v>
      </c>
      <c r="L12" s="84"/>
      <c r="M12" s="94">
        <f t="shared" ref="M12:M75" si="0">K12/$K$11</f>
        <v>7.6601986052919582E-2</v>
      </c>
      <c r="N12" s="94">
        <f>K12/'סכום נכסי הקרן'!$C$42</f>
        <v>7.922393676639548E-3</v>
      </c>
      <c r="BI12" s="4"/>
    </row>
    <row r="13" spans="2:63">
      <c r="B13" s="104" t="s">
        <v>71</v>
      </c>
      <c r="C13" s="84"/>
      <c r="D13" s="84"/>
      <c r="E13" s="84"/>
      <c r="F13" s="84"/>
      <c r="G13" s="84"/>
      <c r="H13" s="93"/>
      <c r="I13" s="95"/>
      <c r="J13" s="84"/>
      <c r="K13" s="93">
        <v>948.76734745900023</v>
      </c>
      <c r="L13" s="84"/>
      <c r="M13" s="94">
        <f t="shared" si="0"/>
        <v>1.2326119780504416E-2</v>
      </c>
      <c r="N13" s="94">
        <f>K13/'סכום נכסי הקרן'!$C$42</f>
        <v>1.2748021094271347E-3</v>
      </c>
    </row>
    <row r="14" spans="2:63">
      <c r="B14" s="89" t="s">
        <v>1420</v>
      </c>
      <c r="C14" s="86" t="s">
        <v>1421</v>
      </c>
      <c r="D14" s="99" t="s">
        <v>132</v>
      </c>
      <c r="E14" s="86" t="s">
        <v>1422</v>
      </c>
      <c r="F14" s="99" t="s">
        <v>1423</v>
      </c>
      <c r="G14" s="99" t="s">
        <v>176</v>
      </c>
      <c r="H14" s="96">
        <v>14070.645434</v>
      </c>
      <c r="I14" s="98">
        <v>2097</v>
      </c>
      <c r="J14" s="86"/>
      <c r="K14" s="96">
        <v>295.06143474999999</v>
      </c>
      <c r="L14" s="97">
        <v>5.3414594073021039E-4</v>
      </c>
      <c r="M14" s="97">
        <f t="shared" si="0"/>
        <v>3.8333555608511859E-3</v>
      </c>
      <c r="N14" s="97">
        <f>K14/'סכום נכסי הקרן'!$C$42</f>
        <v>3.964564552493218E-4</v>
      </c>
    </row>
    <row r="15" spans="2:63">
      <c r="B15" s="89" t="s">
        <v>1424</v>
      </c>
      <c r="C15" s="86" t="s">
        <v>1425</v>
      </c>
      <c r="D15" s="99" t="s">
        <v>132</v>
      </c>
      <c r="E15" s="86" t="s">
        <v>1426</v>
      </c>
      <c r="F15" s="99" t="s">
        <v>1423</v>
      </c>
      <c r="G15" s="99" t="s">
        <v>176</v>
      </c>
      <c r="H15" s="96">
        <v>17.317855999999999</v>
      </c>
      <c r="I15" s="98">
        <v>1148</v>
      </c>
      <c r="J15" s="86"/>
      <c r="K15" s="96">
        <v>0.19880898699999999</v>
      </c>
      <c r="L15" s="97">
        <v>2.4634849825457833E-5</v>
      </c>
      <c r="M15" s="97">
        <f t="shared" si="0"/>
        <v>2.5828707045682159E-6</v>
      </c>
      <c r="N15" s="97">
        <f>K15/'סכום נכסי הקרן'!$C$42</f>
        <v>2.6712778077728267E-7</v>
      </c>
    </row>
    <row r="16" spans="2:63" ht="20.25">
      <c r="B16" s="89" t="s">
        <v>1427</v>
      </c>
      <c r="C16" s="86" t="s">
        <v>1428</v>
      </c>
      <c r="D16" s="99" t="s">
        <v>132</v>
      </c>
      <c r="E16" s="86" t="s">
        <v>1426</v>
      </c>
      <c r="F16" s="99" t="s">
        <v>1423</v>
      </c>
      <c r="G16" s="99" t="s">
        <v>176</v>
      </c>
      <c r="H16" s="96">
        <v>9957.7672000000002</v>
      </c>
      <c r="I16" s="98">
        <v>2078</v>
      </c>
      <c r="J16" s="86"/>
      <c r="K16" s="96">
        <v>206.92240241600001</v>
      </c>
      <c r="L16" s="97">
        <v>1.444543081922464E-4</v>
      </c>
      <c r="M16" s="97">
        <f t="shared" si="0"/>
        <v>2.6882779263855002E-3</v>
      </c>
      <c r="N16" s="97">
        <f>K16/'סכום נכסי הקרן'!$C$42</f>
        <v>2.7802929326575121E-4</v>
      </c>
      <c r="BH16" s="4"/>
    </row>
    <row r="17" spans="2:14">
      <c r="B17" s="89" t="s">
        <v>1429</v>
      </c>
      <c r="C17" s="86" t="s">
        <v>1430</v>
      </c>
      <c r="D17" s="99" t="s">
        <v>132</v>
      </c>
      <c r="E17" s="86" t="s">
        <v>1431</v>
      </c>
      <c r="F17" s="99" t="s">
        <v>1423</v>
      </c>
      <c r="G17" s="99" t="s">
        <v>176</v>
      </c>
      <c r="H17" s="96">
        <v>2.6840000000000002E-3</v>
      </c>
      <c r="I17" s="98">
        <v>15320</v>
      </c>
      <c r="J17" s="86"/>
      <c r="K17" s="96">
        <v>4.1123400000000001E-4</v>
      </c>
      <c r="L17" s="97">
        <v>3.1472123836006317E-10</v>
      </c>
      <c r="M17" s="97">
        <f t="shared" si="0"/>
        <v>5.3426370072616775E-9</v>
      </c>
      <c r="N17" s="97">
        <f>K17/'סכום נכסי הקרן'!$C$42</f>
        <v>5.5255060376201743E-10</v>
      </c>
    </row>
    <row r="18" spans="2:14">
      <c r="B18" s="89" t="s">
        <v>1432</v>
      </c>
      <c r="C18" s="86" t="s">
        <v>1433</v>
      </c>
      <c r="D18" s="99" t="s">
        <v>132</v>
      </c>
      <c r="E18" s="86" t="s">
        <v>1431</v>
      </c>
      <c r="F18" s="99" t="s">
        <v>1423</v>
      </c>
      <c r="G18" s="99" t="s">
        <v>176</v>
      </c>
      <c r="H18" s="96">
        <v>481.65287000000006</v>
      </c>
      <c r="I18" s="98">
        <v>20360</v>
      </c>
      <c r="J18" s="86"/>
      <c r="K18" s="96">
        <v>98.064524332000005</v>
      </c>
      <c r="L18" s="97">
        <v>6.8373430412190038E-5</v>
      </c>
      <c r="M18" s="97">
        <f t="shared" si="0"/>
        <v>1.2740268479640702E-3</v>
      </c>
      <c r="N18" s="97">
        <f>K18/'סכום נכסי הקרן'!$C$42</f>
        <v>1.3176345372046486E-4</v>
      </c>
    </row>
    <row r="19" spans="2:14">
      <c r="B19" s="89" t="s">
        <v>1434</v>
      </c>
      <c r="C19" s="86" t="s">
        <v>1435</v>
      </c>
      <c r="D19" s="99" t="s">
        <v>132</v>
      </c>
      <c r="E19" s="86" t="s">
        <v>1431</v>
      </c>
      <c r="F19" s="99" t="s">
        <v>1423</v>
      </c>
      <c r="G19" s="99" t="s">
        <v>176</v>
      </c>
      <c r="H19" s="96">
        <v>216.47319999999999</v>
      </c>
      <c r="I19" s="98">
        <v>14100</v>
      </c>
      <c r="J19" s="86"/>
      <c r="K19" s="96">
        <v>30.522721199999999</v>
      </c>
      <c r="L19" s="97">
        <v>1.5751377706734594E-5</v>
      </c>
      <c r="M19" s="97">
        <f t="shared" si="0"/>
        <v>3.9654264930781633E-4</v>
      </c>
      <c r="N19" s="97">
        <f>K19/'סכום נכסי הקרן'!$C$42</f>
        <v>4.1011560395102858E-5</v>
      </c>
    </row>
    <row r="20" spans="2:14">
      <c r="B20" s="89" t="s">
        <v>1436</v>
      </c>
      <c r="C20" s="86" t="s">
        <v>1437</v>
      </c>
      <c r="D20" s="99" t="s">
        <v>132</v>
      </c>
      <c r="E20" s="86" t="s">
        <v>1438</v>
      </c>
      <c r="F20" s="99" t="s">
        <v>1423</v>
      </c>
      <c r="G20" s="99" t="s">
        <v>176</v>
      </c>
      <c r="H20" s="96">
        <v>5.1089999999999998E-3</v>
      </c>
      <c r="I20" s="98">
        <v>1536</v>
      </c>
      <c r="J20" s="86"/>
      <c r="K20" s="96">
        <v>7.8472000000000004E-5</v>
      </c>
      <c r="L20" s="97">
        <v>6.2900394436812838E-11</v>
      </c>
      <c r="M20" s="97">
        <f t="shared" si="0"/>
        <v>1.0194862565688594E-9</v>
      </c>
      <c r="N20" s="97">
        <f>K20/'סכום נכסי הקרן'!$C$42</f>
        <v>1.0543814708514625E-10</v>
      </c>
    </row>
    <row r="21" spans="2:14">
      <c r="B21" s="89" t="s">
        <v>1439</v>
      </c>
      <c r="C21" s="86" t="s">
        <v>1440</v>
      </c>
      <c r="D21" s="99" t="s">
        <v>132</v>
      </c>
      <c r="E21" s="86" t="s">
        <v>1438</v>
      </c>
      <c r="F21" s="99" t="s">
        <v>1423</v>
      </c>
      <c r="G21" s="99" t="s">
        <v>176</v>
      </c>
      <c r="H21" s="96">
        <v>15369.5972</v>
      </c>
      <c r="I21" s="98">
        <v>2069</v>
      </c>
      <c r="J21" s="86"/>
      <c r="K21" s="96">
        <v>317.99696606800001</v>
      </c>
      <c r="L21" s="97">
        <v>2.6894280955380587E-4</v>
      </c>
      <c r="M21" s="97">
        <f t="shared" si="0"/>
        <v>4.1313275631680085E-3</v>
      </c>
      <c r="N21" s="97">
        <f>K21/'סכום נכסי הקרן'!$C$42</f>
        <v>4.2727356102696559E-4</v>
      </c>
    </row>
    <row r="22" spans="2:14">
      <c r="B22" s="85"/>
      <c r="C22" s="86"/>
      <c r="D22" s="86"/>
      <c r="E22" s="86"/>
      <c r="F22" s="86"/>
      <c r="G22" s="86"/>
      <c r="H22" s="96"/>
      <c r="I22" s="98"/>
      <c r="J22" s="86"/>
      <c r="K22" s="86"/>
      <c r="L22" s="86"/>
      <c r="M22" s="97"/>
      <c r="N22" s="86"/>
    </row>
    <row r="23" spans="2:14">
      <c r="B23" s="104" t="s">
        <v>72</v>
      </c>
      <c r="C23" s="84"/>
      <c r="D23" s="84"/>
      <c r="E23" s="84"/>
      <c r="F23" s="84"/>
      <c r="G23" s="84"/>
      <c r="H23" s="93"/>
      <c r="I23" s="95"/>
      <c r="J23" s="84"/>
      <c r="K23" s="93">
        <v>4947.4485267749997</v>
      </c>
      <c r="L23" s="84"/>
      <c r="M23" s="94">
        <f t="shared" si="0"/>
        <v>6.4275866272415161E-2</v>
      </c>
      <c r="N23" s="94">
        <f>K23/'סכום נכסי הקרן'!$C$42</f>
        <v>6.6475915672124138E-3</v>
      </c>
    </row>
    <row r="24" spans="2:14">
      <c r="B24" s="89" t="s">
        <v>1441</v>
      </c>
      <c r="C24" s="86" t="s">
        <v>1442</v>
      </c>
      <c r="D24" s="99" t="s">
        <v>132</v>
      </c>
      <c r="E24" s="86" t="s">
        <v>1422</v>
      </c>
      <c r="F24" s="99" t="s">
        <v>1443</v>
      </c>
      <c r="G24" s="99" t="s">
        <v>176</v>
      </c>
      <c r="H24" s="96">
        <v>13460.509964999999</v>
      </c>
      <c r="I24" s="98">
        <v>346.95</v>
      </c>
      <c r="J24" s="86"/>
      <c r="K24" s="96">
        <v>46.701239323999999</v>
      </c>
      <c r="L24" s="97">
        <v>8.6174419886469051E-5</v>
      </c>
      <c r="M24" s="97">
        <f t="shared" si="0"/>
        <v>6.0672942776469527E-4</v>
      </c>
      <c r="N24" s="97">
        <f>K24/'סכום נכסי הקרן'!$C$42</f>
        <v>6.2749670467205211E-5</v>
      </c>
    </row>
    <row r="25" spans="2:14">
      <c r="B25" s="89" t="s">
        <v>1444</v>
      </c>
      <c r="C25" s="86" t="s">
        <v>1445</v>
      </c>
      <c r="D25" s="99" t="s">
        <v>132</v>
      </c>
      <c r="E25" s="86" t="s">
        <v>1422</v>
      </c>
      <c r="F25" s="99" t="s">
        <v>1443</v>
      </c>
      <c r="G25" s="99" t="s">
        <v>176</v>
      </c>
      <c r="H25" s="96">
        <v>53474.401572000002</v>
      </c>
      <c r="I25" s="98">
        <v>321.14999999999998</v>
      </c>
      <c r="J25" s="86"/>
      <c r="K25" s="96">
        <v>171.733040636</v>
      </c>
      <c r="L25" s="97">
        <v>2.3717698250020117E-3</v>
      </c>
      <c r="M25" s="97">
        <f t="shared" si="0"/>
        <v>2.2311075890404661E-3</v>
      </c>
      <c r="N25" s="97">
        <f>K25/'סכום נכסי הקרן'!$C$42</f>
        <v>2.307474461968341E-4</v>
      </c>
    </row>
    <row r="26" spans="2:14">
      <c r="B26" s="89" t="s">
        <v>1446</v>
      </c>
      <c r="C26" s="86" t="s">
        <v>1447</v>
      </c>
      <c r="D26" s="99" t="s">
        <v>132</v>
      </c>
      <c r="E26" s="86" t="s">
        <v>1422</v>
      </c>
      <c r="F26" s="99" t="s">
        <v>1443</v>
      </c>
      <c r="G26" s="99" t="s">
        <v>176</v>
      </c>
      <c r="H26" s="96">
        <v>269033.11689300003</v>
      </c>
      <c r="I26" s="98">
        <v>334.35</v>
      </c>
      <c r="J26" s="86"/>
      <c r="K26" s="96">
        <v>899.51222637399997</v>
      </c>
      <c r="L26" s="97">
        <v>1.2044183950203923E-3</v>
      </c>
      <c r="M26" s="97">
        <f t="shared" si="0"/>
        <v>1.1686211035833796E-2</v>
      </c>
      <c r="N26" s="97">
        <f>K26/'סכום נכסי הקרן'!$C$42</f>
        <v>1.2086209403266027E-3</v>
      </c>
    </row>
    <row r="27" spans="2:14">
      <c r="B27" s="89" t="s">
        <v>1448</v>
      </c>
      <c r="C27" s="86" t="s">
        <v>1449</v>
      </c>
      <c r="D27" s="99" t="s">
        <v>132</v>
      </c>
      <c r="E27" s="86" t="s">
        <v>1422</v>
      </c>
      <c r="F27" s="99" t="s">
        <v>1443</v>
      </c>
      <c r="G27" s="99" t="s">
        <v>176</v>
      </c>
      <c r="H27" s="96">
        <v>5382.3890859999992</v>
      </c>
      <c r="I27" s="98">
        <v>366.07</v>
      </c>
      <c r="J27" s="86"/>
      <c r="K27" s="96">
        <v>19.703311699999997</v>
      </c>
      <c r="L27" s="97">
        <v>4.0550940048171964E-5</v>
      </c>
      <c r="M27" s="97">
        <f t="shared" si="0"/>
        <v>2.5597990986647983E-4</v>
      </c>
      <c r="N27" s="97">
        <f>K27/'סכום נכסי הקרן'!$C$42</f>
        <v>2.6474165015407823E-5</v>
      </c>
    </row>
    <row r="28" spans="2:14">
      <c r="B28" s="89" t="s">
        <v>1450</v>
      </c>
      <c r="C28" s="86" t="s">
        <v>1451</v>
      </c>
      <c r="D28" s="99" t="s">
        <v>132</v>
      </c>
      <c r="E28" s="86" t="s">
        <v>1426</v>
      </c>
      <c r="F28" s="99" t="s">
        <v>1443</v>
      </c>
      <c r="G28" s="99" t="s">
        <v>176</v>
      </c>
      <c r="H28" s="96">
        <v>120855.902668</v>
      </c>
      <c r="I28" s="98">
        <v>334.87</v>
      </c>
      <c r="J28" s="86"/>
      <c r="K28" s="96">
        <v>404.71016134400003</v>
      </c>
      <c r="L28" s="97">
        <v>2.8540905233529054E-4</v>
      </c>
      <c r="M28" s="97">
        <f t="shared" si="0"/>
        <v>5.2578811217246111E-3</v>
      </c>
      <c r="N28" s="97">
        <f>K28/'סכום נכסי הקרן'!$C$42</f>
        <v>5.4378491077890125E-4</v>
      </c>
    </row>
    <row r="29" spans="2:14">
      <c r="B29" s="89" t="s">
        <v>1452</v>
      </c>
      <c r="C29" s="86" t="s">
        <v>1453</v>
      </c>
      <c r="D29" s="99" t="s">
        <v>132</v>
      </c>
      <c r="E29" s="86" t="s">
        <v>1426</v>
      </c>
      <c r="F29" s="99" t="s">
        <v>1443</v>
      </c>
      <c r="G29" s="99" t="s">
        <v>176</v>
      </c>
      <c r="H29" s="96">
        <v>29173.158737999998</v>
      </c>
      <c r="I29" s="98">
        <v>343.18</v>
      </c>
      <c r="J29" s="86"/>
      <c r="K29" s="96">
        <v>100.116446197</v>
      </c>
      <c r="L29" s="97">
        <v>9.7186000830685429E-5</v>
      </c>
      <c r="M29" s="97">
        <f t="shared" si="0"/>
        <v>1.3006848424196803E-3</v>
      </c>
      <c r="N29" s="97">
        <f>K29/'סכום נכסי הקרן'!$C$42</f>
        <v>1.3452049877359334E-4</v>
      </c>
    </row>
    <row r="30" spans="2:14">
      <c r="B30" s="89" t="s">
        <v>1454</v>
      </c>
      <c r="C30" s="86" t="s">
        <v>1455</v>
      </c>
      <c r="D30" s="99" t="s">
        <v>132</v>
      </c>
      <c r="E30" s="86" t="s">
        <v>1426</v>
      </c>
      <c r="F30" s="99" t="s">
        <v>1443</v>
      </c>
      <c r="G30" s="99" t="s">
        <v>176</v>
      </c>
      <c r="H30" s="96">
        <v>27361.484114000003</v>
      </c>
      <c r="I30" s="98">
        <v>321.98</v>
      </c>
      <c r="J30" s="86"/>
      <c r="K30" s="96">
        <v>88.098506647000008</v>
      </c>
      <c r="L30" s="97">
        <v>4.1121022273881216E-4</v>
      </c>
      <c r="M30" s="97">
        <f t="shared" si="0"/>
        <v>1.1445511360849323E-3</v>
      </c>
      <c r="N30" s="97">
        <f>K30/'סכום נכסי הקרן'!$C$42</f>
        <v>1.1837271003451066E-4</v>
      </c>
    </row>
    <row r="31" spans="2:14">
      <c r="B31" s="89" t="s">
        <v>1456</v>
      </c>
      <c r="C31" s="86" t="s">
        <v>1457</v>
      </c>
      <c r="D31" s="99" t="s">
        <v>132</v>
      </c>
      <c r="E31" s="86" t="s">
        <v>1426</v>
      </c>
      <c r="F31" s="99" t="s">
        <v>1443</v>
      </c>
      <c r="G31" s="99" t="s">
        <v>176</v>
      </c>
      <c r="H31" s="96">
        <v>128168.47754699999</v>
      </c>
      <c r="I31" s="98">
        <v>363.3</v>
      </c>
      <c r="J31" s="86"/>
      <c r="K31" s="96">
        <v>465.63607886399996</v>
      </c>
      <c r="L31" s="97">
        <v>4.812681036355676E-4</v>
      </c>
      <c r="M31" s="97">
        <f t="shared" si="0"/>
        <v>6.049413586559047E-3</v>
      </c>
      <c r="N31" s="97">
        <f>K31/'סכום נכסי הקרן'!$C$42</f>
        <v>6.256474331151644E-4</v>
      </c>
    </row>
    <row r="32" spans="2:14">
      <c r="B32" s="89" t="s">
        <v>1458</v>
      </c>
      <c r="C32" s="86" t="s">
        <v>1459</v>
      </c>
      <c r="D32" s="99" t="s">
        <v>132</v>
      </c>
      <c r="E32" s="86" t="s">
        <v>1431</v>
      </c>
      <c r="F32" s="99" t="s">
        <v>1443</v>
      </c>
      <c r="G32" s="99" t="s">
        <v>176</v>
      </c>
      <c r="H32" s="96">
        <v>269.17563000000001</v>
      </c>
      <c r="I32" s="98">
        <v>3438.37</v>
      </c>
      <c r="J32" s="86"/>
      <c r="K32" s="96">
        <v>9.2552541000000002</v>
      </c>
      <c r="L32" s="97">
        <v>1.1471208750409754E-5</v>
      </c>
      <c r="M32" s="97">
        <f t="shared" si="0"/>
        <v>1.2024167035378973E-4</v>
      </c>
      <c r="N32" s="97">
        <f>K32/'סכום נכסי הקרן'!$C$42</f>
        <v>1.2435733039889423E-5</v>
      </c>
    </row>
    <row r="33" spans="2:14">
      <c r="B33" s="89" t="s">
        <v>1460</v>
      </c>
      <c r="C33" s="86" t="s">
        <v>1461</v>
      </c>
      <c r="D33" s="99" t="s">
        <v>132</v>
      </c>
      <c r="E33" s="86" t="s">
        <v>1431</v>
      </c>
      <c r="F33" s="99" t="s">
        <v>1443</v>
      </c>
      <c r="G33" s="99" t="s">
        <v>176</v>
      </c>
      <c r="H33" s="96">
        <v>1192.6487159999999</v>
      </c>
      <c r="I33" s="98">
        <v>3201.86</v>
      </c>
      <c r="J33" s="86"/>
      <c r="K33" s="96">
        <v>38.186942177999995</v>
      </c>
      <c r="L33" s="97">
        <v>1.9310577962747616E-4</v>
      </c>
      <c r="M33" s="97">
        <f t="shared" si="0"/>
        <v>4.9611406273397771E-4</v>
      </c>
      <c r="N33" s="97">
        <f>K33/'סכום נכסי הקרן'!$C$42</f>
        <v>5.1309517102863932E-5</v>
      </c>
    </row>
    <row r="34" spans="2:14">
      <c r="B34" s="89" t="s">
        <v>1462</v>
      </c>
      <c r="C34" s="86" t="s">
        <v>1463</v>
      </c>
      <c r="D34" s="99" t="s">
        <v>132</v>
      </c>
      <c r="E34" s="86" t="s">
        <v>1431</v>
      </c>
      <c r="F34" s="99" t="s">
        <v>1443</v>
      </c>
      <c r="G34" s="99" t="s">
        <v>176</v>
      </c>
      <c r="H34" s="96">
        <v>18744.816656999999</v>
      </c>
      <c r="I34" s="98">
        <v>3333.44</v>
      </c>
      <c r="J34" s="86"/>
      <c r="K34" s="96">
        <v>624.84721638300005</v>
      </c>
      <c r="L34" s="97">
        <v>4.7980644393140015E-4</v>
      </c>
      <c r="M34" s="97">
        <f t="shared" si="0"/>
        <v>8.117840115681731E-3</v>
      </c>
      <c r="N34" s="97">
        <f>K34/'סכום נכסי הקרן'!$C$42</f>
        <v>8.39569944779475E-4</v>
      </c>
    </row>
    <row r="35" spans="2:14">
      <c r="B35" s="89" t="s">
        <v>1464</v>
      </c>
      <c r="C35" s="86" t="s">
        <v>1465</v>
      </c>
      <c r="D35" s="99" t="s">
        <v>132</v>
      </c>
      <c r="E35" s="86" t="s">
        <v>1431</v>
      </c>
      <c r="F35" s="99" t="s">
        <v>1443</v>
      </c>
      <c r="G35" s="99" t="s">
        <v>176</v>
      </c>
      <c r="H35" s="96">
        <v>14773.866830000003</v>
      </c>
      <c r="I35" s="98">
        <v>3649.4</v>
      </c>
      <c r="J35" s="86"/>
      <c r="K35" s="96">
        <v>539.15749612599996</v>
      </c>
      <c r="L35" s="97">
        <v>8.5624057331427504E-4</v>
      </c>
      <c r="M35" s="97">
        <f t="shared" si="0"/>
        <v>7.0045832580606458E-3</v>
      </c>
      <c r="N35" s="97">
        <f>K35/'סכום נכסי הקרן'!$C$42</f>
        <v>7.2443377738036941E-4</v>
      </c>
    </row>
    <row r="36" spans="2:14">
      <c r="B36" s="89" t="s">
        <v>1466</v>
      </c>
      <c r="C36" s="86" t="s">
        <v>1467</v>
      </c>
      <c r="D36" s="99" t="s">
        <v>132</v>
      </c>
      <c r="E36" s="86" t="s">
        <v>1438</v>
      </c>
      <c r="F36" s="99" t="s">
        <v>1443</v>
      </c>
      <c r="G36" s="99" t="s">
        <v>176</v>
      </c>
      <c r="H36" s="96">
        <v>37630.204855999997</v>
      </c>
      <c r="I36" s="98">
        <v>344.21</v>
      </c>
      <c r="J36" s="86"/>
      <c r="K36" s="96">
        <v>129.526928201</v>
      </c>
      <c r="L36" s="97">
        <v>1.0797586564595145E-4</v>
      </c>
      <c r="M36" s="97">
        <f t="shared" si="0"/>
        <v>1.6827775914530141E-3</v>
      </c>
      <c r="N36" s="97">
        <f>K36/'סכום נכסי הקרן'!$C$42</f>
        <v>1.7403760968427229E-4</v>
      </c>
    </row>
    <row r="37" spans="2:14">
      <c r="B37" s="89" t="s">
        <v>1468</v>
      </c>
      <c r="C37" s="86" t="s">
        <v>1469</v>
      </c>
      <c r="D37" s="99" t="s">
        <v>132</v>
      </c>
      <c r="E37" s="86" t="s">
        <v>1438</v>
      </c>
      <c r="F37" s="99" t="s">
        <v>1443</v>
      </c>
      <c r="G37" s="99" t="s">
        <v>176</v>
      </c>
      <c r="H37" s="96">
        <v>24162.777700999999</v>
      </c>
      <c r="I37" s="98">
        <v>321.24</v>
      </c>
      <c r="J37" s="86"/>
      <c r="K37" s="96">
        <v>77.620506995</v>
      </c>
      <c r="L37" s="97">
        <v>6.0344876529745326E-4</v>
      </c>
      <c r="M37" s="97">
        <f t="shared" si="0"/>
        <v>1.0084238978146285E-3</v>
      </c>
      <c r="N37" s="97">
        <f>K37/'סכום נכסי הקרן'!$C$42</f>
        <v>1.0429404670917567E-4</v>
      </c>
    </row>
    <row r="38" spans="2:14">
      <c r="B38" s="89" t="s">
        <v>1470</v>
      </c>
      <c r="C38" s="86" t="s">
        <v>1471</v>
      </c>
      <c r="D38" s="99" t="s">
        <v>132</v>
      </c>
      <c r="E38" s="86" t="s">
        <v>1438</v>
      </c>
      <c r="F38" s="99" t="s">
        <v>1443</v>
      </c>
      <c r="G38" s="99" t="s">
        <v>176</v>
      </c>
      <c r="H38" s="96">
        <v>328014.00748899998</v>
      </c>
      <c r="I38" s="98">
        <v>334.3</v>
      </c>
      <c r="J38" s="86"/>
      <c r="K38" s="96">
        <v>1096.5508269700001</v>
      </c>
      <c r="L38" s="97">
        <v>8.0258892259999024E-4</v>
      </c>
      <c r="M38" s="97">
        <f t="shared" si="0"/>
        <v>1.4246081375842753E-2</v>
      </c>
      <c r="N38" s="97">
        <f>K38/'סכום נכסי הקרן'!$C$42</f>
        <v>1.4733699584616375E-3</v>
      </c>
    </row>
    <row r="39" spans="2:14">
      <c r="B39" s="89" t="s">
        <v>1472</v>
      </c>
      <c r="C39" s="86" t="s">
        <v>1473</v>
      </c>
      <c r="D39" s="99" t="s">
        <v>132</v>
      </c>
      <c r="E39" s="86" t="s">
        <v>1438</v>
      </c>
      <c r="F39" s="99" t="s">
        <v>1443</v>
      </c>
      <c r="G39" s="99" t="s">
        <v>176</v>
      </c>
      <c r="H39" s="96">
        <v>64428.649881999998</v>
      </c>
      <c r="I39" s="98">
        <v>366.44</v>
      </c>
      <c r="J39" s="86"/>
      <c r="K39" s="96">
        <v>236.092344736</v>
      </c>
      <c r="L39" s="97">
        <v>3.1377011809730722E-4</v>
      </c>
      <c r="M39" s="97">
        <f t="shared" si="0"/>
        <v>3.0672456511809218E-3</v>
      </c>
      <c r="N39" s="97">
        <f>K39/'סכום נכסי הקרן'!$C$42</f>
        <v>3.1722320534651111E-4</v>
      </c>
    </row>
    <row r="40" spans="2:14">
      <c r="B40" s="85"/>
      <c r="C40" s="86"/>
      <c r="D40" s="86"/>
      <c r="E40" s="86"/>
      <c r="F40" s="86"/>
      <c r="G40" s="86"/>
      <c r="H40" s="96"/>
      <c r="I40" s="98"/>
      <c r="J40" s="86"/>
      <c r="K40" s="86"/>
      <c r="L40" s="86"/>
      <c r="M40" s="97"/>
      <c r="N40" s="86"/>
    </row>
    <row r="41" spans="2:14">
      <c r="B41" s="83" t="s">
        <v>244</v>
      </c>
      <c r="C41" s="84"/>
      <c r="D41" s="84"/>
      <c r="E41" s="84"/>
      <c r="F41" s="84"/>
      <c r="G41" s="84"/>
      <c r="H41" s="93"/>
      <c r="I41" s="95"/>
      <c r="J41" s="93">
        <v>3.90334</v>
      </c>
      <c r="K41" s="93">
        <v>71075.886000000304</v>
      </c>
      <c r="L41" s="84"/>
      <c r="M41" s="94">
        <f t="shared" si="0"/>
        <v>0.92339801394708065</v>
      </c>
      <c r="N41" s="94">
        <f>K41/'סכום נכסי הקרן'!$C$42</f>
        <v>9.550042973640431E-2</v>
      </c>
    </row>
    <row r="42" spans="2:14">
      <c r="B42" s="104" t="s">
        <v>73</v>
      </c>
      <c r="C42" s="84"/>
      <c r="D42" s="84"/>
      <c r="E42" s="84"/>
      <c r="F42" s="84"/>
      <c r="G42" s="84"/>
      <c r="H42" s="93"/>
      <c r="I42" s="95"/>
      <c r="J42" s="93">
        <v>3.90334</v>
      </c>
      <c r="K42" s="93">
        <v>48490.171860000301</v>
      </c>
      <c r="L42" s="84"/>
      <c r="M42" s="94">
        <f t="shared" si="0"/>
        <v>0.62997073847910534</v>
      </c>
      <c r="N42" s="94">
        <f>K42/'סכום נכסי הקרן'!$C$42</f>
        <v>6.5153352441109327E-2</v>
      </c>
    </row>
    <row r="43" spans="2:14">
      <c r="B43" s="89" t="s">
        <v>1474</v>
      </c>
      <c r="C43" s="86" t="s">
        <v>1475</v>
      </c>
      <c r="D43" s="99" t="s">
        <v>30</v>
      </c>
      <c r="E43" s="86"/>
      <c r="F43" s="99" t="s">
        <v>1423</v>
      </c>
      <c r="G43" s="99" t="s">
        <v>175</v>
      </c>
      <c r="H43" s="96">
        <v>7273</v>
      </c>
      <c r="I43" s="98">
        <v>6165.6</v>
      </c>
      <c r="J43" s="86"/>
      <c r="K43" s="96">
        <v>1628.6762900001002</v>
      </c>
      <c r="L43" s="97">
        <v>2.7863471670572774E-4</v>
      </c>
      <c r="M43" s="97">
        <f t="shared" si="0"/>
        <v>2.1159306428466973E-2</v>
      </c>
      <c r="N43" s="97">
        <f>K43/'סכום נכסי הקרן'!$C$42</f>
        <v>2.1883552122938226E-3</v>
      </c>
    </row>
    <row r="44" spans="2:14">
      <c r="B44" s="89" t="s">
        <v>1476</v>
      </c>
      <c r="C44" s="86" t="s">
        <v>1477</v>
      </c>
      <c r="D44" s="99" t="s">
        <v>1237</v>
      </c>
      <c r="E44" s="86"/>
      <c r="F44" s="99" t="s">
        <v>1423</v>
      </c>
      <c r="G44" s="99" t="s">
        <v>175</v>
      </c>
      <c r="H44" s="96">
        <v>1432</v>
      </c>
      <c r="I44" s="98">
        <v>4677</v>
      </c>
      <c r="J44" s="86"/>
      <c r="K44" s="96">
        <v>243.25189</v>
      </c>
      <c r="L44" s="97">
        <v>1.2622300572939621E-5</v>
      </c>
      <c r="M44" s="97">
        <f t="shared" si="0"/>
        <v>3.1602604590095828E-3</v>
      </c>
      <c r="N44" s="97">
        <f>K44/'סכום נכסי הקרן'!$C$42</f>
        <v>3.268430593913729E-4</v>
      </c>
    </row>
    <row r="45" spans="2:14">
      <c r="B45" s="89" t="s">
        <v>1478</v>
      </c>
      <c r="C45" s="86" t="s">
        <v>1479</v>
      </c>
      <c r="D45" s="99" t="s">
        <v>1237</v>
      </c>
      <c r="E45" s="86"/>
      <c r="F45" s="99" t="s">
        <v>1423</v>
      </c>
      <c r="G45" s="99" t="s">
        <v>175</v>
      </c>
      <c r="H45" s="96">
        <v>1331</v>
      </c>
      <c r="I45" s="98">
        <v>11385</v>
      </c>
      <c r="J45" s="86"/>
      <c r="K45" s="96">
        <v>550.37275999999997</v>
      </c>
      <c r="L45" s="97">
        <v>1.1942226683524677E-5</v>
      </c>
      <c r="M45" s="97">
        <f t="shared" si="0"/>
        <v>7.1502888267136206E-3</v>
      </c>
      <c r="N45" s="97">
        <f>K45/'סכום נכסי הקרן'!$C$42</f>
        <v>7.3950305867746314E-4</v>
      </c>
    </row>
    <row r="46" spans="2:14">
      <c r="B46" s="89" t="s">
        <v>1480</v>
      </c>
      <c r="C46" s="86" t="s">
        <v>1481</v>
      </c>
      <c r="D46" s="99" t="s">
        <v>136</v>
      </c>
      <c r="E46" s="86"/>
      <c r="F46" s="99" t="s">
        <v>1423</v>
      </c>
      <c r="G46" s="99" t="s">
        <v>185</v>
      </c>
      <c r="H46" s="96">
        <v>125242</v>
      </c>
      <c r="I46" s="98">
        <v>1684</v>
      </c>
      <c r="J46" s="86"/>
      <c r="K46" s="96">
        <v>6913.1269499999999</v>
      </c>
      <c r="L46" s="97">
        <v>5.0256801493367519E-5</v>
      </c>
      <c r="M46" s="97">
        <f t="shared" si="0"/>
        <v>8.9813410075451072E-2</v>
      </c>
      <c r="N46" s="97">
        <f>K46/'סכום נכסי הקרן'!$C$42</f>
        <v>9.2887564503566673E-3</v>
      </c>
    </row>
    <row r="47" spans="2:14">
      <c r="B47" s="89" t="s">
        <v>1482</v>
      </c>
      <c r="C47" s="86" t="s">
        <v>1483</v>
      </c>
      <c r="D47" s="99" t="s">
        <v>30</v>
      </c>
      <c r="E47" s="86"/>
      <c r="F47" s="99" t="s">
        <v>1423</v>
      </c>
      <c r="G47" s="99" t="s">
        <v>177</v>
      </c>
      <c r="H47" s="96">
        <v>5289</v>
      </c>
      <c r="I47" s="98">
        <v>1004.4</v>
      </c>
      <c r="J47" s="86"/>
      <c r="K47" s="96">
        <v>216.64507999999998</v>
      </c>
      <c r="L47" s="97">
        <v>1.1111344537815126E-4</v>
      </c>
      <c r="M47" s="97">
        <f t="shared" si="0"/>
        <v>2.8145922317930096E-3</v>
      </c>
      <c r="N47" s="97">
        <f>K47/'סכום נכסי הקרן'!$C$42</f>
        <v>2.9109307536845337E-4</v>
      </c>
    </row>
    <row r="48" spans="2:14">
      <c r="B48" s="89" t="s">
        <v>1484</v>
      </c>
      <c r="C48" s="86" t="s">
        <v>1485</v>
      </c>
      <c r="D48" s="99" t="s">
        <v>30</v>
      </c>
      <c r="E48" s="86"/>
      <c r="F48" s="99" t="s">
        <v>1423</v>
      </c>
      <c r="G48" s="99" t="s">
        <v>177</v>
      </c>
      <c r="H48" s="96">
        <v>18835</v>
      </c>
      <c r="I48" s="98">
        <v>3921</v>
      </c>
      <c r="J48" s="86"/>
      <c r="K48" s="96">
        <v>3011.8336899999999</v>
      </c>
      <c r="L48" s="97">
        <v>3.6773311482677859E-4</v>
      </c>
      <c r="M48" s="97">
        <f t="shared" si="0"/>
        <v>3.9128900168545144E-2</v>
      </c>
      <c r="N48" s="97">
        <f>K48/'סכום נכסי הקרן'!$C$42</f>
        <v>4.0468213324780658E-3</v>
      </c>
    </row>
    <row r="49" spans="2:14">
      <c r="B49" s="89" t="s">
        <v>1486</v>
      </c>
      <c r="C49" s="86" t="s">
        <v>1487</v>
      </c>
      <c r="D49" s="99" t="s">
        <v>30</v>
      </c>
      <c r="E49" s="86"/>
      <c r="F49" s="99" t="s">
        <v>1423</v>
      </c>
      <c r="G49" s="99" t="s">
        <v>177</v>
      </c>
      <c r="H49" s="96">
        <v>11185</v>
      </c>
      <c r="I49" s="98">
        <v>3524.5</v>
      </c>
      <c r="J49" s="86"/>
      <c r="K49" s="96">
        <v>1607.6889599998999</v>
      </c>
      <c r="L49" s="97">
        <v>9.3917567497216485E-4</v>
      </c>
      <c r="M49" s="97">
        <f t="shared" si="0"/>
        <v>2.0886644912292036E-2</v>
      </c>
      <c r="N49" s="97">
        <f>K49/'סכום נכסי הקרן'!$C$42</f>
        <v>2.1601557884549298E-3</v>
      </c>
    </row>
    <row r="50" spans="2:14">
      <c r="B50" s="89" t="s">
        <v>1488</v>
      </c>
      <c r="C50" s="86" t="s">
        <v>1489</v>
      </c>
      <c r="D50" s="99" t="s">
        <v>1237</v>
      </c>
      <c r="E50" s="86"/>
      <c r="F50" s="99" t="s">
        <v>1423</v>
      </c>
      <c r="G50" s="99" t="s">
        <v>175</v>
      </c>
      <c r="H50" s="96">
        <v>17028</v>
      </c>
      <c r="I50" s="98">
        <v>2571</v>
      </c>
      <c r="J50" s="86"/>
      <c r="K50" s="96">
        <v>1590.0528400000001</v>
      </c>
      <c r="L50" s="97">
        <v>1.9780554633764697E-5</v>
      </c>
      <c r="M50" s="97">
        <f t="shared" si="0"/>
        <v>2.0657521378304153E-2</v>
      </c>
      <c r="N50" s="97">
        <f>K50/'סכום נכסי הקרן'!$C$42</f>
        <v>2.1364591856595284E-3</v>
      </c>
    </row>
    <row r="51" spans="2:14">
      <c r="B51" s="89" t="s">
        <v>1490</v>
      </c>
      <c r="C51" s="86" t="s">
        <v>1491</v>
      </c>
      <c r="D51" s="99" t="s">
        <v>1237</v>
      </c>
      <c r="E51" s="86"/>
      <c r="F51" s="99" t="s">
        <v>1423</v>
      </c>
      <c r="G51" s="99" t="s">
        <v>175</v>
      </c>
      <c r="H51" s="96">
        <v>2899</v>
      </c>
      <c r="I51" s="98">
        <v>9175</v>
      </c>
      <c r="J51" s="86"/>
      <c r="K51" s="96">
        <v>966.05115999999998</v>
      </c>
      <c r="L51" s="97">
        <v>1.3596583705212483E-5</v>
      </c>
      <c r="M51" s="97">
        <f t="shared" si="0"/>
        <v>1.2550666234611126E-2</v>
      </c>
      <c r="N51" s="97">
        <f>K51/'סכום נכסי הקרן'!$C$42</f>
        <v>1.2980253376982383E-3</v>
      </c>
    </row>
    <row r="52" spans="2:14">
      <c r="B52" s="89" t="s">
        <v>1492</v>
      </c>
      <c r="C52" s="86" t="s">
        <v>1493</v>
      </c>
      <c r="D52" s="99" t="s">
        <v>30</v>
      </c>
      <c r="E52" s="86"/>
      <c r="F52" s="99" t="s">
        <v>1423</v>
      </c>
      <c r="G52" s="99" t="s">
        <v>184</v>
      </c>
      <c r="H52" s="96">
        <v>9714</v>
      </c>
      <c r="I52" s="98">
        <v>3481</v>
      </c>
      <c r="J52" s="86"/>
      <c r="K52" s="96">
        <v>914.74806999999998</v>
      </c>
      <c r="L52" s="97">
        <v>1.8055012698078908E-4</v>
      </c>
      <c r="M52" s="97">
        <f t="shared" si="0"/>
        <v>1.1884150851104712E-2</v>
      </c>
      <c r="N52" s="97">
        <f>K52/'סכום נכסי הקרן'!$C$42</f>
        <v>1.2290924348877773E-3</v>
      </c>
    </row>
    <row r="53" spans="2:14">
      <c r="B53" s="89" t="s">
        <v>1494</v>
      </c>
      <c r="C53" s="86" t="s">
        <v>1495</v>
      </c>
      <c r="D53" s="99" t="s">
        <v>1237</v>
      </c>
      <c r="E53" s="86"/>
      <c r="F53" s="99" t="s">
        <v>1423</v>
      </c>
      <c r="G53" s="99" t="s">
        <v>175</v>
      </c>
      <c r="H53" s="96">
        <v>3173</v>
      </c>
      <c r="I53" s="98">
        <v>7503</v>
      </c>
      <c r="J53" s="86"/>
      <c r="K53" s="96">
        <v>864.67093</v>
      </c>
      <c r="L53" s="97">
        <v>2.3249509071192004E-5</v>
      </c>
      <c r="M53" s="97">
        <f t="shared" si="0"/>
        <v>1.1233562666806177E-2</v>
      </c>
      <c r="N53" s="97">
        <f>K53/'סכום נכסי הקרן'!$C$42</f>
        <v>1.1618067679884569E-3</v>
      </c>
    </row>
    <row r="54" spans="2:14">
      <c r="B54" s="89" t="s">
        <v>1496</v>
      </c>
      <c r="C54" s="86" t="s">
        <v>1497</v>
      </c>
      <c r="D54" s="99" t="s">
        <v>30</v>
      </c>
      <c r="E54" s="86"/>
      <c r="F54" s="99" t="s">
        <v>1423</v>
      </c>
      <c r="G54" s="99" t="s">
        <v>177</v>
      </c>
      <c r="H54" s="96">
        <v>2425</v>
      </c>
      <c r="I54" s="98">
        <v>4565</v>
      </c>
      <c r="J54" s="86"/>
      <c r="K54" s="96">
        <v>451.46183000020005</v>
      </c>
      <c r="L54" s="97">
        <v>3.2594086021505374E-4</v>
      </c>
      <c r="M54" s="97">
        <f t="shared" si="0"/>
        <v>5.8652657132560754E-3</v>
      </c>
      <c r="N54" s="97">
        <f>K54/'סכום נכסי הקרן'!$C$42</f>
        <v>6.0660234013266371E-4</v>
      </c>
    </row>
    <row r="55" spans="2:14">
      <c r="B55" s="89" t="s">
        <v>1498</v>
      </c>
      <c r="C55" s="86" t="s">
        <v>1499</v>
      </c>
      <c r="D55" s="99" t="s">
        <v>151</v>
      </c>
      <c r="E55" s="86"/>
      <c r="F55" s="99" t="s">
        <v>1423</v>
      </c>
      <c r="G55" s="99" t="s">
        <v>175</v>
      </c>
      <c r="H55" s="96">
        <v>781</v>
      </c>
      <c r="I55" s="98">
        <v>12604</v>
      </c>
      <c r="J55" s="86"/>
      <c r="K55" s="96">
        <v>357.52406000000002</v>
      </c>
      <c r="L55" s="97">
        <v>1.4200000000000001E-4</v>
      </c>
      <c r="M55" s="97">
        <f t="shared" si="0"/>
        <v>4.6448525023282229E-3</v>
      </c>
      <c r="N55" s="97">
        <f>K55/'סכום נכסי הקרן'!$C$42</f>
        <v>4.8038376012792656E-4</v>
      </c>
    </row>
    <row r="56" spans="2:14">
      <c r="B56" s="89" t="s">
        <v>1500</v>
      </c>
      <c r="C56" s="86" t="s">
        <v>1501</v>
      </c>
      <c r="D56" s="99" t="s">
        <v>135</v>
      </c>
      <c r="E56" s="86"/>
      <c r="F56" s="99" t="s">
        <v>1423</v>
      </c>
      <c r="G56" s="99" t="s">
        <v>175</v>
      </c>
      <c r="H56" s="96">
        <v>56375.000000000022</v>
      </c>
      <c r="I56" s="98">
        <v>2821</v>
      </c>
      <c r="J56" s="86"/>
      <c r="K56" s="96">
        <v>5776.1103399999029</v>
      </c>
      <c r="L56" s="97">
        <v>1.2433274448022278E-4</v>
      </c>
      <c r="M56" s="97">
        <f t="shared" si="0"/>
        <v>7.5041608574462015E-2</v>
      </c>
      <c r="N56" s="97">
        <f>K56/'סכום נכסי הקרן'!$C$42</f>
        <v>7.7610150322273402E-3</v>
      </c>
    </row>
    <row r="57" spans="2:14">
      <c r="B57" s="89" t="s">
        <v>1502</v>
      </c>
      <c r="C57" s="86" t="s">
        <v>1503</v>
      </c>
      <c r="D57" s="99" t="s">
        <v>1237</v>
      </c>
      <c r="E57" s="86"/>
      <c r="F57" s="99" t="s">
        <v>1423</v>
      </c>
      <c r="G57" s="99" t="s">
        <v>175</v>
      </c>
      <c r="H57" s="96">
        <v>12905.000000000005</v>
      </c>
      <c r="I57" s="98">
        <v>5171</v>
      </c>
      <c r="J57" s="86"/>
      <c r="K57" s="96">
        <v>2423.6973399999001</v>
      </c>
      <c r="L57" s="97">
        <v>1.1255014826443402E-5</v>
      </c>
      <c r="M57" s="97">
        <f t="shared" si="0"/>
        <v>3.1487997352079723E-2</v>
      </c>
      <c r="N57" s="97">
        <f>K57/'סכום נכסי הקרן'!$C$42</f>
        <v>3.2565775897745331E-3</v>
      </c>
    </row>
    <row r="58" spans="2:14">
      <c r="B58" s="89" t="s">
        <v>1504</v>
      </c>
      <c r="C58" s="86" t="s">
        <v>1505</v>
      </c>
      <c r="D58" s="99" t="s">
        <v>30</v>
      </c>
      <c r="E58" s="86"/>
      <c r="F58" s="99" t="s">
        <v>1423</v>
      </c>
      <c r="G58" s="99" t="s">
        <v>177</v>
      </c>
      <c r="H58" s="96">
        <v>16456</v>
      </c>
      <c r="I58" s="98">
        <v>2379.5</v>
      </c>
      <c r="J58" s="86"/>
      <c r="K58" s="96">
        <v>1596.9028899999996</v>
      </c>
      <c r="L58" s="97">
        <v>8.5352697095435689E-5</v>
      </c>
      <c r="M58" s="97">
        <f t="shared" si="0"/>
        <v>2.0746515310302947E-2</v>
      </c>
      <c r="N58" s="97">
        <f>K58/'סכום נכסי הקרן'!$C$42</f>
        <v>2.1456631893734717E-3</v>
      </c>
    </row>
    <row r="59" spans="2:14">
      <c r="B59" s="89" t="s">
        <v>1506</v>
      </c>
      <c r="C59" s="86" t="s">
        <v>1507</v>
      </c>
      <c r="D59" s="99" t="s">
        <v>1237</v>
      </c>
      <c r="E59" s="86"/>
      <c r="F59" s="99" t="s">
        <v>1423</v>
      </c>
      <c r="G59" s="99" t="s">
        <v>175</v>
      </c>
      <c r="H59" s="96">
        <v>3622</v>
      </c>
      <c r="I59" s="98">
        <v>18940</v>
      </c>
      <c r="J59" s="86"/>
      <c r="K59" s="96">
        <v>2491.5767000000001</v>
      </c>
      <c r="L59" s="97">
        <v>1.4170579029733959E-5</v>
      </c>
      <c r="M59" s="97">
        <f t="shared" si="0"/>
        <v>3.2369866995070752E-2</v>
      </c>
      <c r="N59" s="97">
        <f>K59/'סכום נכסי הקרן'!$C$42</f>
        <v>3.3477830381349184E-3</v>
      </c>
    </row>
    <row r="60" spans="2:14">
      <c r="B60" s="89" t="s">
        <v>1508</v>
      </c>
      <c r="C60" s="86" t="s">
        <v>1509</v>
      </c>
      <c r="D60" s="99" t="s">
        <v>1237</v>
      </c>
      <c r="E60" s="86"/>
      <c r="F60" s="99" t="s">
        <v>1423</v>
      </c>
      <c r="G60" s="99" t="s">
        <v>175</v>
      </c>
      <c r="H60" s="96">
        <v>12429</v>
      </c>
      <c r="I60" s="98">
        <v>2549</v>
      </c>
      <c r="J60" s="86"/>
      <c r="K60" s="96">
        <v>1150.6728500000002</v>
      </c>
      <c r="L60" s="97">
        <v>1.2066990291262137E-3</v>
      </c>
      <c r="M60" s="97">
        <f t="shared" si="0"/>
        <v>1.4949219548143553E-2</v>
      </c>
      <c r="N60" s="97">
        <f>K60/'סכום נכסי הקרן'!$C$42</f>
        <v>1.5460904934904735E-3</v>
      </c>
    </row>
    <row r="61" spans="2:14">
      <c r="B61" s="89" t="s">
        <v>1510</v>
      </c>
      <c r="C61" s="86" t="s">
        <v>1511</v>
      </c>
      <c r="D61" s="99" t="s">
        <v>1237</v>
      </c>
      <c r="E61" s="86"/>
      <c r="F61" s="99" t="s">
        <v>1423</v>
      </c>
      <c r="G61" s="99" t="s">
        <v>175</v>
      </c>
      <c r="H61" s="96">
        <v>675</v>
      </c>
      <c r="I61" s="98">
        <v>23153</v>
      </c>
      <c r="J61" s="86"/>
      <c r="K61" s="96">
        <v>567.61894999999993</v>
      </c>
      <c r="L61" s="97">
        <v>4.272151898734177E-5</v>
      </c>
      <c r="M61" s="97">
        <f t="shared" si="0"/>
        <v>7.3743464992997061E-3</v>
      </c>
      <c r="N61" s="97">
        <f>K61/'סכום נכסי הקרן'!$C$42</f>
        <v>7.6267573578367139E-4</v>
      </c>
    </row>
    <row r="62" spans="2:14">
      <c r="B62" s="89" t="s">
        <v>1512</v>
      </c>
      <c r="C62" s="86" t="s">
        <v>1513</v>
      </c>
      <c r="D62" s="99" t="s">
        <v>30</v>
      </c>
      <c r="E62" s="86"/>
      <c r="F62" s="99" t="s">
        <v>1423</v>
      </c>
      <c r="G62" s="99" t="s">
        <v>177</v>
      </c>
      <c r="H62" s="96">
        <v>339</v>
      </c>
      <c r="I62" s="98">
        <v>5707</v>
      </c>
      <c r="J62" s="86"/>
      <c r="K62" s="96">
        <v>78.899830000000009</v>
      </c>
      <c r="L62" s="97">
        <v>4.0843373493975902E-5</v>
      </c>
      <c r="M62" s="97">
        <f t="shared" si="0"/>
        <v>1.0250445041622414E-3</v>
      </c>
      <c r="N62" s="97">
        <f>K62/'סכום נכסי הקרן'!$C$42</f>
        <v>1.0601299674448255E-4</v>
      </c>
    </row>
    <row r="63" spans="2:14">
      <c r="B63" s="89" t="s">
        <v>1514</v>
      </c>
      <c r="C63" s="86" t="s">
        <v>1515</v>
      </c>
      <c r="D63" s="99" t="s">
        <v>135</v>
      </c>
      <c r="E63" s="86"/>
      <c r="F63" s="99" t="s">
        <v>1423</v>
      </c>
      <c r="G63" s="99" t="s">
        <v>178</v>
      </c>
      <c r="H63" s="96">
        <v>41376</v>
      </c>
      <c r="I63" s="98">
        <v>719</v>
      </c>
      <c r="J63" s="86"/>
      <c r="K63" s="96">
        <v>1407.9174499999999</v>
      </c>
      <c r="L63" s="97">
        <v>4.671516585899781E-5</v>
      </c>
      <c r="M63" s="97">
        <f t="shared" si="0"/>
        <v>1.8291269378357556E-2</v>
      </c>
      <c r="N63" s="97">
        <f>K63/'סכום נכסי הקרן'!$C$42</f>
        <v>1.8917347229182896E-3</v>
      </c>
    </row>
    <row r="64" spans="2:14">
      <c r="B64" s="89" t="s">
        <v>1516</v>
      </c>
      <c r="C64" s="86" t="s">
        <v>1517</v>
      </c>
      <c r="D64" s="99" t="s">
        <v>1237</v>
      </c>
      <c r="E64" s="86"/>
      <c r="F64" s="99" t="s">
        <v>1423</v>
      </c>
      <c r="G64" s="99" t="s">
        <v>175</v>
      </c>
      <c r="H64" s="96">
        <v>2168</v>
      </c>
      <c r="I64" s="98">
        <v>4427</v>
      </c>
      <c r="J64" s="86"/>
      <c r="K64" s="96">
        <v>348.58977000000004</v>
      </c>
      <c r="L64" s="97">
        <v>1.5359546581650725E-5</v>
      </c>
      <c r="M64" s="97">
        <f t="shared" si="0"/>
        <v>4.5287807077110274E-3</v>
      </c>
      <c r="N64" s="97">
        <f>K64/'סכום נכסי הקרן'!$C$42</f>
        <v>4.6837928740999727E-4</v>
      </c>
    </row>
    <row r="65" spans="2:14">
      <c r="B65" s="89" t="s">
        <v>1518</v>
      </c>
      <c r="C65" s="86" t="s">
        <v>1519</v>
      </c>
      <c r="D65" s="99" t="s">
        <v>1219</v>
      </c>
      <c r="E65" s="86"/>
      <c r="F65" s="99" t="s">
        <v>1423</v>
      </c>
      <c r="G65" s="99" t="s">
        <v>175</v>
      </c>
      <c r="H65" s="96">
        <v>77</v>
      </c>
      <c r="I65" s="98">
        <v>11180</v>
      </c>
      <c r="J65" s="86"/>
      <c r="K65" s="96">
        <v>31.266439999999999</v>
      </c>
      <c r="L65" s="97">
        <v>1.0672210672210671E-6</v>
      </c>
      <c r="M65" s="97">
        <f t="shared" si="0"/>
        <v>4.0620483576097016E-4</v>
      </c>
      <c r="N65" s="97">
        <f>K65/'סכום נכסי הקרן'!$C$42</f>
        <v>4.2010850998431289E-5</v>
      </c>
    </row>
    <row r="66" spans="2:14">
      <c r="B66" s="89" t="s">
        <v>1520</v>
      </c>
      <c r="C66" s="86" t="s">
        <v>1521</v>
      </c>
      <c r="D66" s="99" t="s">
        <v>1237</v>
      </c>
      <c r="E66" s="86"/>
      <c r="F66" s="99" t="s">
        <v>1423</v>
      </c>
      <c r="G66" s="99" t="s">
        <v>175</v>
      </c>
      <c r="H66" s="96">
        <v>1964</v>
      </c>
      <c r="I66" s="98">
        <v>15309</v>
      </c>
      <c r="J66" s="86"/>
      <c r="K66" s="96">
        <v>1092.0289399999999</v>
      </c>
      <c r="L66" s="97">
        <v>6.9497523000707714E-6</v>
      </c>
      <c r="M66" s="97">
        <f t="shared" si="0"/>
        <v>1.4187334286184365E-2</v>
      </c>
      <c r="N66" s="97">
        <f>K66/'סכום נכסי הקרן'!$C$42</f>
        <v>1.4672941685818679E-3</v>
      </c>
    </row>
    <row r="67" spans="2:14">
      <c r="B67" s="89" t="s">
        <v>1522</v>
      </c>
      <c r="C67" s="86" t="s">
        <v>1523</v>
      </c>
      <c r="D67" s="99" t="s">
        <v>135</v>
      </c>
      <c r="E67" s="86"/>
      <c r="F67" s="99" t="s">
        <v>1423</v>
      </c>
      <c r="G67" s="99" t="s">
        <v>175</v>
      </c>
      <c r="H67" s="96">
        <v>14851</v>
      </c>
      <c r="I67" s="98">
        <v>666</v>
      </c>
      <c r="J67" s="86"/>
      <c r="K67" s="96">
        <v>359.23263000000003</v>
      </c>
      <c r="L67" s="97">
        <v>8.2735376044568246E-5</v>
      </c>
      <c r="M67" s="97">
        <f t="shared" si="0"/>
        <v>4.6670497654715841E-3</v>
      </c>
      <c r="N67" s="97">
        <f>K67/'סכום נכסי הקרן'!$C$42</f>
        <v>4.8267946375425528E-4</v>
      </c>
    </row>
    <row r="68" spans="2:14">
      <c r="B68" s="89" t="s">
        <v>1524</v>
      </c>
      <c r="C68" s="86" t="s">
        <v>1525</v>
      </c>
      <c r="D68" s="99" t="s">
        <v>1237</v>
      </c>
      <c r="E68" s="86"/>
      <c r="F68" s="99" t="s">
        <v>1423</v>
      </c>
      <c r="G68" s="99" t="s">
        <v>175</v>
      </c>
      <c r="H68" s="96">
        <v>448</v>
      </c>
      <c r="I68" s="98">
        <v>21082</v>
      </c>
      <c r="J68" s="86"/>
      <c r="K68" s="96">
        <v>343.03280999999998</v>
      </c>
      <c r="L68" s="97">
        <v>3.4999999999999997E-5</v>
      </c>
      <c r="M68" s="97">
        <f t="shared" si="0"/>
        <v>4.4565862390049541E-3</v>
      </c>
      <c r="N68" s="97">
        <f>K68/'סכום נכסי הקרן'!$C$42</f>
        <v>4.6091273162161058E-4</v>
      </c>
    </row>
    <row r="69" spans="2:14">
      <c r="B69" s="89" t="s">
        <v>1526</v>
      </c>
      <c r="C69" s="86" t="s">
        <v>1527</v>
      </c>
      <c r="D69" s="99" t="s">
        <v>1237</v>
      </c>
      <c r="E69" s="86"/>
      <c r="F69" s="99" t="s">
        <v>1423</v>
      </c>
      <c r="G69" s="99" t="s">
        <v>175</v>
      </c>
      <c r="H69" s="96">
        <v>501</v>
      </c>
      <c r="I69" s="98">
        <v>19958</v>
      </c>
      <c r="J69" s="86"/>
      <c r="K69" s="96">
        <v>363.16215999999997</v>
      </c>
      <c r="L69" s="97">
        <v>1.9920477137176939E-5</v>
      </c>
      <c r="M69" s="97">
        <f t="shared" si="0"/>
        <v>4.7181011191999838E-3</v>
      </c>
      <c r="N69" s="97">
        <f>K69/'סכום נכסי הקרן'!$C$42</f>
        <v>4.8795933889590439E-4</v>
      </c>
    </row>
    <row r="70" spans="2:14">
      <c r="B70" s="89" t="s">
        <v>1528</v>
      </c>
      <c r="C70" s="86" t="s">
        <v>1529</v>
      </c>
      <c r="D70" s="99" t="s">
        <v>30</v>
      </c>
      <c r="E70" s="86"/>
      <c r="F70" s="99" t="s">
        <v>1423</v>
      </c>
      <c r="G70" s="99" t="s">
        <v>177</v>
      </c>
      <c r="H70" s="96">
        <v>3016.9999999999995</v>
      </c>
      <c r="I70" s="98">
        <v>5184</v>
      </c>
      <c r="J70" s="86"/>
      <c r="K70" s="96">
        <v>637.83569999999997</v>
      </c>
      <c r="L70" s="97">
        <v>9.5777777777777766E-4</v>
      </c>
      <c r="M70" s="97">
        <f t="shared" si="0"/>
        <v>8.2865828588410892E-3</v>
      </c>
      <c r="N70" s="97">
        <f>K70/'סכום נכסי הקרן'!$C$42</f>
        <v>8.5702179570747801E-4</v>
      </c>
    </row>
    <row r="71" spans="2:14">
      <c r="B71" s="89" t="s">
        <v>1530</v>
      </c>
      <c r="C71" s="86" t="s">
        <v>1531</v>
      </c>
      <c r="D71" s="99" t="s">
        <v>1219</v>
      </c>
      <c r="E71" s="86"/>
      <c r="F71" s="99" t="s">
        <v>1423</v>
      </c>
      <c r="G71" s="99" t="s">
        <v>175</v>
      </c>
      <c r="H71" s="96">
        <v>1595</v>
      </c>
      <c r="I71" s="98">
        <v>4710</v>
      </c>
      <c r="J71" s="86"/>
      <c r="K71" s="96">
        <v>272.85217999999998</v>
      </c>
      <c r="L71" s="97">
        <v>3.6126840317100794E-5</v>
      </c>
      <c r="M71" s="97">
        <f t="shared" si="0"/>
        <v>3.5448191403921474E-3</v>
      </c>
      <c r="N71" s="97">
        <f>K71/'סכום נכסי הקרן'!$C$42</f>
        <v>3.6661520398795488E-4</v>
      </c>
    </row>
    <row r="72" spans="2:14">
      <c r="B72" s="89" t="s">
        <v>1532</v>
      </c>
      <c r="C72" s="86" t="s">
        <v>1533</v>
      </c>
      <c r="D72" s="99" t="s">
        <v>30</v>
      </c>
      <c r="E72" s="86"/>
      <c r="F72" s="99" t="s">
        <v>1423</v>
      </c>
      <c r="G72" s="99" t="s">
        <v>177</v>
      </c>
      <c r="H72" s="96">
        <v>109</v>
      </c>
      <c r="I72" s="98">
        <v>17844</v>
      </c>
      <c r="J72" s="86"/>
      <c r="K72" s="96">
        <v>79.320830000000001</v>
      </c>
      <c r="L72" s="97">
        <v>5.7127882599580717E-4</v>
      </c>
      <c r="M72" s="97">
        <f t="shared" si="0"/>
        <v>1.0305140183076115E-3</v>
      </c>
      <c r="N72" s="97">
        <f>K72/'סכום נכסי הקרן'!$C$42</f>
        <v>1.0657866934009432E-4</v>
      </c>
    </row>
    <row r="73" spans="2:14">
      <c r="B73" s="89" t="s">
        <v>1534</v>
      </c>
      <c r="C73" s="86" t="s">
        <v>1535</v>
      </c>
      <c r="D73" s="99" t="s">
        <v>30</v>
      </c>
      <c r="E73" s="86"/>
      <c r="F73" s="99" t="s">
        <v>1423</v>
      </c>
      <c r="G73" s="99" t="s">
        <v>177</v>
      </c>
      <c r="H73" s="96">
        <v>961</v>
      </c>
      <c r="I73" s="98">
        <v>4605.3</v>
      </c>
      <c r="J73" s="86"/>
      <c r="K73" s="96">
        <v>180.48861000020003</v>
      </c>
      <c r="L73" s="97">
        <v>1.1018520631176635E-4</v>
      </c>
      <c r="M73" s="97">
        <f t="shared" si="0"/>
        <v>2.3448574951883566E-3</v>
      </c>
      <c r="N73" s="97">
        <f>K73/'סכום נכסי הקרן'!$C$42</f>
        <v>2.4251178265361769E-4</v>
      </c>
    </row>
    <row r="74" spans="2:14">
      <c r="B74" s="89" t="s">
        <v>1536</v>
      </c>
      <c r="C74" s="86" t="s">
        <v>1537</v>
      </c>
      <c r="D74" s="99" t="s">
        <v>30</v>
      </c>
      <c r="E74" s="86"/>
      <c r="F74" s="99" t="s">
        <v>1423</v>
      </c>
      <c r="G74" s="99" t="s">
        <v>177</v>
      </c>
      <c r="H74" s="96">
        <v>2086</v>
      </c>
      <c r="I74" s="98">
        <v>9355.9</v>
      </c>
      <c r="J74" s="86"/>
      <c r="K74" s="96">
        <v>795.91810999990025</v>
      </c>
      <c r="L74" s="97">
        <v>5.4986593393384527E-4</v>
      </c>
      <c r="M74" s="97">
        <f t="shared" si="0"/>
        <v>1.0340345276011315E-2</v>
      </c>
      <c r="N74" s="97">
        <f>K74/'סכום נכסי הקרן'!$C$42</f>
        <v>1.0694277035108203E-3</v>
      </c>
    </row>
    <row r="75" spans="2:14">
      <c r="B75" s="89" t="s">
        <v>1538</v>
      </c>
      <c r="C75" s="86" t="s">
        <v>1539</v>
      </c>
      <c r="D75" s="99" t="s">
        <v>30</v>
      </c>
      <c r="E75" s="86"/>
      <c r="F75" s="99" t="s">
        <v>1423</v>
      </c>
      <c r="G75" s="99" t="s">
        <v>177</v>
      </c>
      <c r="H75" s="96">
        <v>1708</v>
      </c>
      <c r="I75" s="98">
        <v>5920</v>
      </c>
      <c r="J75" s="86"/>
      <c r="K75" s="96">
        <v>412.36149000000006</v>
      </c>
      <c r="L75" s="97">
        <v>4.7142145436830765E-4</v>
      </c>
      <c r="M75" s="97">
        <f t="shared" si="0"/>
        <v>5.3572850417124224E-3</v>
      </c>
      <c r="N75" s="97">
        <f>K75/'סכום נכסי הקרן'!$C$42</f>
        <v>5.5406554484236498E-4</v>
      </c>
    </row>
    <row r="76" spans="2:14">
      <c r="B76" s="89" t="s">
        <v>1540</v>
      </c>
      <c r="C76" s="86" t="s">
        <v>1541</v>
      </c>
      <c r="D76" s="99" t="s">
        <v>30</v>
      </c>
      <c r="E76" s="86"/>
      <c r="F76" s="99" t="s">
        <v>1423</v>
      </c>
      <c r="G76" s="99" t="s">
        <v>177</v>
      </c>
      <c r="H76" s="96">
        <v>5645</v>
      </c>
      <c r="I76" s="98">
        <v>1769.4</v>
      </c>
      <c r="J76" s="86"/>
      <c r="K76" s="96">
        <v>407.34134</v>
      </c>
      <c r="L76" s="97">
        <v>2.1107948554189657E-4</v>
      </c>
      <c r="M76" s="97">
        <f t="shared" ref="M76:M89" si="1">K76/$K$11</f>
        <v>5.2920646582518991E-3</v>
      </c>
      <c r="N76" s="97">
        <f>K76/'סכום נכסי הקרן'!$C$42</f>
        <v>5.4732026864079625E-4</v>
      </c>
    </row>
    <row r="77" spans="2:14">
      <c r="B77" s="89" t="s">
        <v>1542</v>
      </c>
      <c r="C77" s="86" t="s">
        <v>1543</v>
      </c>
      <c r="D77" s="99" t="s">
        <v>1237</v>
      </c>
      <c r="E77" s="86"/>
      <c r="F77" s="99" t="s">
        <v>1423</v>
      </c>
      <c r="G77" s="99" t="s">
        <v>175</v>
      </c>
      <c r="H77" s="96">
        <v>435</v>
      </c>
      <c r="I77" s="98">
        <v>10633</v>
      </c>
      <c r="J77" s="86"/>
      <c r="K77" s="96">
        <v>167.99289999999999</v>
      </c>
      <c r="L77" s="97">
        <v>5.8617934635477971E-5</v>
      </c>
      <c r="M77" s="97">
        <f t="shared" si="1"/>
        <v>2.1825167289115446E-3</v>
      </c>
      <c r="N77" s="97">
        <f>K77/'סכום נכסי הקרן'!$C$42</f>
        <v>2.2572204225023275E-4</v>
      </c>
    </row>
    <row r="78" spans="2:14">
      <c r="B78" s="89" t="s">
        <v>1544</v>
      </c>
      <c r="C78" s="86" t="s">
        <v>1545</v>
      </c>
      <c r="D78" s="99" t="s">
        <v>1237</v>
      </c>
      <c r="E78" s="86"/>
      <c r="F78" s="99" t="s">
        <v>1423</v>
      </c>
      <c r="G78" s="99" t="s">
        <v>175</v>
      </c>
      <c r="H78" s="96">
        <v>2557</v>
      </c>
      <c r="I78" s="98">
        <v>2773</v>
      </c>
      <c r="J78" s="86"/>
      <c r="K78" s="96">
        <v>257.5291700002</v>
      </c>
      <c r="L78" s="97">
        <v>3.0082352941176472E-5</v>
      </c>
      <c r="M78" s="97">
        <f t="shared" si="1"/>
        <v>3.3457468839941549E-3</v>
      </c>
      <c r="N78" s="97">
        <f>K78/'סכום נכסי הקרן'!$C$42</f>
        <v>3.4602658916806913E-4</v>
      </c>
    </row>
    <row r="79" spans="2:14">
      <c r="B79" s="89" t="s">
        <v>1546</v>
      </c>
      <c r="C79" s="86" t="s">
        <v>1547</v>
      </c>
      <c r="D79" s="99" t="s">
        <v>135</v>
      </c>
      <c r="E79" s="86"/>
      <c r="F79" s="99" t="s">
        <v>1423</v>
      </c>
      <c r="G79" s="99" t="s">
        <v>175</v>
      </c>
      <c r="H79" s="96">
        <v>381</v>
      </c>
      <c r="I79" s="98">
        <v>35173.5</v>
      </c>
      <c r="J79" s="86"/>
      <c r="K79" s="96">
        <v>486.72809000000001</v>
      </c>
      <c r="L79" s="97">
        <v>8.6793888434543516E-4</v>
      </c>
      <c r="M79" s="97">
        <f t="shared" si="1"/>
        <v>6.3234350907458827E-3</v>
      </c>
      <c r="N79" s="97">
        <f>K79/'סכום נכסי הקרן'!$C$42</f>
        <v>6.5398751075405621E-4</v>
      </c>
    </row>
    <row r="80" spans="2:14">
      <c r="B80" s="89" t="s">
        <v>1548</v>
      </c>
      <c r="C80" s="86" t="s">
        <v>1549</v>
      </c>
      <c r="D80" s="99" t="s">
        <v>135</v>
      </c>
      <c r="E80" s="86"/>
      <c r="F80" s="99" t="s">
        <v>1423</v>
      </c>
      <c r="G80" s="99" t="s">
        <v>175</v>
      </c>
      <c r="H80" s="96">
        <v>1106</v>
      </c>
      <c r="I80" s="98">
        <v>50972</v>
      </c>
      <c r="J80" s="86"/>
      <c r="K80" s="96">
        <v>2047.54116</v>
      </c>
      <c r="L80" s="97">
        <v>1.1877115879736148E-4</v>
      </c>
      <c r="M80" s="97">
        <f t="shared" si="1"/>
        <v>2.6601081562583596E-2</v>
      </c>
      <c r="N80" s="97">
        <f>K80/'סכום נכסי הקרן'!$C$42</f>
        <v>2.7511589610430594E-3</v>
      </c>
    </row>
    <row r="81" spans="2:14">
      <c r="B81" s="89" t="s">
        <v>1550</v>
      </c>
      <c r="C81" s="86" t="s">
        <v>1551</v>
      </c>
      <c r="D81" s="99" t="s">
        <v>30</v>
      </c>
      <c r="E81" s="86"/>
      <c r="F81" s="99" t="s">
        <v>1423</v>
      </c>
      <c r="G81" s="99" t="s">
        <v>177</v>
      </c>
      <c r="H81" s="96">
        <v>690</v>
      </c>
      <c r="I81" s="98">
        <v>11336</v>
      </c>
      <c r="J81" s="86"/>
      <c r="K81" s="96">
        <v>318.99028000000004</v>
      </c>
      <c r="L81" s="97">
        <v>6.7317073170731709E-4</v>
      </c>
      <c r="M81" s="97">
        <f t="shared" si="1"/>
        <v>4.1442324197045102E-3</v>
      </c>
      <c r="N81" s="97">
        <f>K81/'סכום נכסי הקרן'!$C$42</f>
        <v>4.2860821772571091E-4</v>
      </c>
    </row>
    <row r="82" spans="2:14">
      <c r="B82" s="89" t="s">
        <v>1552</v>
      </c>
      <c r="C82" s="86" t="s">
        <v>1553</v>
      </c>
      <c r="D82" s="99" t="s">
        <v>1237</v>
      </c>
      <c r="E82" s="86"/>
      <c r="F82" s="99" t="s">
        <v>1423</v>
      </c>
      <c r="G82" s="99" t="s">
        <v>175</v>
      </c>
      <c r="H82" s="96">
        <v>204</v>
      </c>
      <c r="I82" s="98">
        <v>9054</v>
      </c>
      <c r="J82" s="86"/>
      <c r="K82" s="96">
        <v>67.083619999999996</v>
      </c>
      <c r="L82" s="97">
        <v>4.1590214067278286E-6</v>
      </c>
      <c r="M82" s="97">
        <f t="shared" si="1"/>
        <v>8.7153161166897571E-4</v>
      </c>
      <c r="N82" s="97">
        <f>K82/'סכום נכסי הקרן'!$C$42</f>
        <v>9.0136259972525975E-5</v>
      </c>
    </row>
    <row r="83" spans="2:14">
      <c r="B83" s="89" t="s">
        <v>1554</v>
      </c>
      <c r="C83" s="86" t="s">
        <v>1555</v>
      </c>
      <c r="D83" s="99" t="s">
        <v>30</v>
      </c>
      <c r="E83" s="86"/>
      <c r="F83" s="99" t="s">
        <v>1423</v>
      </c>
      <c r="G83" s="99" t="s">
        <v>177</v>
      </c>
      <c r="H83" s="96">
        <v>590</v>
      </c>
      <c r="I83" s="98">
        <v>9340</v>
      </c>
      <c r="J83" s="86"/>
      <c r="K83" s="96">
        <v>224.73329000000001</v>
      </c>
      <c r="L83" s="97">
        <v>4.4226327858014E-4</v>
      </c>
      <c r="M83" s="97">
        <f t="shared" si="1"/>
        <v>2.9196719919016199E-3</v>
      </c>
      <c r="N83" s="97">
        <f>K83/'סכום נכסי הקרן'!$C$42</f>
        <v>3.0196072084245115E-4</v>
      </c>
    </row>
    <row r="84" spans="2:14">
      <c r="B84" s="89" t="s">
        <v>1556</v>
      </c>
      <c r="C84" s="86" t="s">
        <v>1557</v>
      </c>
      <c r="D84" s="99" t="s">
        <v>1237</v>
      </c>
      <c r="E84" s="86"/>
      <c r="F84" s="99" t="s">
        <v>1423</v>
      </c>
      <c r="G84" s="99" t="s">
        <v>175</v>
      </c>
      <c r="H84" s="96">
        <v>5204</v>
      </c>
      <c r="I84" s="98">
        <v>5817</v>
      </c>
      <c r="J84" s="86"/>
      <c r="K84" s="96">
        <v>1099.4669799999999</v>
      </c>
      <c r="L84" s="97">
        <v>3.2258032522840969E-5</v>
      </c>
      <c r="M84" s="97">
        <f t="shared" si="1"/>
        <v>1.4283967219661395E-2</v>
      </c>
      <c r="N84" s="97">
        <f>K84/'סכום נכסי הקרן'!$C$42</f>
        <v>1.4772882193967471E-3</v>
      </c>
    </row>
    <row r="85" spans="2:14">
      <c r="B85" s="89" t="s">
        <v>1558</v>
      </c>
      <c r="C85" s="86" t="s">
        <v>1559</v>
      </c>
      <c r="D85" s="99" t="s">
        <v>147</v>
      </c>
      <c r="E85" s="86"/>
      <c r="F85" s="99" t="s">
        <v>1423</v>
      </c>
      <c r="G85" s="99" t="s">
        <v>179</v>
      </c>
      <c r="H85" s="96">
        <v>4227</v>
      </c>
      <c r="I85" s="98">
        <v>7920</v>
      </c>
      <c r="J85" s="86"/>
      <c r="K85" s="96">
        <v>861.35133999999994</v>
      </c>
      <c r="L85" s="97">
        <v>9.9724254297556221E-5</v>
      </c>
      <c r="M85" s="97">
        <f t="shared" si="1"/>
        <v>1.1190435482811331E-2</v>
      </c>
      <c r="N85" s="97">
        <f>K85/'סכום נכסי הקרן'!$C$42</f>
        <v>1.1573464328538561E-3</v>
      </c>
    </row>
    <row r="86" spans="2:14">
      <c r="B86" s="89" t="s">
        <v>1560</v>
      </c>
      <c r="C86" s="86" t="s">
        <v>1561</v>
      </c>
      <c r="D86" s="99" t="s">
        <v>135</v>
      </c>
      <c r="E86" s="86"/>
      <c r="F86" s="99" t="s">
        <v>1423</v>
      </c>
      <c r="G86" s="99" t="s">
        <v>178</v>
      </c>
      <c r="H86" s="96">
        <v>5042</v>
      </c>
      <c r="I86" s="98">
        <v>3025.75</v>
      </c>
      <c r="J86" s="96">
        <v>3.55125</v>
      </c>
      <c r="K86" s="96">
        <v>725.54876000000002</v>
      </c>
      <c r="L86" s="97">
        <v>1.2786423364513237E-4</v>
      </c>
      <c r="M86" s="97">
        <f t="shared" si="1"/>
        <v>9.4261263799900324E-3</v>
      </c>
      <c r="N86" s="97">
        <f>K86/'סכום נכסי הקרן'!$C$42</f>
        <v>9.748766040667432E-4</v>
      </c>
    </row>
    <row r="87" spans="2:14">
      <c r="B87" s="89" t="s">
        <v>1562</v>
      </c>
      <c r="C87" s="86" t="s">
        <v>1563</v>
      </c>
      <c r="D87" s="99" t="s">
        <v>1237</v>
      </c>
      <c r="E87" s="86"/>
      <c r="F87" s="99" t="s">
        <v>1423</v>
      </c>
      <c r="G87" s="99" t="s">
        <v>175</v>
      </c>
      <c r="H87" s="96">
        <v>1775</v>
      </c>
      <c r="I87" s="98">
        <v>20063</v>
      </c>
      <c r="J87" s="86"/>
      <c r="K87" s="96">
        <v>1293.4214899999999</v>
      </c>
      <c r="L87" s="97">
        <v>1.8350849951923359E-5</v>
      </c>
      <c r="M87" s="97">
        <f t="shared" si="1"/>
        <v>1.6803769918006632E-2</v>
      </c>
      <c r="N87" s="97">
        <f>K87/'סכום נכסי הקרן'!$C$42</f>
        <v>1.7378933289034179E-3</v>
      </c>
    </row>
    <row r="88" spans="2:14">
      <c r="B88" s="89" t="s">
        <v>1564</v>
      </c>
      <c r="C88" s="86" t="s">
        <v>1565</v>
      </c>
      <c r="D88" s="99" t="s">
        <v>135</v>
      </c>
      <c r="E88" s="86"/>
      <c r="F88" s="99" t="s">
        <v>1423</v>
      </c>
      <c r="G88" s="99" t="s">
        <v>175</v>
      </c>
      <c r="H88" s="96">
        <v>413</v>
      </c>
      <c r="I88" s="98">
        <v>5364.25</v>
      </c>
      <c r="J88" s="96">
        <v>0.35208999999999996</v>
      </c>
      <c r="K88" s="96">
        <v>80.816690000000008</v>
      </c>
      <c r="L88" s="97">
        <v>9.8979780175638454E-7</v>
      </c>
      <c r="M88" s="97">
        <f t="shared" si="1"/>
        <v>1.0499478126769547E-3</v>
      </c>
      <c r="N88" s="97">
        <f>K88/'סכום נכסי הקרן'!$C$42</f>
        <v>1.085885672234003E-4</v>
      </c>
    </row>
    <row r="89" spans="2:14">
      <c r="B89" s="89" t="s">
        <v>1566</v>
      </c>
      <c r="C89" s="86" t="s">
        <v>1567</v>
      </c>
      <c r="D89" s="99" t="s">
        <v>135</v>
      </c>
      <c r="E89" s="86"/>
      <c r="F89" s="99" t="s">
        <v>1423</v>
      </c>
      <c r="G89" s="99" t="s">
        <v>175</v>
      </c>
      <c r="H89" s="96">
        <v>11032</v>
      </c>
      <c r="I89" s="98">
        <v>1812</v>
      </c>
      <c r="J89" s="86"/>
      <c r="K89" s="96">
        <v>726.03621999999996</v>
      </c>
      <c r="L89" s="97">
        <v>1.738856314229872E-4</v>
      </c>
      <c r="M89" s="97">
        <f t="shared" si="1"/>
        <v>9.4324593238506067E-3</v>
      </c>
      <c r="N89" s="97">
        <f>K89/'סכום נכסי הקרן'!$C$42</f>
        <v>9.7553157500132018E-4</v>
      </c>
    </row>
    <row r="90" spans="2:14">
      <c r="B90" s="85"/>
      <c r="C90" s="86"/>
      <c r="D90" s="86"/>
      <c r="E90" s="86"/>
      <c r="F90" s="86"/>
      <c r="G90" s="86"/>
      <c r="H90" s="96"/>
      <c r="I90" s="98"/>
      <c r="J90" s="86"/>
      <c r="K90" s="86"/>
      <c r="L90" s="86"/>
      <c r="M90" s="97"/>
      <c r="N90" s="86"/>
    </row>
    <row r="91" spans="2:14">
      <c r="B91" s="104" t="s">
        <v>74</v>
      </c>
      <c r="C91" s="84"/>
      <c r="D91" s="84"/>
      <c r="E91" s="84"/>
      <c r="F91" s="84"/>
      <c r="G91" s="84"/>
      <c r="H91" s="93"/>
      <c r="I91" s="95"/>
      <c r="J91" s="84"/>
      <c r="K91" s="93">
        <v>22585.71414</v>
      </c>
      <c r="L91" s="84"/>
      <c r="M91" s="94">
        <f t="shared" ref="M91:M100" si="2">K91/$K$11</f>
        <v>0.29342727546797526</v>
      </c>
      <c r="N91" s="94">
        <f>K91/'סכום נכסי הקרן'!$C$42</f>
        <v>3.0347077295294976E-2</v>
      </c>
    </row>
    <row r="92" spans="2:14">
      <c r="B92" s="89" t="s">
        <v>1568</v>
      </c>
      <c r="C92" s="86" t="s">
        <v>1569</v>
      </c>
      <c r="D92" s="99" t="s">
        <v>30</v>
      </c>
      <c r="E92" s="86"/>
      <c r="F92" s="99" t="s">
        <v>1443</v>
      </c>
      <c r="G92" s="99" t="s">
        <v>177</v>
      </c>
      <c r="H92" s="96">
        <v>1637</v>
      </c>
      <c r="I92" s="98">
        <v>22629.98</v>
      </c>
      <c r="J92" s="86"/>
      <c r="K92" s="96">
        <v>1510.7804799999999</v>
      </c>
      <c r="L92" s="97">
        <v>7.773025748800689E-4</v>
      </c>
      <c r="M92" s="97">
        <f t="shared" si="2"/>
        <v>1.9627637068667863E-2</v>
      </c>
      <c r="N92" s="97">
        <f>K92/'סכום נכסי הקרן'!$C$42</f>
        <v>2.0299456425681497E-3</v>
      </c>
    </row>
    <row r="93" spans="2:14">
      <c r="B93" s="89" t="s">
        <v>1570</v>
      </c>
      <c r="C93" s="86" t="s">
        <v>1571</v>
      </c>
      <c r="D93" s="99" t="s">
        <v>30</v>
      </c>
      <c r="E93" s="86"/>
      <c r="F93" s="99" t="s">
        <v>1443</v>
      </c>
      <c r="G93" s="99" t="s">
        <v>177</v>
      </c>
      <c r="H93" s="96">
        <v>1900</v>
      </c>
      <c r="I93" s="98">
        <v>19520</v>
      </c>
      <c r="J93" s="86"/>
      <c r="K93" s="96">
        <v>1512.5228200000001</v>
      </c>
      <c r="L93" s="97">
        <v>1.6669605781370225E-3</v>
      </c>
      <c r="M93" s="97">
        <f t="shared" si="2"/>
        <v>1.9650273062197663E-2</v>
      </c>
      <c r="N93" s="97">
        <f>K93/'סכום נכסי הקרן'!$C$42</f>
        <v>2.0322867209297607E-3</v>
      </c>
    </row>
    <row r="94" spans="2:14">
      <c r="B94" s="89" t="s">
        <v>1572</v>
      </c>
      <c r="C94" s="86" t="s">
        <v>1573</v>
      </c>
      <c r="D94" s="99" t="s">
        <v>135</v>
      </c>
      <c r="E94" s="86"/>
      <c r="F94" s="99" t="s">
        <v>1443</v>
      </c>
      <c r="G94" s="99" t="s">
        <v>175</v>
      </c>
      <c r="H94" s="96">
        <v>3983</v>
      </c>
      <c r="I94" s="98">
        <v>9997</v>
      </c>
      <c r="J94" s="86"/>
      <c r="K94" s="96">
        <v>1446.1916100000001</v>
      </c>
      <c r="L94" s="97">
        <v>7.5406343258080345E-4</v>
      </c>
      <c r="M94" s="97">
        <f t="shared" si="2"/>
        <v>1.8788516550619225E-2</v>
      </c>
      <c r="N94" s="97">
        <f>K94/'סכום נכסי הקרן'!$C$42</f>
        <v>1.9431614294077436E-3</v>
      </c>
    </row>
    <row r="95" spans="2:14">
      <c r="B95" s="89" t="s">
        <v>1574</v>
      </c>
      <c r="C95" s="86" t="s">
        <v>1575</v>
      </c>
      <c r="D95" s="99" t="s">
        <v>135</v>
      </c>
      <c r="E95" s="86"/>
      <c r="F95" s="99" t="s">
        <v>1443</v>
      </c>
      <c r="G95" s="99" t="s">
        <v>175</v>
      </c>
      <c r="H95" s="96">
        <v>2678</v>
      </c>
      <c r="I95" s="98">
        <v>10367</v>
      </c>
      <c r="J95" s="86"/>
      <c r="K95" s="96">
        <v>1008.34584</v>
      </c>
      <c r="L95" s="97">
        <v>7.933689053722125E-5</v>
      </c>
      <c r="M95" s="97">
        <f t="shared" si="2"/>
        <v>1.3100146877209477E-2</v>
      </c>
      <c r="N95" s="97">
        <f>K95/'סכום נכסי הקרן'!$C$42</f>
        <v>1.3548541771665732E-3</v>
      </c>
    </row>
    <row r="96" spans="2:14">
      <c r="B96" s="89" t="s">
        <v>1576</v>
      </c>
      <c r="C96" s="86" t="s">
        <v>1577</v>
      </c>
      <c r="D96" s="99" t="s">
        <v>135</v>
      </c>
      <c r="E96" s="86"/>
      <c r="F96" s="99" t="s">
        <v>1443</v>
      </c>
      <c r="G96" s="99" t="s">
        <v>175</v>
      </c>
      <c r="H96" s="96">
        <v>3516</v>
      </c>
      <c r="I96" s="98">
        <v>11392</v>
      </c>
      <c r="J96" s="86"/>
      <c r="K96" s="96">
        <v>1454.77116</v>
      </c>
      <c r="L96" s="97">
        <v>9.7093848024986591E-5</v>
      </c>
      <c r="M96" s="97">
        <f t="shared" si="2"/>
        <v>1.8899979662462246E-2</v>
      </c>
      <c r="N96" s="97">
        <f>K96/'סכום נכסי הקרן'!$C$42</f>
        <v>1.9546892591409525E-3</v>
      </c>
    </row>
    <row r="97" spans="2:14">
      <c r="B97" s="89" t="s">
        <v>1578</v>
      </c>
      <c r="C97" s="86" t="s">
        <v>1579</v>
      </c>
      <c r="D97" s="99" t="s">
        <v>1237</v>
      </c>
      <c r="E97" s="86"/>
      <c r="F97" s="99" t="s">
        <v>1443</v>
      </c>
      <c r="G97" s="99" t="s">
        <v>175</v>
      </c>
      <c r="H97" s="96">
        <v>6298</v>
      </c>
      <c r="I97" s="98">
        <v>3597</v>
      </c>
      <c r="J97" s="86"/>
      <c r="K97" s="96">
        <v>822.78986999999995</v>
      </c>
      <c r="L97" s="97">
        <v>2.4174373742082356E-5</v>
      </c>
      <c r="M97" s="97">
        <f t="shared" si="2"/>
        <v>1.0689455659459151E-2</v>
      </c>
      <c r="N97" s="97">
        <f>K97/'סכום נכסי הקרן'!$C$42</f>
        <v>1.1055336850498056E-3</v>
      </c>
    </row>
    <row r="98" spans="2:14">
      <c r="B98" s="89" t="s">
        <v>1580</v>
      </c>
      <c r="C98" s="86" t="s">
        <v>1581</v>
      </c>
      <c r="D98" s="99" t="s">
        <v>135</v>
      </c>
      <c r="E98" s="86"/>
      <c r="F98" s="99" t="s">
        <v>1443</v>
      </c>
      <c r="G98" s="99" t="s">
        <v>175</v>
      </c>
      <c r="H98" s="96">
        <v>2579</v>
      </c>
      <c r="I98" s="98">
        <v>6927</v>
      </c>
      <c r="J98" s="86"/>
      <c r="K98" s="96">
        <v>648.84710999999993</v>
      </c>
      <c r="L98" s="97">
        <v>5.0172919537286233E-5</v>
      </c>
      <c r="M98" s="97">
        <f t="shared" si="2"/>
        <v>8.4296400150298562E-3</v>
      </c>
      <c r="N98" s="97">
        <f>K98/'סכום נכסי הקרן'!$C$42</f>
        <v>8.7181717070996102E-4</v>
      </c>
    </row>
    <row r="99" spans="2:14">
      <c r="B99" s="89" t="s">
        <v>1582</v>
      </c>
      <c r="C99" s="86" t="s">
        <v>1583</v>
      </c>
      <c r="D99" s="99" t="s">
        <v>1237</v>
      </c>
      <c r="E99" s="86"/>
      <c r="F99" s="99" t="s">
        <v>1443</v>
      </c>
      <c r="G99" s="99" t="s">
        <v>175</v>
      </c>
      <c r="H99" s="96">
        <v>11053</v>
      </c>
      <c r="I99" s="98">
        <v>3417</v>
      </c>
      <c r="J99" s="86"/>
      <c r="K99" s="96">
        <v>1371.7374299999999</v>
      </c>
      <c r="L99" s="97">
        <v>8.7931532767936683E-5</v>
      </c>
      <c r="M99" s="97">
        <f t="shared" si="2"/>
        <v>1.7821228686742886E-2</v>
      </c>
      <c r="N99" s="97">
        <f>K99/'סכום נכסי הקרן'!$C$42</f>
        <v>1.8431217874724805E-3</v>
      </c>
    </row>
    <row r="100" spans="2:14">
      <c r="B100" s="89" t="s">
        <v>1584</v>
      </c>
      <c r="C100" s="86" t="s">
        <v>1585</v>
      </c>
      <c r="D100" s="99" t="s">
        <v>1237</v>
      </c>
      <c r="E100" s="86"/>
      <c r="F100" s="99" t="s">
        <v>1443</v>
      </c>
      <c r="G100" s="99" t="s">
        <v>175</v>
      </c>
      <c r="H100" s="96">
        <v>44219</v>
      </c>
      <c r="I100" s="98">
        <v>7976</v>
      </c>
      <c r="J100" s="86"/>
      <c r="K100" s="96">
        <v>12809.72782</v>
      </c>
      <c r="L100" s="97">
        <v>1.461490642057472E-4</v>
      </c>
      <c r="M100" s="97">
        <f t="shared" si="2"/>
        <v>0.16642039788558691</v>
      </c>
      <c r="N100" s="97">
        <f>K100/'סכום נכסי הקרן'!$C$42</f>
        <v>1.7211667422849547E-2</v>
      </c>
    </row>
    <row r="101" spans="2:14">
      <c r="D101" s="1"/>
      <c r="E101" s="1"/>
      <c r="F101" s="1"/>
      <c r="G101" s="1"/>
    </row>
    <row r="102" spans="2:14">
      <c r="D102" s="1"/>
      <c r="E102" s="1"/>
      <c r="F102" s="1"/>
      <c r="G102" s="1"/>
    </row>
    <row r="103" spans="2:14">
      <c r="D103" s="1"/>
      <c r="E103" s="1"/>
      <c r="F103" s="1"/>
      <c r="G103" s="1"/>
    </row>
    <row r="104" spans="2:14">
      <c r="B104" s="101" t="s">
        <v>266</v>
      </c>
      <c r="D104" s="1"/>
      <c r="E104" s="1"/>
      <c r="F104" s="1"/>
      <c r="G104" s="1"/>
    </row>
    <row r="105" spans="2:14">
      <c r="B105" s="101" t="s">
        <v>123</v>
      </c>
      <c r="D105" s="1"/>
      <c r="E105" s="1"/>
      <c r="F105" s="1"/>
      <c r="G105" s="1"/>
    </row>
    <row r="106" spans="2:14">
      <c r="B106" s="101" t="s">
        <v>249</v>
      </c>
      <c r="D106" s="1"/>
      <c r="E106" s="1"/>
      <c r="F106" s="1"/>
      <c r="G106" s="1"/>
    </row>
    <row r="107" spans="2:14">
      <c r="B107" s="101" t="s">
        <v>257</v>
      </c>
      <c r="D107" s="1"/>
      <c r="E107" s="1"/>
      <c r="F107" s="1"/>
      <c r="G107" s="1"/>
    </row>
    <row r="108" spans="2:14">
      <c r="B108" s="101" t="s">
        <v>264</v>
      </c>
      <c r="D108" s="1"/>
      <c r="E108" s="1"/>
      <c r="F108" s="1"/>
      <c r="G108" s="1"/>
    </row>
    <row r="109" spans="2:14">
      <c r="D109" s="1"/>
      <c r="E109" s="1"/>
      <c r="F109" s="1"/>
      <c r="G109" s="1"/>
    </row>
    <row r="110" spans="2:14">
      <c r="D110" s="1"/>
      <c r="E110" s="1"/>
      <c r="F110" s="1"/>
      <c r="G110" s="1"/>
    </row>
    <row r="111" spans="2:14">
      <c r="D111" s="1"/>
      <c r="E111" s="1"/>
      <c r="F111" s="1"/>
      <c r="G111" s="1"/>
    </row>
    <row r="112" spans="2:14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5"/>
      <c r="D250" s="1"/>
      <c r="E250" s="1"/>
      <c r="F250" s="1"/>
      <c r="G250" s="1"/>
    </row>
    <row r="251" spans="2:7">
      <c r="B251" s="45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5" type="noConversion"/>
  <dataValidations count="1">
    <dataValidation allowBlank="1" showInputMessage="1" showErrorMessage="1" sqref="J9:J1048576 C5:C1048576 J1:J7 A1:A1048576 B1:B43 D1:I1048576 K1:AF1048576 AH1:XFD1048576 AG1:AG43 B45:B103 B105:B1048576 AG49:AG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>
      <selection activeCell="K28" sqref="K28:K29"/>
    </sheetView>
  </sheetViews>
  <sheetFormatPr defaultColWidth="9.140625" defaultRowHeight="18"/>
  <cols>
    <col min="1" max="1" width="6.28515625" style="1" customWidth="1"/>
    <col min="2" max="2" width="45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7.85546875" style="1" bestFit="1" customWidth="1"/>
    <col min="9" max="9" width="12" style="1" bestFit="1" customWidth="1"/>
    <col min="10" max="10" width="10.140625" style="1" bestFit="1" customWidth="1"/>
    <col min="11" max="11" width="11.85546875" style="1" bestFit="1" customWidth="1"/>
    <col min="12" max="12" width="10.140625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8" t="s">
        <v>191</v>
      </c>
      <c r="C1" s="80" t="s" vm="1">
        <v>267</v>
      </c>
    </row>
    <row r="2" spans="2:65">
      <c r="B2" s="58" t="s">
        <v>190</v>
      </c>
      <c r="C2" s="80" t="s">
        <v>268</v>
      </c>
    </row>
    <row r="3" spans="2:65">
      <c r="B3" s="58" t="s">
        <v>192</v>
      </c>
      <c r="C3" s="80" t="s">
        <v>269</v>
      </c>
    </row>
    <row r="4" spans="2:65">
      <c r="B4" s="58" t="s">
        <v>193</v>
      </c>
      <c r="C4" s="80">
        <v>8803</v>
      </c>
    </row>
    <row r="6" spans="2:65" ht="26.25" customHeight="1">
      <c r="B6" s="172" t="s">
        <v>221</v>
      </c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3"/>
      <c r="O6" s="174"/>
    </row>
    <row r="7" spans="2:65" ht="26.25" customHeight="1">
      <c r="B7" s="172" t="s">
        <v>101</v>
      </c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4"/>
      <c r="BM7" s="3"/>
    </row>
    <row r="8" spans="2:65" s="3" customFormat="1" ht="78.75">
      <c r="B8" s="23" t="s">
        <v>126</v>
      </c>
      <c r="C8" s="31" t="s">
        <v>49</v>
      </c>
      <c r="D8" s="31" t="s">
        <v>131</v>
      </c>
      <c r="E8" s="31" t="s">
        <v>128</v>
      </c>
      <c r="F8" s="31" t="s">
        <v>69</v>
      </c>
      <c r="G8" s="31" t="s">
        <v>15</v>
      </c>
      <c r="H8" s="31" t="s">
        <v>70</v>
      </c>
      <c r="I8" s="31" t="s">
        <v>111</v>
      </c>
      <c r="J8" s="31" t="s">
        <v>251</v>
      </c>
      <c r="K8" s="31" t="s">
        <v>250</v>
      </c>
      <c r="L8" s="31" t="s">
        <v>66</v>
      </c>
      <c r="M8" s="31" t="s">
        <v>63</v>
      </c>
      <c r="N8" s="31" t="s">
        <v>194</v>
      </c>
      <c r="O8" s="21" t="s">
        <v>196</v>
      </c>
      <c r="P8" s="1"/>
      <c r="Q8" s="1"/>
      <c r="BH8" s="1"/>
      <c r="BI8" s="1"/>
    </row>
    <row r="9" spans="2:65" s="3" customFormat="1" ht="20.25">
      <c r="B9" s="16"/>
      <c r="C9" s="17"/>
      <c r="D9" s="17"/>
      <c r="E9" s="17"/>
      <c r="F9" s="17"/>
      <c r="G9" s="17"/>
      <c r="H9" s="17"/>
      <c r="I9" s="17"/>
      <c r="J9" s="33" t="s">
        <v>258</v>
      </c>
      <c r="K9" s="33"/>
      <c r="L9" s="33" t="s">
        <v>254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123" t="s">
        <v>34</v>
      </c>
      <c r="C11" s="84"/>
      <c r="D11" s="84"/>
      <c r="E11" s="84"/>
      <c r="F11" s="84"/>
      <c r="G11" s="84"/>
      <c r="H11" s="84"/>
      <c r="I11" s="84"/>
      <c r="J11" s="93"/>
      <c r="K11" s="95"/>
      <c r="L11" s="93">
        <v>12078.837500000693</v>
      </c>
      <c r="M11" s="84"/>
      <c r="N11" s="94">
        <f>L11/$L$11</f>
        <v>1</v>
      </c>
      <c r="O11" s="94">
        <f>L11/'סכום נכסי הקרן'!$C$42</f>
        <v>1.6229613683130965E-2</v>
      </c>
      <c r="P11" s="5"/>
      <c r="BG11" s="102"/>
      <c r="BH11" s="3"/>
      <c r="BI11" s="102"/>
      <c r="BM11" s="102"/>
    </row>
    <row r="12" spans="2:65" s="4" customFormat="1" ht="18" customHeight="1">
      <c r="B12" s="83" t="s">
        <v>244</v>
      </c>
      <c r="C12" s="84"/>
      <c r="D12" s="84"/>
      <c r="E12" s="84"/>
      <c r="F12" s="84"/>
      <c r="G12" s="84"/>
      <c r="H12" s="84"/>
      <c r="I12" s="84"/>
      <c r="J12" s="93"/>
      <c r="K12" s="95"/>
      <c r="L12" s="93">
        <v>12078.8375000007</v>
      </c>
      <c r="M12" s="84"/>
      <c r="N12" s="94">
        <f t="shared" ref="N12:N16" si="0">L12/$L$11</f>
        <v>1.0000000000000007</v>
      </c>
      <c r="O12" s="94">
        <f>L12/'סכום נכסי הקרן'!$C$42</f>
        <v>1.6229613683130976E-2</v>
      </c>
      <c r="P12" s="5"/>
      <c r="BG12" s="102"/>
      <c r="BH12" s="3"/>
      <c r="BI12" s="102"/>
      <c r="BM12" s="102"/>
    </row>
    <row r="13" spans="2:65">
      <c r="B13" s="104" t="s">
        <v>55</v>
      </c>
      <c r="C13" s="84"/>
      <c r="D13" s="84"/>
      <c r="E13" s="84"/>
      <c r="F13" s="84"/>
      <c r="G13" s="84"/>
      <c r="H13" s="84"/>
      <c r="I13" s="84"/>
      <c r="J13" s="93"/>
      <c r="K13" s="95"/>
      <c r="L13" s="93">
        <v>5383.2408299999997</v>
      </c>
      <c r="M13" s="84"/>
      <c r="N13" s="94">
        <f t="shared" si="0"/>
        <v>0.4456754079189898</v>
      </c>
      <c r="O13" s="94">
        <f>L13/'סכום נכסי הקרן'!$C$42</f>
        <v>7.2331396985970122E-3</v>
      </c>
      <c r="BH13" s="3"/>
    </row>
    <row r="14" spans="2:65" ht="20.25">
      <c r="B14" s="89" t="s">
        <v>1586</v>
      </c>
      <c r="C14" s="86" t="s">
        <v>1587</v>
      </c>
      <c r="D14" s="99" t="s">
        <v>30</v>
      </c>
      <c r="E14" s="86"/>
      <c r="F14" s="99" t="s">
        <v>1443</v>
      </c>
      <c r="G14" s="86" t="s">
        <v>1588</v>
      </c>
      <c r="H14" s="86" t="s">
        <v>1589</v>
      </c>
      <c r="I14" s="99" t="s">
        <v>175</v>
      </c>
      <c r="J14" s="96">
        <v>8131.41</v>
      </c>
      <c r="K14" s="98">
        <v>11489</v>
      </c>
      <c r="L14" s="96">
        <v>3393.0786499999999</v>
      </c>
      <c r="M14" s="97">
        <v>1.5755522001456009E-3</v>
      </c>
      <c r="N14" s="97">
        <f t="shared" si="0"/>
        <v>0.28091102724080902</v>
      </c>
      <c r="O14" s="97">
        <f>L14/'סכום נכסי הקרן'!$C$42</f>
        <v>4.5590774514498097E-3</v>
      </c>
      <c r="BH14" s="4"/>
    </row>
    <row r="15" spans="2:65">
      <c r="B15" s="89" t="s">
        <v>1590</v>
      </c>
      <c r="C15" s="86" t="s">
        <v>1591</v>
      </c>
      <c r="D15" s="99" t="s">
        <v>30</v>
      </c>
      <c r="E15" s="86"/>
      <c r="F15" s="99" t="s">
        <v>1443</v>
      </c>
      <c r="G15" s="86" t="s">
        <v>1592</v>
      </c>
      <c r="H15" s="86" t="s">
        <v>1589</v>
      </c>
      <c r="I15" s="99" t="s">
        <v>175</v>
      </c>
      <c r="J15" s="96">
        <v>904</v>
      </c>
      <c r="K15" s="98">
        <v>30130.32</v>
      </c>
      <c r="L15" s="96">
        <v>989.27723000000003</v>
      </c>
      <c r="M15" s="97">
        <v>5.8351337574289842E-5</v>
      </c>
      <c r="N15" s="97">
        <f t="shared" si="0"/>
        <v>8.1901692112336416E-2</v>
      </c>
      <c r="O15" s="97">
        <f>L15/'סכום נכסי הקרן'!$C$42</f>
        <v>1.3292328229779545E-3</v>
      </c>
    </row>
    <row r="16" spans="2:65">
      <c r="B16" s="89" t="s">
        <v>1593</v>
      </c>
      <c r="C16" s="86" t="s">
        <v>1594</v>
      </c>
      <c r="D16" s="99" t="s">
        <v>30</v>
      </c>
      <c r="E16" s="86"/>
      <c r="F16" s="99" t="s">
        <v>1443</v>
      </c>
      <c r="G16" s="86" t="s">
        <v>1592</v>
      </c>
      <c r="H16" s="86" t="s">
        <v>1589</v>
      </c>
      <c r="I16" s="99" t="s">
        <v>175</v>
      </c>
      <c r="J16" s="96">
        <v>16651</v>
      </c>
      <c r="K16" s="98">
        <v>1655</v>
      </c>
      <c r="L16" s="96">
        <v>1000.88495</v>
      </c>
      <c r="M16" s="97">
        <v>1.1047164131584762E-4</v>
      </c>
      <c r="N16" s="97">
        <f t="shared" si="0"/>
        <v>8.2862688565844403E-2</v>
      </c>
      <c r="O16" s="97">
        <f>L16/'סכום נכסי הקרן'!$C$42</f>
        <v>1.3448294241692482E-3</v>
      </c>
    </row>
    <row r="17" spans="2:15">
      <c r="B17" s="85"/>
      <c r="C17" s="86"/>
      <c r="D17" s="86"/>
      <c r="E17" s="86"/>
      <c r="F17" s="86"/>
      <c r="G17" s="86"/>
      <c r="H17" s="86"/>
      <c r="I17" s="86"/>
      <c r="J17" s="96"/>
      <c r="K17" s="98"/>
      <c r="L17" s="86"/>
      <c r="M17" s="86"/>
      <c r="N17" s="97"/>
      <c r="O17" s="86"/>
    </row>
    <row r="18" spans="2:15">
      <c r="B18" s="104" t="s">
        <v>32</v>
      </c>
      <c r="C18" s="84"/>
      <c r="D18" s="84"/>
      <c r="E18" s="84"/>
      <c r="F18" s="84"/>
      <c r="G18" s="84"/>
      <c r="H18" s="84"/>
      <c r="I18" s="84"/>
      <c r="J18" s="93"/>
      <c r="K18" s="95"/>
      <c r="L18" s="93">
        <v>6695.5966700006993</v>
      </c>
      <c r="M18" s="84"/>
      <c r="N18" s="94">
        <f t="shared" ref="N18:N30" si="1">L18/$L$11</f>
        <v>0.5543245920810107</v>
      </c>
      <c r="O18" s="94">
        <f>L18/'סכום נכסי הקרן'!$C$42</f>
        <v>8.9964739845339627E-3</v>
      </c>
    </row>
    <row r="19" spans="2:15">
      <c r="B19" s="89" t="s">
        <v>1595</v>
      </c>
      <c r="C19" s="86" t="s">
        <v>1596</v>
      </c>
      <c r="D19" s="99" t="s">
        <v>30</v>
      </c>
      <c r="E19" s="86"/>
      <c r="F19" s="99" t="s">
        <v>1423</v>
      </c>
      <c r="G19" s="86" t="s">
        <v>1597</v>
      </c>
      <c r="H19" s="86" t="s">
        <v>1589</v>
      </c>
      <c r="I19" s="99" t="s">
        <v>177</v>
      </c>
      <c r="J19" s="96">
        <v>69</v>
      </c>
      <c r="K19" s="98">
        <v>166657</v>
      </c>
      <c r="L19" s="96">
        <v>468.9658</v>
      </c>
      <c r="M19" s="97">
        <v>6.3082632284194799E-5</v>
      </c>
      <c r="N19" s="97">
        <f t="shared" si="1"/>
        <v>3.8825408488190452E-2</v>
      </c>
      <c r="O19" s="97">
        <f>L19/'סכום נכסי הקרן'!$C$42</f>
        <v>6.3012138085308483E-4</v>
      </c>
    </row>
    <row r="20" spans="2:15">
      <c r="B20" s="89" t="s">
        <v>1598</v>
      </c>
      <c r="C20" s="86" t="s">
        <v>1599</v>
      </c>
      <c r="D20" s="99" t="s">
        <v>149</v>
      </c>
      <c r="E20" s="86"/>
      <c r="F20" s="99" t="s">
        <v>1423</v>
      </c>
      <c r="G20" s="86" t="s">
        <v>1600</v>
      </c>
      <c r="H20" s="86"/>
      <c r="I20" s="99" t="s">
        <v>177</v>
      </c>
      <c r="J20" s="96">
        <v>1953.0000000000002</v>
      </c>
      <c r="K20" s="98">
        <v>2619</v>
      </c>
      <c r="L20" s="96">
        <v>208.59614000000002</v>
      </c>
      <c r="M20" s="97">
        <v>1.819314128108795E-5</v>
      </c>
      <c r="N20" s="97">
        <f t="shared" si="1"/>
        <v>1.7269554292785878E-2</v>
      </c>
      <c r="O20" s="97">
        <f>L20/'סכום נכסי הקרן'!$C$42</f>
        <v>2.8027819465177085E-4</v>
      </c>
    </row>
    <row r="21" spans="2:15">
      <c r="B21" s="89" t="s">
        <v>1601</v>
      </c>
      <c r="C21" s="86" t="s">
        <v>1602</v>
      </c>
      <c r="D21" s="99" t="s">
        <v>30</v>
      </c>
      <c r="E21" s="86"/>
      <c r="F21" s="99" t="s">
        <v>1423</v>
      </c>
      <c r="G21" s="86" t="s">
        <v>1600</v>
      </c>
      <c r="H21" s="86"/>
      <c r="I21" s="99" t="s">
        <v>177</v>
      </c>
      <c r="J21" s="96">
        <v>317</v>
      </c>
      <c r="K21" s="98">
        <v>121736</v>
      </c>
      <c r="L21" s="96">
        <v>1573.7901000000002</v>
      </c>
      <c r="M21" s="97">
        <v>2.1318835777959876E-4</v>
      </c>
      <c r="N21" s="97">
        <f t="shared" si="1"/>
        <v>0.1302931759782272</v>
      </c>
      <c r="O21" s="97">
        <f>L21/'סכום נכסי הקרן'!$C$42</f>
        <v>2.1146079116748273E-3</v>
      </c>
    </row>
    <row r="22" spans="2:15">
      <c r="B22" s="89" t="s">
        <v>1603</v>
      </c>
      <c r="C22" s="86" t="s">
        <v>1604</v>
      </c>
      <c r="D22" s="99" t="s">
        <v>149</v>
      </c>
      <c r="E22" s="86"/>
      <c r="F22" s="99" t="s">
        <v>1423</v>
      </c>
      <c r="G22" s="86" t="s">
        <v>1600</v>
      </c>
      <c r="H22" s="86"/>
      <c r="I22" s="99" t="s">
        <v>175</v>
      </c>
      <c r="J22" s="96">
        <v>3352.9999999999995</v>
      </c>
      <c r="K22" s="98">
        <v>2072</v>
      </c>
      <c r="L22" s="96">
        <v>252.33015000070003</v>
      </c>
      <c r="M22" s="97">
        <v>3.5413188720289512E-5</v>
      </c>
      <c r="N22" s="97">
        <f t="shared" si="1"/>
        <v>2.0890267792797575E-2</v>
      </c>
      <c r="O22" s="97">
        <f>L22/'סכום נכסי הקרן'!$C$42</f>
        <v>3.3904097601425762E-4</v>
      </c>
    </row>
    <row r="23" spans="2:15">
      <c r="B23" s="89" t="s">
        <v>1605</v>
      </c>
      <c r="C23" s="86" t="s">
        <v>1606</v>
      </c>
      <c r="D23" s="99" t="s">
        <v>30</v>
      </c>
      <c r="E23" s="86"/>
      <c r="F23" s="99" t="s">
        <v>1423</v>
      </c>
      <c r="G23" s="86" t="s">
        <v>1600</v>
      </c>
      <c r="H23" s="86"/>
      <c r="I23" s="99" t="s">
        <v>177</v>
      </c>
      <c r="J23" s="96">
        <v>170</v>
      </c>
      <c r="K23" s="98">
        <v>28382</v>
      </c>
      <c r="L23" s="96">
        <v>196.77070000000001</v>
      </c>
      <c r="M23" s="97">
        <v>2.6800755010145448E-5</v>
      </c>
      <c r="N23" s="97">
        <f t="shared" si="1"/>
        <v>1.629053292587045E-2</v>
      </c>
      <c r="O23" s="97">
        <f>L23/'סכום נכסי הקרן'!$C$42</f>
        <v>2.6438905607920261E-4</v>
      </c>
    </row>
    <row r="24" spans="2:15">
      <c r="B24" s="89" t="s">
        <v>1607</v>
      </c>
      <c r="C24" s="86" t="s">
        <v>1608</v>
      </c>
      <c r="D24" s="99" t="s">
        <v>149</v>
      </c>
      <c r="E24" s="86"/>
      <c r="F24" s="99" t="s">
        <v>1423</v>
      </c>
      <c r="G24" s="86" t="s">
        <v>1600</v>
      </c>
      <c r="H24" s="86"/>
      <c r="I24" s="99" t="s">
        <v>175</v>
      </c>
      <c r="J24" s="96">
        <v>40392</v>
      </c>
      <c r="K24" s="98">
        <v>969</v>
      </c>
      <c r="L24" s="96">
        <v>1421.5592799999999</v>
      </c>
      <c r="M24" s="97">
        <v>3.653449977002138E-5</v>
      </c>
      <c r="N24" s="97">
        <f t="shared" si="1"/>
        <v>0.11769007406548175</v>
      </c>
      <c r="O24" s="97">
        <f>L24/'סכום נכסי הקרן'!$C$42</f>
        <v>1.9100644364218396E-3</v>
      </c>
    </row>
    <row r="25" spans="2:15">
      <c r="B25" s="89" t="s">
        <v>1609</v>
      </c>
      <c r="C25" s="86" t="s">
        <v>1610</v>
      </c>
      <c r="D25" s="99" t="s">
        <v>30</v>
      </c>
      <c r="E25" s="86"/>
      <c r="F25" s="99" t="s">
        <v>1423</v>
      </c>
      <c r="G25" s="86" t="s">
        <v>1600</v>
      </c>
      <c r="H25" s="86"/>
      <c r="I25" s="99" t="s">
        <v>175</v>
      </c>
      <c r="J25" s="96">
        <v>30</v>
      </c>
      <c r="K25" s="98">
        <v>87683</v>
      </c>
      <c r="L25" s="96">
        <v>95.539400000000001</v>
      </c>
      <c r="M25" s="97">
        <v>3.9711385051762019E-4</v>
      </c>
      <c r="N25" s="97">
        <f t="shared" si="1"/>
        <v>7.909651901517387E-3</v>
      </c>
      <c r="O25" s="97">
        <f>L25/'סכום נכסי הקרן'!$C$42</f>
        <v>1.2837059472966945E-4</v>
      </c>
    </row>
    <row r="26" spans="2:15">
      <c r="B26" s="89" t="s">
        <v>1611</v>
      </c>
      <c r="C26" s="86" t="s">
        <v>1612</v>
      </c>
      <c r="D26" s="99" t="s">
        <v>30</v>
      </c>
      <c r="E26" s="86"/>
      <c r="F26" s="99" t="s">
        <v>1423</v>
      </c>
      <c r="G26" s="86" t="s">
        <v>1600</v>
      </c>
      <c r="H26" s="86"/>
      <c r="I26" s="99" t="s">
        <v>175</v>
      </c>
      <c r="J26" s="96">
        <v>5321</v>
      </c>
      <c r="K26" s="98">
        <v>1858</v>
      </c>
      <c r="L26" s="96">
        <v>359.07469999999995</v>
      </c>
      <c r="M26" s="97">
        <v>7.7785542159003172E-5</v>
      </c>
      <c r="N26" s="97">
        <f t="shared" si="1"/>
        <v>2.972758760931914E-2</v>
      </c>
      <c r="O26" s="97">
        <f>L26/'סכום נכסי הקרן'!$C$42</f>
        <v>4.8246726263068048E-4</v>
      </c>
    </row>
    <row r="27" spans="2:15">
      <c r="B27" s="89" t="s">
        <v>1613</v>
      </c>
      <c r="C27" s="86" t="s">
        <v>1614</v>
      </c>
      <c r="D27" s="99" t="s">
        <v>30</v>
      </c>
      <c r="E27" s="86"/>
      <c r="F27" s="99" t="s">
        <v>1423</v>
      </c>
      <c r="G27" s="86" t="s">
        <v>1600</v>
      </c>
      <c r="H27" s="86"/>
      <c r="I27" s="99" t="s">
        <v>175</v>
      </c>
      <c r="J27" s="96">
        <v>4240.9999999999991</v>
      </c>
      <c r="K27" s="98">
        <v>2457.31</v>
      </c>
      <c r="L27" s="96">
        <v>378.50713000000007</v>
      </c>
      <c r="M27" s="97">
        <v>1.6137309398287049E-5</v>
      </c>
      <c r="N27" s="97">
        <f t="shared" si="1"/>
        <v>3.1336387297202929E-2</v>
      </c>
      <c r="O27" s="97">
        <f>L27/'סכום נכסי הקרן'!$C$42</f>
        <v>5.0857746005857605E-4</v>
      </c>
    </row>
    <row r="28" spans="2:15">
      <c r="B28" s="89" t="s">
        <v>1615</v>
      </c>
      <c r="C28" s="86" t="s">
        <v>1616</v>
      </c>
      <c r="D28" s="99" t="s">
        <v>30</v>
      </c>
      <c r="E28" s="86"/>
      <c r="F28" s="99" t="s">
        <v>1423</v>
      </c>
      <c r="G28" s="86" t="s">
        <v>1600</v>
      </c>
      <c r="H28" s="86"/>
      <c r="I28" s="99" t="s">
        <v>185</v>
      </c>
      <c r="J28" s="96">
        <v>333</v>
      </c>
      <c r="K28" s="98">
        <v>8785</v>
      </c>
      <c r="L28" s="96">
        <v>95.888919999999999</v>
      </c>
      <c r="M28" s="97">
        <v>4.3769766155360673E-4</v>
      </c>
      <c r="N28" s="97">
        <f t="shared" si="1"/>
        <v>7.9385884610165929E-3</v>
      </c>
      <c r="O28" s="97">
        <f>L28/'סכום נכסי הקרן'!$C$42</f>
        <v>1.2884022391166047E-4</v>
      </c>
    </row>
    <row r="29" spans="2:15">
      <c r="B29" s="89" t="s">
        <v>1617</v>
      </c>
      <c r="C29" s="86" t="s">
        <v>1618</v>
      </c>
      <c r="D29" s="99" t="s">
        <v>30</v>
      </c>
      <c r="E29" s="86"/>
      <c r="F29" s="99" t="s">
        <v>1423</v>
      </c>
      <c r="G29" s="86" t="s">
        <v>1600</v>
      </c>
      <c r="H29" s="86"/>
      <c r="I29" s="99" t="s">
        <v>185</v>
      </c>
      <c r="J29" s="96">
        <v>1432</v>
      </c>
      <c r="K29" s="98">
        <v>10119.41</v>
      </c>
      <c r="L29" s="96">
        <v>474.98584000000005</v>
      </c>
      <c r="M29" s="97">
        <v>2.084261551782748E-4</v>
      </c>
      <c r="N29" s="97">
        <f t="shared" si="1"/>
        <v>3.9323804132638827E-2</v>
      </c>
      <c r="O29" s="97">
        <f>L29/'סכום נכסי הקרן'!$C$42</f>
        <v>6.3821014962383714E-4</v>
      </c>
    </row>
    <row r="30" spans="2:15">
      <c r="B30" s="89" t="s">
        <v>1619</v>
      </c>
      <c r="C30" s="86" t="s">
        <v>1620</v>
      </c>
      <c r="D30" s="99" t="s">
        <v>149</v>
      </c>
      <c r="E30" s="86"/>
      <c r="F30" s="99" t="s">
        <v>1423</v>
      </c>
      <c r="G30" s="86" t="s">
        <v>1600</v>
      </c>
      <c r="H30" s="86"/>
      <c r="I30" s="99" t="s">
        <v>175</v>
      </c>
      <c r="J30" s="96">
        <v>1713</v>
      </c>
      <c r="K30" s="98">
        <v>18798.79</v>
      </c>
      <c r="L30" s="96">
        <v>1169.58851</v>
      </c>
      <c r="M30" s="97">
        <v>3.5385935763102586E-5</v>
      </c>
      <c r="N30" s="97">
        <f t="shared" si="1"/>
        <v>9.6829559135962626E-2</v>
      </c>
      <c r="O30" s="97">
        <f>L30/'סכום נכסי הקרן'!$C$42</f>
        <v>1.5715063378845581E-3</v>
      </c>
    </row>
    <row r="31" spans="2:15">
      <c r="B31" s="85"/>
      <c r="C31" s="86"/>
      <c r="D31" s="86"/>
      <c r="E31" s="86"/>
      <c r="F31" s="86"/>
      <c r="G31" s="86"/>
      <c r="H31" s="86"/>
      <c r="I31" s="86"/>
      <c r="J31" s="96"/>
      <c r="K31" s="98"/>
      <c r="L31" s="86"/>
      <c r="M31" s="86"/>
      <c r="N31" s="97"/>
      <c r="O31" s="86"/>
    </row>
    <row r="32" spans="2:15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</row>
    <row r="33" spans="2:59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</row>
    <row r="34" spans="2:59">
      <c r="B34" s="101" t="s">
        <v>266</v>
      </c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</row>
    <row r="35" spans="2:59">
      <c r="B35" s="101" t="s">
        <v>123</v>
      </c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</row>
    <row r="36" spans="2:59">
      <c r="B36" s="101" t="s">
        <v>249</v>
      </c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</row>
    <row r="37" spans="2:59" ht="20.25">
      <c r="B37" s="101" t="s">
        <v>257</v>
      </c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BG37" s="4"/>
    </row>
    <row r="38" spans="2:59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BG38" s="3"/>
    </row>
    <row r="39" spans="2:59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</row>
    <row r="40" spans="2:59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</row>
    <row r="41" spans="2:59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</row>
    <row r="42" spans="2:59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</row>
    <row r="43" spans="2:59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</row>
    <row r="44" spans="2:59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</row>
    <row r="45" spans="2:59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</row>
    <row r="46" spans="2:59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</row>
    <row r="47" spans="2:59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</row>
    <row r="48" spans="2:59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</row>
    <row r="49" spans="2:15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</row>
    <row r="50" spans="2:15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</row>
    <row r="51" spans="2:15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</row>
    <row r="52" spans="2:15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</row>
    <row r="53" spans="2:15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</row>
    <row r="54" spans="2:15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</row>
    <row r="55" spans="2:15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</row>
    <row r="56" spans="2:15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</row>
    <row r="57" spans="2:15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</row>
    <row r="58" spans="2:15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</row>
    <row r="59" spans="2:15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</row>
    <row r="60" spans="2:15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</row>
    <row r="61" spans="2:15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</row>
    <row r="62" spans="2:15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</row>
    <row r="63" spans="2:15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</row>
    <row r="64" spans="2:15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</row>
    <row r="65" spans="2:15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</row>
    <row r="66" spans="2:15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</row>
    <row r="67" spans="2:15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</row>
    <row r="68" spans="2:15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</row>
    <row r="69" spans="2:15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</row>
    <row r="70" spans="2:15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</row>
    <row r="71" spans="2:15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</row>
    <row r="72" spans="2:15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</row>
    <row r="73" spans="2:15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</row>
    <row r="74" spans="2:15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</row>
    <row r="75" spans="2:15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</row>
    <row r="76" spans="2:15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</row>
    <row r="77" spans="2:15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</row>
    <row r="78" spans="2:15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</row>
    <row r="79" spans="2:15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</row>
    <row r="80" spans="2:15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</row>
    <row r="81" spans="2:15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</row>
    <row r="82" spans="2:15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</row>
    <row r="83" spans="2:15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</row>
    <row r="84" spans="2:15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</row>
    <row r="85" spans="2:15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</row>
    <row r="86" spans="2:15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</row>
    <row r="87" spans="2:15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</row>
    <row r="88" spans="2:15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</row>
    <row r="89" spans="2:15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</row>
    <row r="90" spans="2:15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</row>
    <row r="91" spans="2:15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</row>
    <row r="92" spans="2:15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</row>
    <row r="93" spans="2:15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</row>
    <row r="94" spans="2:15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</row>
    <row r="95" spans="2:15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</row>
    <row r="96" spans="2:15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</row>
    <row r="97" spans="2:15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</row>
    <row r="98" spans="2:15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</row>
    <row r="99" spans="2:15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</row>
    <row r="100" spans="2:15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</row>
    <row r="101" spans="2:15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</row>
    <row r="102" spans="2:15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</row>
    <row r="103" spans="2:15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</row>
    <row r="104" spans="2:15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</row>
    <row r="105" spans="2:15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</row>
    <row r="106" spans="2:15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</row>
    <row r="107" spans="2:15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</row>
    <row r="108" spans="2:15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</row>
    <row r="109" spans="2:15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</row>
    <row r="110" spans="2:15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</row>
    <row r="111" spans="2:15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</row>
    <row r="112" spans="2:15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</row>
    <row r="113" spans="2:15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</row>
    <row r="114" spans="2:15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</row>
    <row r="115" spans="2:15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</row>
    <row r="116" spans="2:15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</row>
    <row r="117" spans="2:15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</row>
    <row r="118" spans="2:15"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</row>
    <row r="119" spans="2:15"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</row>
    <row r="120" spans="2:15"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  <c r="M120" s="103"/>
      <c r="N120" s="103"/>
      <c r="O120" s="103"/>
    </row>
    <row r="121" spans="2:15">
      <c r="B121" s="103"/>
      <c r="C121" s="103"/>
      <c r="D121" s="103"/>
      <c r="E121" s="103"/>
      <c r="F121" s="103"/>
      <c r="G121" s="103"/>
      <c r="H121" s="103"/>
      <c r="I121" s="103"/>
      <c r="J121" s="103"/>
      <c r="K121" s="103"/>
      <c r="L121" s="103"/>
      <c r="M121" s="103"/>
      <c r="N121" s="103"/>
      <c r="O121" s="103"/>
    </row>
    <row r="122" spans="2:15">
      <c r="B122" s="103"/>
      <c r="C122" s="103"/>
      <c r="D122" s="103"/>
      <c r="E122" s="103"/>
      <c r="F122" s="103"/>
      <c r="G122" s="103"/>
      <c r="H122" s="103"/>
      <c r="I122" s="103"/>
      <c r="J122" s="103"/>
      <c r="K122" s="103"/>
      <c r="L122" s="103"/>
      <c r="M122" s="103"/>
      <c r="N122" s="103"/>
      <c r="O122" s="103"/>
    </row>
    <row r="123" spans="2:15">
      <c r="B123" s="103"/>
      <c r="C123" s="103"/>
      <c r="D123" s="103"/>
      <c r="E123" s="103"/>
      <c r="F123" s="103"/>
      <c r="G123" s="103"/>
      <c r="H123" s="103"/>
      <c r="I123" s="103"/>
      <c r="J123" s="103"/>
      <c r="K123" s="103"/>
      <c r="L123" s="103"/>
      <c r="M123" s="103"/>
      <c r="N123" s="103"/>
      <c r="O123" s="103"/>
    </row>
    <row r="124" spans="2:15">
      <c r="B124" s="103"/>
      <c r="C124" s="103"/>
      <c r="D124" s="103"/>
      <c r="E124" s="103"/>
      <c r="F124" s="103"/>
      <c r="G124" s="103"/>
      <c r="H124" s="103"/>
      <c r="I124" s="103"/>
      <c r="J124" s="103"/>
      <c r="K124" s="103"/>
      <c r="L124" s="103"/>
      <c r="M124" s="103"/>
      <c r="N124" s="103"/>
      <c r="O124" s="103"/>
    </row>
    <row r="125" spans="2:15">
      <c r="B125" s="103"/>
      <c r="C125" s="103"/>
      <c r="D125" s="103"/>
      <c r="E125" s="103"/>
      <c r="F125" s="103"/>
      <c r="G125" s="103"/>
      <c r="H125" s="103"/>
      <c r="I125" s="103"/>
      <c r="J125" s="103"/>
      <c r="K125" s="103"/>
      <c r="L125" s="103"/>
      <c r="M125" s="103"/>
      <c r="N125" s="103"/>
      <c r="O125" s="103"/>
    </row>
    <row r="126" spans="2:15">
      <c r="B126" s="103"/>
      <c r="C126" s="103"/>
      <c r="D126" s="103"/>
      <c r="E126" s="103"/>
      <c r="F126" s="103"/>
      <c r="G126" s="103"/>
      <c r="H126" s="103"/>
      <c r="I126" s="103"/>
      <c r="J126" s="103"/>
      <c r="K126" s="103"/>
      <c r="L126" s="103"/>
      <c r="M126" s="103"/>
      <c r="N126" s="103"/>
      <c r="O126" s="103"/>
    </row>
    <row r="127" spans="2:15">
      <c r="B127" s="103"/>
      <c r="C127" s="103"/>
      <c r="D127" s="103"/>
      <c r="E127" s="103"/>
      <c r="F127" s="103"/>
      <c r="G127" s="103"/>
      <c r="H127" s="103"/>
      <c r="I127" s="103"/>
      <c r="J127" s="103"/>
      <c r="K127" s="103"/>
      <c r="L127" s="103"/>
      <c r="M127" s="103"/>
      <c r="N127" s="103"/>
      <c r="O127" s="103"/>
    </row>
    <row r="128" spans="2:15">
      <c r="B128" s="103"/>
      <c r="C128" s="103"/>
      <c r="D128" s="103"/>
      <c r="E128" s="103"/>
      <c r="F128" s="103"/>
      <c r="G128" s="103"/>
      <c r="H128" s="103"/>
      <c r="I128" s="103"/>
      <c r="J128" s="103"/>
      <c r="K128" s="103"/>
      <c r="L128" s="103"/>
      <c r="M128" s="103"/>
      <c r="N128" s="103"/>
      <c r="O128" s="103"/>
    </row>
    <row r="129" spans="2:15"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  <c r="N129" s="103"/>
      <c r="O129" s="103"/>
    </row>
    <row r="130" spans="2:15">
      <c r="B130" s="103"/>
      <c r="C130" s="103"/>
      <c r="D130" s="103"/>
      <c r="E130" s="103"/>
      <c r="F130" s="103"/>
      <c r="G130" s="103"/>
      <c r="H130" s="103"/>
      <c r="I130" s="103"/>
      <c r="J130" s="103"/>
      <c r="K130" s="103"/>
      <c r="L130" s="103"/>
      <c r="M130" s="103"/>
      <c r="N130" s="103"/>
      <c r="O130" s="103"/>
    </row>
    <row r="131" spans="2:15">
      <c r="C131" s="1"/>
      <c r="D131" s="1"/>
      <c r="E131" s="1"/>
    </row>
    <row r="132" spans="2:15">
      <c r="C132" s="1"/>
      <c r="D132" s="1"/>
      <c r="E132" s="1"/>
    </row>
    <row r="133" spans="2:15">
      <c r="C133" s="1"/>
      <c r="D133" s="1"/>
      <c r="E133" s="1"/>
    </row>
    <row r="134" spans="2:15">
      <c r="C134" s="1"/>
      <c r="D134" s="1"/>
      <c r="E134" s="1"/>
    </row>
    <row r="135" spans="2:15">
      <c r="C135" s="1"/>
      <c r="D135" s="1"/>
      <c r="E135" s="1"/>
    </row>
    <row r="136" spans="2:15">
      <c r="C136" s="1"/>
      <c r="D136" s="1"/>
      <c r="E136" s="1"/>
    </row>
    <row r="137" spans="2:15">
      <c r="C137" s="1"/>
      <c r="D137" s="1"/>
      <c r="E137" s="1"/>
    </row>
    <row r="138" spans="2:15">
      <c r="C138" s="1"/>
      <c r="D138" s="1"/>
      <c r="E138" s="1"/>
    </row>
    <row r="139" spans="2:15">
      <c r="C139" s="1"/>
      <c r="D139" s="1"/>
      <c r="E139" s="1"/>
    </row>
    <row r="140" spans="2:15">
      <c r="C140" s="1"/>
      <c r="D140" s="1"/>
      <c r="E140" s="1"/>
    </row>
    <row r="141" spans="2:15">
      <c r="C141" s="1"/>
      <c r="D141" s="1"/>
      <c r="E141" s="1"/>
    </row>
    <row r="142" spans="2:15">
      <c r="C142" s="1"/>
      <c r="D142" s="1"/>
      <c r="E142" s="1"/>
    </row>
    <row r="143" spans="2:15">
      <c r="C143" s="1"/>
      <c r="D143" s="1"/>
      <c r="E143" s="1"/>
    </row>
    <row r="144" spans="2:1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5"/>
      <c r="C325" s="1"/>
      <c r="D325" s="1"/>
      <c r="E325" s="1"/>
    </row>
    <row r="326" spans="2:5">
      <c r="B326" s="45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5" type="noConversion"/>
  <dataValidations count="1">
    <dataValidation allowBlank="1" showInputMessage="1" showErrorMessage="1" sqref="A1:A1048576 B39:B1048576 C5:C1048576 D1:AF1048576 AH1:XFD1048576 AG1:AG37 B1:B33 B35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2019-06-03T10:28:38+00:00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181AA2C6-851B-43BF-983A-8AE4BD98BA8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אולה קלוקוב</cp:lastModifiedBy>
  <cp:lastPrinted>2017-05-01T10:11:51Z</cp:lastPrinted>
  <dcterms:created xsi:type="dcterms:W3CDTF">2005-07-19T07:39:38Z</dcterms:created>
  <dcterms:modified xsi:type="dcterms:W3CDTF">2019-06-03T09:13:32Z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