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הלוואות!$B$6:$Q$56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9" i="58" l="1"/>
  <c r="J11" i="58" s="1"/>
  <c r="J10" i="58" s="1"/>
  <c r="J12" i="58"/>
  <c r="C19" i="84" l="1"/>
  <c r="C11" i="84"/>
  <c r="C10" i="84" s="1"/>
  <c r="C43" i="88" s="1"/>
  <c r="O25" i="78"/>
  <c r="O15" i="78"/>
  <c r="O71" i="78"/>
  <c r="O70" i="78" s="1"/>
  <c r="N154" i="62"/>
  <c r="N153" i="62"/>
  <c r="N152" i="62"/>
  <c r="N151" i="62"/>
  <c r="N150" i="62"/>
  <c r="N149" i="62"/>
  <c r="N148" i="62"/>
  <c r="N147" i="62"/>
  <c r="N146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3" i="62"/>
  <c r="L146" i="62"/>
  <c r="S214" i="61"/>
  <c r="O214" i="61"/>
  <c r="S186" i="61"/>
  <c r="O186" i="61"/>
  <c r="S126" i="61"/>
  <c r="S125" i="61"/>
  <c r="S124" i="61"/>
  <c r="O126" i="61"/>
  <c r="O125" i="61"/>
  <c r="O124" i="61"/>
  <c r="S116" i="61"/>
  <c r="S115" i="61"/>
  <c r="O116" i="61"/>
  <c r="O115" i="61"/>
  <c r="S108" i="61"/>
  <c r="S107" i="61"/>
  <c r="O108" i="61"/>
  <c r="O107" i="61"/>
  <c r="S71" i="61"/>
  <c r="S70" i="61"/>
  <c r="S69" i="61"/>
  <c r="O71" i="61"/>
  <c r="O70" i="61"/>
  <c r="O69" i="61"/>
  <c r="J15" i="58"/>
  <c r="C37" i="88"/>
  <c r="C31" i="88"/>
  <c r="C28" i="88"/>
  <c r="C27" i="88"/>
  <c r="C26" i="88"/>
  <c r="C19" i="88"/>
  <c r="C18" i="88"/>
  <c r="C17" i="88"/>
  <c r="C16" i="88"/>
  <c r="C15" i="88"/>
  <c r="C13" i="88"/>
  <c r="O12" i="78" l="1"/>
  <c r="O11" i="78" s="1"/>
  <c r="O10" i="78" s="1"/>
  <c r="C23" i="88"/>
  <c r="C12" i="88"/>
  <c r="C33" i="88" l="1"/>
  <c r="P72" i="78"/>
  <c r="P67" i="78"/>
  <c r="P63" i="78"/>
  <c r="P59" i="78"/>
  <c r="P53" i="78"/>
  <c r="P49" i="78"/>
  <c r="P45" i="78"/>
  <c r="P57" i="78"/>
  <c r="P39" i="78"/>
  <c r="P35" i="78"/>
  <c r="P31" i="78"/>
  <c r="P27" i="78"/>
  <c r="P22" i="78"/>
  <c r="P18" i="78"/>
  <c r="P14" i="78"/>
  <c r="P10" i="78"/>
  <c r="P62" i="78"/>
  <c r="P42" i="78"/>
  <c r="P30" i="78"/>
  <c r="P21" i="78"/>
  <c r="P13" i="78"/>
  <c r="P70" i="78"/>
  <c r="P65" i="78"/>
  <c r="P61" i="78"/>
  <c r="P55" i="78"/>
  <c r="P51" i="78"/>
  <c r="P47" i="78"/>
  <c r="P43" i="78"/>
  <c r="P41" i="78"/>
  <c r="P37" i="78"/>
  <c r="P33" i="78"/>
  <c r="P29" i="78"/>
  <c r="P25" i="78"/>
  <c r="P20" i="78"/>
  <c r="P16" i="78"/>
  <c r="P12" i="78"/>
  <c r="P73" i="78"/>
  <c r="P68" i="78"/>
  <c r="P64" i="78"/>
  <c r="P60" i="78"/>
  <c r="P54" i="78"/>
  <c r="P50" i="78"/>
  <c r="P46" i="78"/>
  <c r="P58" i="78"/>
  <c r="P40" i="78"/>
  <c r="P36" i="78"/>
  <c r="P32" i="78"/>
  <c r="P28" i="78"/>
  <c r="P23" i="78"/>
  <c r="P19" i="78"/>
  <c r="P15" i="78"/>
  <c r="P11" i="78"/>
  <c r="P71" i="78"/>
  <c r="P66" i="78"/>
  <c r="P56" i="78"/>
  <c r="P52" i="78"/>
  <c r="P48" i="78"/>
  <c r="P44" i="78"/>
  <c r="P38" i="78"/>
  <c r="P34" i="78"/>
  <c r="P26" i="78"/>
  <c r="P17" i="78"/>
  <c r="K11" i="58" l="1"/>
  <c r="C11" i="88" l="1"/>
  <c r="C10" i="88" s="1"/>
  <c r="K29" i="58"/>
  <c r="K25" i="58"/>
  <c r="K21" i="58"/>
  <c r="K16" i="58"/>
  <c r="K28" i="58"/>
  <c r="K24" i="58"/>
  <c r="K20" i="58"/>
  <c r="K27" i="58"/>
  <c r="K23" i="58"/>
  <c r="K14" i="58"/>
  <c r="K10" i="58"/>
  <c r="K26" i="58"/>
  <c r="K22" i="58"/>
  <c r="K17" i="58"/>
  <c r="K13" i="58"/>
  <c r="K19" i="58"/>
  <c r="K15" i="58"/>
  <c r="K12" i="58"/>
  <c r="C42" i="88" l="1"/>
  <c r="D10" i="8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Q62" i="78" l="1"/>
  <c r="Q44" i="78"/>
  <c r="Q30" i="78"/>
  <c r="Q13" i="78"/>
  <c r="Q61" i="78"/>
  <c r="Q43" i="78"/>
  <c r="Q29" i="78"/>
  <c r="Q12" i="78"/>
  <c r="Q64" i="78"/>
  <c r="Q46" i="78"/>
  <c r="Q32" i="78"/>
  <c r="Q15" i="78"/>
  <c r="Q67" i="78"/>
  <c r="Q49" i="78"/>
  <c r="Q35" i="78"/>
  <c r="Q18" i="78"/>
  <c r="K36" i="76"/>
  <c r="K19" i="76"/>
  <c r="K39" i="76"/>
  <c r="K22" i="76"/>
  <c r="K12" i="73"/>
  <c r="K29" i="76"/>
  <c r="K13" i="76"/>
  <c r="K37" i="76"/>
  <c r="K20" i="76"/>
  <c r="M14" i="72"/>
  <c r="S28" i="71"/>
  <c r="L15" i="65"/>
  <c r="N59" i="63"/>
  <c r="N42" i="63"/>
  <c r="N25" i="63"/>
  <c r="O152" i="62"/>
  <c r="O135" i="62"/>
  <c r="O118" i="62"/>
  <c r="O102" i="62"/>
  <c r="O86" i="62"/>
  <c r="O69" i="62"/>
  <c r="O53" i="62"/>
  <c r="O36" i="62"/>
  <c r="O20" i="62"/>
  <c r="O153" i="62"/>
  <c r="O107" i="62"/>
  <c r="O66" i="62"/>
  <c r="S27" i="71"/>
  <c r="L14" i="65"/>
  <c r="N58" i="63"/>
  <c r="N41" i="63"/>
  <c r="N24" i="63"/>
  <c r="O151" i="62"/>
  <c r="O134" i="62"/>
  <c r="O117" i="62"/>
  <c r="O101" i="62"/>
  <c r="O85" i="62"/>
  <c r="O68" i="62"/>
  <c r="O52" i="62"/>
  <c r="O35" i="62"/>
  <c r="O19" i="62"/>
  <c r="S11" i="71"/>
  <c r="N43" i="63"/>
  <c r="O144" i="62"/>
  <c r="O87" i="62"/>
  <c r="O46" i="62"/>
  <c r="S21" i="71"/>
  <c r="O14" i="64"/>
  <c r="N52" i="63"/>
  <c r="N35" i="63"/>
  <c r="N18" i="63"/>
  <c r="O146" i="62"/>
  <c r="O129" i="62"/>
  <c r="O112" i="62"/>
  <c r="O96" i="62"/>
  <c r="O79" i="62"/>
  <c r="O63" i="62"/>
  <c r="O47" i="62"/>
  <c r="O30" i="62"/>
  <c r="O14" i="62"/>
  <c r="O13" i="64"/>
  <c r="N26" i="63"/>
  <c r="O124" i="62"/>
  <c r="O78" i="62"/>
  <c r="O25" i="62"/>
  <c r="U246" i="61"/>
  <c r="U230" i="61"/>
  <c r="U214" i="61"/>
  <c r="U198" i="61"/>
  <c r="Q71" i="78"/>
  <c r="Q52" i="78"/>
  <c r="Q38" i="78"/>
  <c r="Q21" i="78"/>
  <c r="Q70" i="78"/>
  <c r="Q51" i="78"/>
  <c r="Q37" i="78"/>
  <c r="Q20" i="78"/>
  <c r="Q73" i="78"/>
  <c r="Q54" i="78"/>
  <c r="Q40" i="78"/>
  <c r="Q23" i="78"/>
  <c r="K10" i="81"/>
  <c r="Q59" i="78"/>
  <c r="Q57" i="78"/>
  <c r="Q27" i="78"/>
  <c r="Q10" i="78"/>
  <c r="K27" i="76"/>
  <c r="K11" i="76"/>
  <c r="K30" i="76"/>
  <c r="K14" i="76"/>
  <c r="K38" i="76"/>
  <c r="K21" i="76"/>
  <c r="K11" i="73"/>
  <c r="K28" i="76"/>
  <c r="K12" i="76"/>
  <c r="M12" i="72"/>
  <c r="S18" i="71"/>
  <c r="O12" i="64"/>
  <c r="N50" i="63"/>
  <c r="N33" i="63"/>
  <c r="N16" i="63"/>
  <c r="O143" i="62"/>
  <c r="O127" i="62"/>
  <c r="O110" i="62"/>
  <c r="O94" i="62"/>
  <c r="O77" i="62"/>
  <c r="O61" i="62"/>
  <c r="O45" i="62"/>
  <c r="O28" i="62"/>
  <c r="O12" i="62"/>
  <c r="O132" i="62"/>
  <c r="O83" i="62"/>
  <c r="O33" i="62"/>
  <c r="S17" i="71"/>
  <c r="O11" i="64"/>
  <c r="N49" i="63"/>
  <c r="N32" i="63"/>
  <c r="N15" i="63"/>
  <c r="O142" i="62"/>
  <c r="O126" i="62"/>
  <c r="O109" i="62"/>
  <c r="O93" i="62"/>
  <c r="O76" i="62"/>
  <c r="O60" i="62"/>
  <c r="O44" i="62"/>
  <c r="O27" i="62"/>
  <c r="O11" i="62"/>
  <c r="N60" i="63"/>
  <c r="N21" i="63"/>
  <c r="O111" i="62"/>
  <c r="O58" i="62"/>
  <c r="O17" i="62"/>
  <c r="S12" i="71"/>
  <c r="N61" i="63"/>
  <c r="N44" i="63"/>
  <c r="N27" i="63"/>
  <c r="O154" i="62"/>
  <c r="O137" i="62"/>
  <c r="O120" i="62"/>
  <c r="O104" i="62"/>
  <c r="O88" i="62"/>
  <c r="O71" i="62"/>
  <c r="O55" i="62"/>
  <c r="O38" i="62"/>
  <c r="O22" i="62"/>
  <c r="S15" i="71"/>
  <c r="N47" i="63"/>
  <c r="O149" i="62"/>
  <c r="O103" i="62"/>
  <c r="O50" i="62"/>
  <c r="U238" i="61"/>
  <c r="U222" i="61"/>
  <c r="Q48" i="78"/>
  <c r="Q17" i="78"/>
  <c r="Q47" i="78"/>
  <c r="Q16" i="78"/>
  <c r="Q50" i="78"/>
  <c r="Q19" i="78"/>
  <c r="Q53" i="78"/>
  <c r="Q22" i="78"/>
  <c r="K23" i="76"/>
  <c r="K26" i="76"/>
  <c r="K33" i="76"/>
  <c r="K42" i="76"/>
  <c r="K14" i="73"/>
  <c r="S14" i="71"/>
  <c r="N46" i="63"/>
  <c r="N12" i="63"/>
  <c r="O123" i="62"/>
  <c r="O90" i="62"/>
  <c r="O57" i="62"/>
  <c r="O24" i="62"/>
  <c r="O119" i="62"/>
  <c r="O21" i="62"/>
  <c r="N62" i="63"/>
  <c r="N28" i="63"/>
  <c r="O138" i="62"/>
  <c r="O105" i="62"/>
  <c r="O72" i="62"/>
  <c r="O39" i="62"/>
  <c r="S19" i="71"/>
  <c r="N13" i="63"/>
  <c r="O54" i="62"/>
  <c r="L13" i="65"/>
  <c r="N39" i="63"/>
  <c r="O150" i="62"/>
  <c r="O116" i="62"/>
  <c r="O84" i="62"/>
  <c r="O51" i="62"/>
  <c r="O18" i="62"/>
  <c r="N38" i="63"/>
  <c r="O91" i="62"/>
  <c r="U251" i="61"/>
  <c r="U218" i="61"/>
  <c r="U194" i="61"/>
  <c r="U178" i="61"/>
  <c r="U161" i="61"/>
  <c r="U145" i="61"/>
  <c r="U129" i="61"/>
  <c r="U113" i="61"/>
  <c r="U97" i="61"/>
  <c r="U81" i="61"/>
  <c r="U65" i="61"/>
  <c r="U49" i="61"/>
  <c r="U33" i="61"/>
  <c r="U17" i="61"/>
  <c r="R53" i="59"/>
  <c r="R36" i="59"/>
  <c r="R19" i="59"/>
  <c r="L25" i="58"/>
  <c r="U250" i="61"/>
  <c r="U233" i="61"/>
  <c r="U239" i="61"/>
  <c r="U212" i="61"/>
  <c r="U191" i="61"/>
  <c r="U169" i="61"/>
  <c r="U147" i="61"/>
  <c r="U126" i="61"/>
  <c r="U104" i="61"/>
  <c r="U83" i="61"/>
  <c r="U62" i="61"/>
  <c r="U40" i="61"/>
  <c r="U19" i="61"/>
  <c r="R50" i="59"/>
  <c r="R26" i="59"/>
  <c r="L22" i="58"/>
  <c r="U244" i="61"/>
  <c r="U216" i="61"/>
  <c r="U195" i="61"/>
  <c r="U173" i="61"/>
  <c r="U151" i="61"/>
  <c r="U130" i="61"/>
  <c r="U108" i="61"/>
  <c r="U252" i="61"/>
  <c r="U199" i="61"/>
  <c r="U155" i="61"/>
  <c r="U112" i="61"/>
  <c r="U76" i="61"/>
  <c r="U48" i="61"/>
  <c r="U20" i="61"/>
  <c r="R43" i="59"/>
  <c r="R13" i="59"/>
  <c r="U232" i="61"/>
  <c r="U187" i="61"/>
  <c r="U143" i="61"/>
  <c r="U100" i="61"/>
  <c r="Q66" i="78"/>
  <c r="Q34" i="78"/>
  <c r="Q65" i="78"/>
  <c r="Q33" i="78"/>
  <c r="Q68" i="78"/>
  <c r="Q36" i="78"/>
  <c r="Q72" i="78"/>
  <c r="Q39" i="78"/>
  <c r="K40" i="76"/>
  <c r="K13" i="73"/>
  <c r="K16" i="73"/>
  <c r="K17" i="76"/>
  <c r="K24" i="76"/>
  <c r="M11" i="72"/>
  <c r="N63" i="63"/>
  <c r="N29" i="63"/>
  <c r="O139" i="62"/>
  <c r="O106" i="62"/>
  <c r="O73" i="62"/>
  <c r="O40" i="62"/>
  <c r="N34" i="63"/>
  <c r="O70" i="62"/>
  <c r="S13" i="71"/>
  <c r="N45" i="63"/>
  <c r="N11" i="63"/>
  <c r="O122" i="62"/>
  <c r="O89" i="62"/>
  <c r="O56" i="62"/>
  <c r="O23" i="62"/>
  <c r="N51" i="63"/>
  <c r="O99" i="62"/>
  <c r="S25" i="71"/>
  <c r="N57" i="63"/>
  <c r="N23" i="63"/>
  <c r="O133" i="62"/>
  <c r="O100" i="62"/>
  <c r="O67" i="62"/>
  <c r="O34" i="62"/>
  <c r="L12" i="65"/>
  <c r="O136" i="62"/>
  <c r="O42" i="62"/>
  <c r="U234" i="61"/>
  <c r="U206" i="61"/>
  <c r="U186" i="61"/>
  <c r="U170" i="61"/>
  <c r="U153" i="61"/>
  <c r="U137" i="61"/>
  <c r="U121" i="61"/>
  <c r="U105" i="61"/>
  <c r="U89" i="61"/>
  <c r="U73" i="61"/>
  <c r="U57" i="61"/>
  <c r="U41" i="61"/>
  <c r="U25" i="61"/>
  <c r="R62" i="59"/>
  <c r="R45" i="59"/>
  <c r="R28" i="59"/>
  <c r="R11" i="59"/>
  <c r="L16" i="58"/>
  <c r="U241" i="61"/>
  <c r="U225" i="61"/>
  <c r="U223" i="61"/>
  <c r="U201" i="61"/>
  <c r="U180" i="61"/>
  <c r="U158" i="61"/>
  <c r="U136" i="61"/>
  <c r="U115" i="61"/>
  <c r="U94" i="61"/>
  <c r="U72" i="61"/>
  <c r="U51" i="61"/>
  <c r="U30" i="61"/>
  <c r="R60" i="59"/>
  <c r="R38" i="59"/>
  <c r="R16" i="59"/>
  <c r="L10" i="58"/>
  <c r="U228" i="61"/>
  <c r="U205" i="61"/>
  <c r="U184" i="61"/>
  <c r="U163" i="61"/>
  <c r="U140" i="61"/>
  <c r="U119" i="61"/>
  <c r="U98" i="61"/>
  <c r="U220" i="61"/>
  <c r="U177" i="61"/>
  <c r="U134" i="61"/>
  <c r="Q26" i="78"/>
  <c r="Q25" i="78"/>
  <c r="Q28" i="78"/>
  <c r="Q31" i="78"/>
  <c r="K34" i="76"/>
  <c r="K15" i="73"/>
  <c r="S23" i="71"/>
  <c r="N20" i="63"/>
  <c r="O98" i="62"/>
  <c r="O32" i="62"/>
  <c r="O37" i="62"/>
  <c r="N36" i="63"/>
  <c r="O113" i="62"/>
  <c r="O48" i="62"/>
  <c r="N30" i="63"/>
  <c r="S16" i="71"/>
  <c r="N14" i="63"/>
  <c r="O92" i="62"/>
  <c r="O26" i="62"/>
  <c r="O115" i="62"/>
  <c r="U226" i="61"/>
  <c r="U182" i="61"/>
  <c r="U149" i="61"/>
  <c r="U117" i="61"/>
  <c r="U85" i="61"/>
  <c r="U53" i="61"/>
  <c r="U21" i="61"/>
  <c r="R40" i="59"/>
  <c r="L29" i="58"/>
  <c r="U237" i="61"/>
  <c r="U217" i="61"/>
  <c r="U175" i="61"/>
  <c r="U131" i="61"/>
  <c r="U88" i="61"/>
  <c r="U46" i="61"/>
  <c r="R55" i="59"/>
  <c r="L27" i="58"/>
  <c r="U221" i="61"/>
  <c r="U179" i="61"/>
  <c r="U135" i="61"/>
  <c r="U92" i="61"/>
  <c r="U167" i="61"/>
  <c r="U91" i="61"/>
  <c r="U55" i="61"/>
  <c r="U12" i="61"/>
  <c r="R29" i="59"/>
  <c r="U249" i="61"/>
  <c r="U176" i="61"/>
  <c r="U122" i="61"/>
  <c r="U75" i="61"/>
  <c r="U47" i="61"/>
  <c r="U18" i="61"/>
  <c r="R41" i="59"/>
  <c r="R12" i="59"/>
  <c r="U243" i="61"/>
  <c r="U193" i="61"/>
  <c r="U150" i="61"/>
  <c r="U107" i="61"/>
  <c r="U116" i="61"/>
  <c r="U43" i="61"/>
  <c r="R37" i="59"/>
  <c r="U192" i="61"/>
  <c r="U66" i="61"/>
  <c r="R63" i="59"/>
  <c r="L17" i="58"/>
  <c r="U95" i="61"/>
  <c r="U36" i="61"/>
  <c r="R30" i="59"/>
  <c r="U213" i="61"/>
  <c r="U74" i="61"/>
  <c r="U16" i="61"/>
  <c r="L24" i="58"/>
  <c r="D12" i="88"/>
  <c r="D15" i="88"/>
  <c r="D13" i="88"/>
  <c r="D16" i="88"/>
  <c r="K12" i="81"/>
  <c r="K11" i="81"/>
  <c r="Q11" i="78"/>
  <c r="Q14" i="78"/>
  <c r="K18" i="76"/>
  <c r="K32" i="76"/>
  <c r="L11" i="65"/>
  <c r="O148" i="62"/>
  <c r="O81" i="62"/>
  <c r="O16" i="62"/>
  <c r="S22" i="71"/>
  <c r="N19" i="63"/>
  <c r="O97" i="62"/>
  <c r="O31" i="62"/>
  <c r="O128" i="62"/>
  <c r="N65" i="63"/>
  <c r="O141" i="62"/>
  <c r="O75" i="62"/>
  <c r="S24" i="71"/>
  <c r="O62" i="62"/>
  <c r="U210" i="61"/>
  <c r="U174" i="61"/>
  <c r="U141" i="61"/>
  <c r="U109" i="61"/>
  <c r="U77" i="61"/>
  <c r="U45" i="61"/>
  <c r="U13" i="61"/>
  <c r="R32" i="59"/>
  <c r="L21" i="58"/>
  <c r="U229" i="61"/>
  <c r="U207" i="61"/>
  <c r="U164" i="61"/>
  <c r="U120" i="61"/>
  <c r="U78" i="61"/>
  <c r="U35" i="61"/>
  <c r="R44" i="59"/>
  <c r="L15" i="58"/>
  <c r="U211" i="61"/>
  <c r="U168" i="61"/>
  <c r="U124" i="61"/>
  <c r="U235" i="61"/>
  <c r="U144" i="61"/>
  <c r="U84" i="61"/>
  <c r="U42" i="61"/>
  <c r="R58" i="59"/>
  <c r="R20" i="59"/>
  <c r="U219" i="61"/>
  <c r="U165" i="61"/>
  <c r="U111" i="61"/>
  <c r="U68" i="61"/>
  <c r="U39" i="61"/>
  <c r="U11" i="61"/>
  <c r="R34" i="59"/>
  <c r="L28" i="58"/>
  <c r="U227" i="61"/>
  <c r="U183" i="61"/>
  <c r="U139" i="61"/>
  <c r="U96" i="61"/>
  <c r="U86" i="61"/>
  <c r="U28" i="61"/>
  <c r="R22" i="59"/>
  <c r="U148" i="61"/>
  <c r="U52" i="61"/>
  <c r="R47" i="59"/>
  <c r="U224" i="61"/>
  <c r="U79" i="61"/>
  <c r="U22" i="61"/>
  <c r="R14" i="59"/>
  <c r="U171" i="61"/>
  <c r="U59" i="61"/>
  <c r="D33" i="88"/>
  <c r="D37" i="88"/>
  <c r="D42" i="88"/>
  <c r="Q56" i="78"/>
  <c r="Q55" i="78"/>
  <c r="Q60" i="78"/>
  <c r="Q63" i="78"/>
  <c r="K31" i="76"/>
  <c r="K43" i="76"/>
  <c r="K16" i="76"/>
  <c r="N54" i="63"/>
  <c r="O131" i="62"/>
  <c r="O65" i="62"/>
  <c r="O140" i="62"/>
  <c r="O15" i="64"/>
  <c r="O147" i="62"/>
  <c r="O80" i="62"/>
  <c r="O15" i="62"/>
  <c r="O74" i="62"/>
  <c r="N48" i="63"/>
  <c r="O125" i="62"/>
  <c r="O59" i="62"/>
  <c r="N56" i="63"/>
  <c r="O13" i="62"/>
  <c r="U202" i="61"/>
  <c r="U166" i="61"/>
  <c r="U133" i="61"/>
  <c r="U101" i="61"/>
  <c r="U69" i="61"/>
  <c r="U37" i="61"/>
  <c r="R57" i="59"/>
  <c r="R23" i="59"/>
  <c r="L12" i="58"/>
  <c r="U247" i="61"/>
  <c r="U196" i="61"/>
  <c r="U152" i="61"/>
  <c r="U110" i="61"/>
  <c r="U67" i="61"/>
  <c r="U24" i="61"/>
  <c r="R33" i="59"/>
  <c r="U253" i="61"/>
  <c r="U200" i="61"/>
  <c r="U156" i="61"/>
  <c r="U114" i="61"/>
  <c r="U209" i="61"/>
  <c r="U123" i="61"/>
  <c r="U70" i="61"/>
  <c r="U34" i="61"/>
  <c r="R51" i="59"/>
  <c r="L23" i="58"/>
  <c r="U208" i="61"/>
  <c r="U154" i="61"/>
  <c r="U90" i="61"/>
  <c r="U60" i="61"/>
  <c r="U32" i="61"/>
  <c r="R56" i="59"/>
  <c r="R25" i="59"/>
  <c r="L20" i="58"/>
  <c r="U215" i="61"/>
  <c r="U172" i="61"/>
  <c r="U128" i="61"/>
  <c r="U203" i="61"/>
  <c r="U71" i="61"/>
  <c r="U15" i="61"/>
  <c r="L19" i="58"/>
  <c r="U106" i="61"/>
  <c r="U38" i="61"/>
  <c r="R31" i="59"/>
  <c r="U181" i="61"/>
  <c r="U64" i="61"/>
  <c r="R59" i="59"/>
  <c r="L26" i="58"/>
  <c r="U127" i="61"/>
  <c r="U44" i="61"/>
  <c r="R39" i="59"/>
  <c r="D26" i="88"/>
  <c r="D28" i="88"/>
  <c r="D27" i="88"/>
  <c r="D31" i="88"/>
  <c r="Q42" i="78"/>
  <c r="Q41" i="78"/>
  <c r="Q58" i="78"/>
  <c r="Q45" i="78"/>
  <c r="K15" i="76"/>
  <c r="K25" i="76"/>
  <c r="M13" i="72"/>
  <c r="N37" i="63"/>
  <c r="O114" i="62"/>
  <c r="O49" i="62"/>
  <c r="O95" i="62"/>
  <c r="N53" i="63"/>
  <c r="O130" i="62"/>
  <c r="O64" i="62"/>
  <c r="N64" i="63"/>
  <c r="O29" i="62"/>
  <c r="N31" i="63"/>
  <c r="O108" i="62"/>
  <c r="O43" i="62"/>
  <c r="N17" i="63"/>
  <c r="U242" i="61"/>
  <c r="U190" i="61"/>
  <c r="U157" i="61"/>
  <c r="U125" i="61"/>
  <c r="U93" i="61"/>
  <c r="U61" i="61"/>
  <c r="U29" i="61"/>
  <c r="R49" i="59"/>
  <c r="R15" i="59"/>
  <c r="U245" i="61"/>
  <c r="U231" i="61"/>
  <c r="U185" i="61"/>
  <c r="U142" i="61"/>
  <c r="U99" i="61"/>
  <c r="U56" i="61"/>
  <c r="U14" i="61"/>
  <c r="R21" i="59"/>
  <c r="U236" i="61"/>
  <c r="U189" i="61"/>
  <c r="U146" i="61"/>
  <c r="U103" i="61"/>
  <c r="U188" i="61"/>
  <c r="U102" i="61"/>
  <c r="U63" i="61"/>
  <c r="U27" i="61"/>
  <c r="R35" i="59"/>
  <c r="L14" i="58"/>
  <c r="U197" i="61"/>
  <c r="U132" i="61"/>
  <c r="U82" i="61"/>
  <c r="U54" i="61"/>
  <c r="U26" i="61"/>
  <c r="R48" i="59"/>
  <c r="R18" i="59"/>
  <c r="L13" i="58"/>
  <c r="U204" i="61"/>
  <c r="U160" i="61"/>
  <c r="U118" i="61"/>
  <c r="U159" i="61"/>
  <c r="U58" i="61"/>
  <c r="R52" i="59"/>
  <c r="U240" i="61"/>
  <c r="U80" i="61"/>
  <c r="U23" i="61"/>
  <c r="R17" i="59"/>
  <c r="U138" i="61"/>
  <c r="U50" i="61"/>
  <c r="R46" i="59"/>
  <c r="L11" i="58"/>
  <c r="U87" i="61"/>
  <c r="U31" i="61"/>
  <c r="R24" i="59"/>
  <c r="D17" i="88"/>
  <c r="D19" i="88"/>
  <c r="D18" i="88"/>
  <c r="D23" i="88"/>
  <c r="R54" i="59"/>
  <c r="D38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90331]}"/>
    <s v="{[Medida].[Medida].&amp;[2]}"/>
    <s v="{[Keren].[Keren].[All]}"/>
    <s v="{[Cheshbon KM].[Hie Peilut].[Peilut 7].&amp;[Kod_Peilut_L7_7070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1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3" si="25">
        <n x="1" s="1"/>
        <n x="23"/>
        <n x="24"/>
      </t>
    </mdx>
    <mdx n="0" f="v">
      <t c="3" si="25">
        <n x="1" s="1"/>
        <n x="26"/>
        <n x="24"/>
      </t>
    </mdx>
    <mdx n="0" f="v">
      <t c="3" si="25">
        <n x="1" s="1"/>
        <n x="27"/>
        <n x="24"/>
      </t>
    </mdx>
    <mdx n="0" f="v">
      <t c="3" si="25">
        <n x="1" s="1"/>
        <n x="28"/>
        <n x="24"/>
      </t>
    </mdx>
    <mdx n="0" f="v">
      <t c="3" si="25">
        <n x="1" s="1"/>
        <n x="29"/>
        <n x="24"/>
      </t>
    </mdx>
    <mdx n="0" f="v">
      <t c="3" si="25">
        <n x="1" s="1"/>
        <n x="30"/>
        <n x="24"/>
      </t>
    </mdx>
    <mdx n="0" f="v">
      <t c="3" si="25">
        <n x="1" s="1"/>
        <n x="31"/>
        <n x="24"/>
      </t>
    </mdx>
    <mdx n="0" f="v">
      <t c="3" si="25">
        <n x="1" s="1"/>
        <n x="32"/>
        <n x="24"/>
      </t>
    </mdx>
    <mdx n="0" f="v">
      <t c="3" si="25">
        <n x="1" s="1"/>
        <n x="33"/>
        <n x="24"/>
      </t>
    </mdx>
    <mdx n="0" f="v">
      <t c="3" si="25">
        <n x="1" s="1"/>
        <n x="34"/>
        <n x="24"/>
      </t>
    </mdx>
    <mdx n="0" f="v">
      <t c="3" si="25">
        <n x="1" s="1"/>
        <n x="35"/>
        <n x="24"/>
      </t>
    </mdx>
  </mdxMetadata>
  <valueMetadata count="4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</valueMetadata>
</metadata>
</file>

<file path=xl/sharedStrings.xml><?xml version="1.0" encoding="utf-8"?>
<sst xmlns="http://schemas.openxmlformats.org/spreadsheetml/2006/main" count="5898" uniqueCount="1519">
  <si>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</si>
  <si>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</si>
  <si>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</si>
  <si>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</si>
  <si>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</si>
  <si>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</si>
  <si>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</si>
  <si>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</si>
  <si>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</si>
  <si>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</si>
  <si>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</si>
  <si>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</si>
  <si>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</si>
  <si>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</si>
  <si>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</si>
  <si>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</si>
  <si>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</si>
  <si>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</si>
  <si>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</si>
  <si>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</si>
  <si>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</si>
  <si>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</si>
  <si>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</si>
  <si>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</si>
  <si>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</si>
  <si>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</si>
  <si>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</si>
  <si>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</si>
  <si>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</si>
  <si>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</si>
  <si>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</si>
  <si>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</si>
  <si>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</si>
  <si>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</si>
  <si>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</si>
  <si>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</si>
  <si>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</si>
  <si>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</si>
  <si>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</si>
  <si>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</si>
  <si>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</si>
  <si>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</si>
  <si>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</si>
  <si>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</si>
  <si>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</si>
  <si>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</si>
  <si>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</si>
  <si>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</si>
  <si>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</si>
  <si>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</si>
  <si>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</si>
  <si>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</si>
  <si>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</si>
  <si>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</si>
  <si>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</si>
  <si>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</si>
  <si>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</si>
  <si>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</si>
  <si>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</si>
  <si>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</si>
  <si>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</si>
  <si>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</si>
  <si>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</si>
  <si>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</si>
  <si>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</si>
  <si>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</si>
  <si>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</si>
  <si>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</si>
  <si>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</si>
  <si>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</si>
  <si>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</si>
  <si>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</si>
  <si>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</si>
  <si>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</si>
  <si>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</si>
  <si>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</si>
  <si>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</si>
  <si>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</si>
  <si>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</si>
  <si>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</si>
  <si>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</si>
  <si>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</si>
  <si>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</si>
  <si>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</si>
  <si>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</si>
  <si>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</si>
  <si>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</si>
  <si>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</si>
  <si>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</si>
  <si>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</si>
  <si>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</si>
  <si>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</si>
  <si>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</si>
  <si>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</si>
  <si>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</si>
  <si>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</si>
  <si>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</si>
  <si>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</si>
  <si>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</si>
  <si>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</si>
  <si>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</si>
  <si>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</si>
  <si>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</si>
  <si>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</si>
  <si>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</si>
  <si>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</si>
  <si>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</si>
  <si>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</si>
  <si>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</si>
  <si>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</si>
  <si>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</si>
  <si>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</si>
  <si>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</si>
  <si>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</si>
  <si>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</si>
  <si>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</si>
  <si>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</si>
  <si>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</si>
  <si>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</si>
  <si>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</si>
  <si>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</si>
  <si>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</si>
  <si>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</si>
  <si>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</si>
  <si>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</si>
  <si>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</si>
  <si>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</si>
  <si>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</si>
  <si>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</si>
  <si>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</si>
  <si>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</si>
  <si>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</si>
  <si>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</si>
  <si>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</si>
  <si>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</si>
  <si>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</si>
  <si>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</si>
  <si>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</si>
  <si>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</si>
  <si>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</si>
  <si>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</si>
  <si>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</si>
  <si>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</si>
  <si>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</si>
  <si>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</si>
  <si>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</si>
  <si>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</si>
  <si>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</si>
  <si>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</si>
  <si>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</si>
  <si>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</si>
  <si>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</si>
  <si>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</si>
  <si>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</si>
  <si>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</si>
  <si>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</si>
  <si>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</si>
  <si>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</si>
  <si>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</si>
  <si>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</si>
  <si>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</si>
  <si>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</si>
  <si>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</si>
  <si>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</si>
  <si>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</si>
  <si>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</si>
  <si>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</si>
  <si>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</si>
  <si>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</si>
  <si>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</si>
  <si>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</si>
  <si>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</si>
  <si>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</si>
  <si>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</si>
  <si>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</si>
  <si>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</si>
  <si>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</si>
  <si>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</si>
  <si>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</si>
  <si>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</si>
  <si>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</si>
  <si>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</si>
  <si>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</si>
  <si>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</si>
  <si>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</si>
  <si>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</si>
  <si>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</si>
  <si>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</si>
  <si>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</si>
  <si>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</si>
  <si>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</si>
  <si>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</si>
  <si>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</si>
  <si>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</si>
  <si>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</si>
  <si>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</si>
  <si>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</si>
  <si>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</si>
  <si>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</si>
  <si>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</si>
  <si>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</si>
  <si>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</si>
  <si>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</si>
  <si>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</si>
  <si>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</si>
  <si>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</si>
  <si>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</si>
  <si>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</si>
  <si>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</si>
  <si>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</si>
  <si>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</si>
  <si>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</si>
  <si>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</si>
  <si>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</si>
  <si>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</si>
  <si>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</si>
  <si>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</si>
  <si>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</si>
  <si>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</si>
  <si>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</si>
  <si>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</si>
  <si>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</si>
  <si>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</si>
  <si>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</si>
  <si>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</si>
  <si>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</si>
  <si>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</si>
  <si>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</si>
  <si>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</si>
  <si>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</si>
  <si>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</si>
  <si>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</si>
  <si>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</si>
  <si>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</si>
  <si>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</si>
  <si>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</si>
  <si>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</si>
  <si>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קרנות השקעה אחרות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</si>
  <si>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</si>
  <si>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</si>
  <si>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</si>
  <si>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</si>
  <si>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</si>
  <si>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</si>
  <si>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</si>
  <si>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</si>
  <si>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</si>
  <si>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</si>
  <si>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</si>
  <si>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</si>
  <si>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</si>
  <si>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</si>
  <si>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</si>
  <si>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</si>
  <si>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</si>
  <si>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</si>
  <si>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</si>
  <si>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</si>
  <si>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</si>
  <si>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</si>
  <si>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משלימה - מסלול לבני 50 ומטה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</si>
  <si>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</si>
  <si>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</si>
  <si>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</si>
  <si>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</si>
  <si>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</si>
  <si>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</si>
  <si>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</si>
  <si>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</si>
  <si>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</si>
  <si>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</si>
  <si>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</si>
  <si>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</si>
  <si>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</si>
  <si>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</si>
  <si>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</si>
  <si>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</si>
  <si>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</si>
  <si>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</si>
  <si>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</si>
  <si>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</si>
  <si>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</si>
  <si>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</si>
  <si>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</si>
  <si>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</si>
  <si>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</si>
  <si>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</si>
  <si>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</si>
  <si>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</si>
  <si>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</si>
  <si>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</si>
  <si>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</si>
  <si>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</si>
  <si>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</si>
  <si>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</si>
  <si>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</si>
  <si>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</si>
  <si>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</si>
  <si>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</si>
  <si>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</si>
  <si>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</si>
  <si>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</si>
  <si>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</si>
  <si>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</si>
  <si>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</si>
  <si>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</si>
  <si>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</si>
  <si>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</si>
  <si>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</si>
  <si>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</si>
  <si>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</si>
  <si>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</si>
  <si>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</si>
  <si>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</si>
  <si>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</si>
  <si>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</si>
  <si>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</si>
  <si>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</si>
  <si>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</si>
  <si>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</si>
  <si>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</si>
  <si>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</si>
  <si>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</si>
  <si>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</si>
  <si>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</si>
  <si>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</si>
  <si>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</si>
  <si>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</si>
  <si>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</si>
  <si>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</si>
  <si>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</si>
  <si>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</si>
  <si>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</si>
  <si>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</si>
  <si>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</si>
  <si>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</si>
  <si>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</si>
  <si>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</si>
  <si>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</si>
  <si>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</si>
  <si>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</si>
  <si>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</si>
  <si>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</si>
  <si>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</si>
  <si>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</si>
  <si>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</si>
  <si>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</si>
  <si>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</si>
  <si>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</si>
  <si>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</si>
  <si>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</si>
  <si>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</si>
  <si>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</si>
  <si>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</si>
  <si>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</si>
  <si>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</si>
  <si>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</si>
  <si>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</si>
  <si>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</si>
  <si>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</si>
  <si>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</si>
  <si>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</si>
  <si>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</si>
  <si>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</si>
  <si>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</si>
  <si>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</si>
  <si>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</si>
  <si>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</si>
  <si>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</si>
  <si>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</si>
  <si>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</si>
  <si>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</si>
  <si>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</si>
  <si>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</si>
  <si>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</si>
  <si>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</si>
  <si>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</si>
  <si>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</si>
  <si>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</si>
  <si>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</si>
  <si>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</si>
  <si>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</si>
  <si>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</si>
  <si>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</si>
  <si>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</si>
  <si>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</si>
  <si>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</si>
  <si>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</si>
  <si>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</si>
  <si>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</si>
  <si>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</si>
  <si>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</si>
  <si>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</si>
  <si>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</si>
  <si>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</si>
  <si>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</si>
  <si>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</si>
  <si>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</si>
  <si>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</si>
  <si>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</si>
  <si>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</si>
  <si>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</si>
  <si>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</si>
  <si>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</si>
  <si>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</si>
  <si>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</si>
  <si>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</si>
  <si>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</si>
  <si>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</si>
  <si>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</si>
  <si>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</si>
  <si>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</si>
  <si>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</si>
  <si>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</si>
  <si>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</si>
  <si>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</si>
  <si>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</si>
  <si>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</si>
  <si>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</si>
  <si>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</si>
  <si>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</si>
  <si>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</si>
  <si>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</si>
  <si>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</si>
  <si>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</si>
  <si>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</si>
  <si>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</si>
  <si>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</si>
  <si>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</si>
  <si>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</si>
  <si>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</si>
  <si>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</si>
  <si>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</si>
  <si>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</si>
  <si>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</si>
  <si>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</si>
  <si>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</si>
  <si>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</si>
  <si>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</si>
  <si>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</si>
  <si>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</si>
  <si>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</si>
  <si>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</si>
  <si>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</si>
  <si>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</si>
  <si>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</si>
  <si>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</si>
  <si>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</si>
  <si>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</si>
  <si>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</si>
  <si>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</si>
  <si>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</si>
  <si>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</si>
  <si>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</si>
  <si>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</si>
  <si>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</si>
  <si>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</si>
  <si>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</si>
  <si>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</si>
  <si>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</si>
  <si>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</si>
  <si>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</si>
  <si>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</si>
  <si>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</si>
  <si>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</si>
  <si>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</si>
  <si>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</si>
  <si>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</si>
  <si>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</si>
  <si>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</si>
  <si>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</si>
  <si>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</si>
  <si>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</si>
  <si>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</si>
  <si>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</si>
  <si>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</si>
  <si>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</si>
  <si>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</si>
  <si>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</si>
  <si>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</si>
  <si>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</si>
  <si>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</si>
  <si>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</si>
  <si>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</si>
  <si>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</si>
  <si>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</si>
  <si>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</si>
  <si>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</si>
  <si>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</si>
  <si>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</si>
  <si>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</si>
  <si>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</si>
  <si>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</si>
  <si>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</si>
  <si>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</si>
  <si>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</si>
  <si>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</si>
  <si>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</si>
  <si>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</si>
  <si>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</si>
  <si>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</si>
  <si>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</si>
  <si>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</si>
  <si>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</si>
  <si>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</si>
  <si>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</si>
  <si>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</si>
  <si>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</si>
  <si>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</si>
  <si>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</si>
  <si>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</si>
  <si>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</si>
  <si>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</si>
  <si>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</si>
  <si>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</si>
  <si>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</si>
  <si>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</si>
  <si>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</si>
  <si>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</si>
  <si>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</si>
  <si>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</si>
  <si>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</si>
  <si>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</si>
  <si>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</si>
  <si>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</si>
  <si>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</si>
  <si>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</si>
  <si>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</si>
  <si>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</si>
  <si>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</si>
  <si>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</si>
  <si>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</si>
  <si>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</si>
  <si>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</si>
  <si>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</si>
  <si>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</si>
  <si>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</si>
  <si>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</si>
  <si>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</si>
  <si>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</si>
  <si>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</si>
  <si>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</si>
  <si>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</si>
  <si>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</si>
  <si>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</si>
  <si>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</si>
  <si>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</si>
  <si>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</si>
  <si>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</si>
  <si>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</si>
  <si>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</si>
  <si>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</si>
  <si>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</si>
  <si>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</si>
  <si>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</si>
  <si>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</si>
  <si>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</si>
  <si>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</si>
  <si>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</si>
  <si>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</si>
  <si>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</si>
  <si>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</si>
  <si>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</si>
  <si>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</si>
  <si>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</si>
  <si>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</si>
  <si>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</si>
  <si>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</si>
  <si>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</si>
  <si>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</si>
  <si>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</si>
  <si>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</si>
  <si>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</si>
  <si>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</si>
  <si>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</si>
  <si>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</si>
  <si>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</si>
  <si>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</si>
  <si>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</si>
  <si>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</si>
  <si>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</si>
  <si>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</si>
  <si>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</si>
  <si>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</si>
  <si>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</si>
  <si>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</si>
  <si>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</si>
  <si>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</si>
  <si>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</si>
  <si>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</si>
  <si>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</si>
  <si>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</si>
  <si>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</si>
  <si>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</si>
  <si>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</si>
  <si>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</si>
  <si>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</si>
  <si>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</si>
  <si>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</si>
  <si>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</si>
  <si>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</si>
  <si>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</si>
  <si>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</si>
  <si>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</si>
  <si>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</si>
  <si>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</si>
  <si>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</si>
  <si>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</si>
  <si>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</si>
  <si>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</si>
  <si>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</si>
  <si>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</si>
  <si>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</si>
  <si>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</si>
  <si>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</si>
  <si>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</si>
  <si>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</si>
  <si>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</si>
  <si>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</si>
  <si>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</si>
  <si>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</si>
  <si>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</si>
  <si>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</si>
  <si>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</si>
  <si>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</si>
  <si>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</si>
  <si>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</si>
  <si>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</si>
  <si>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</si>
  <si>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</si>
  <si>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</si>
  <si>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</si>
  <si>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</si>
  <si>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</si>
  <si>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</si>
  <si>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</si>
  <si>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</si>
  <si>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</si>
  <si>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</si>
  <si>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</si>
  <si>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</si>
  <si>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</si>
  <si>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</si>
  <si>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</si>
  <si>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</si>
  <si>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</si>
  <si>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</si>
  <si>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</si>
  <si>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</si>
  <si>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</si>
  <si>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</si>
  <si>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</si>
  <si>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</si>
  <si>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</si>
  <si>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</si>
  <si>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</si>
  <si>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</si>
  <si>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</si>
  <si>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</si>
  <si>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</si>
  <si>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</si>
  <si>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</si>
  <si>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</si>
  <si>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</si>
  <si>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</si>
  <si>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</si>
  <si>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</si>
  <si>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</si>
  <si>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</si>
  <si>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</si>
  <si>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</si>
  <si>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</si>
  <si>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</si>
  <si>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</si>
  <si>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</si>
  <si>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</si>
  <si>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</si>
  <si>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</si>
  <si>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</si>
  <si>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</si>
  <si>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</si>
  <si>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</si>
  <si>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</si>
  <si>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</si>
  <si>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</si>
  <si>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</si>
  <si>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</si>
  <si>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</si>
  <si>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</si>
  <si>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</si>
  <si>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</si>
  <si>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</si>
  <si>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</si>
  <si>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</si>
  <si>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</si>
  <si>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</si>
  <si>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</si>
  <si>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</si>
  <si>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</si>
  <si>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</si>
  <si>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</si>
  <si>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</si>
  <si>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</si>
  <si>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</si>
  <si>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</si>
  <si>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</si>
  <si>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</si>
  <si>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</si>
  <si>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</si>
  <si>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</si>
  <si>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</si>
  <si>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</si>
  <si>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</si>
  <si>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</si>
  <si>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</si>
  <si>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</si>
  <si>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</si>
  <si>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</si>
  <si>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</si>
  <si>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</si>
  <si>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</si>
  <si>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</si>
  <si>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</si>
  <si>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</si>
  <si>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</si>
  <si>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</si>
  <si>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</si>
  <si>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</si>
  <si>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</si>
  <si>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</si>
  <si>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</si>
  <si>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</si>
  <si>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</si>
  <si>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</si>
  <si>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</si>
  <si>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</si>
  <si>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</si>
  <si>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</si>
  <si>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</si>
  <si>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</si>
  <si>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</si>
  <si>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</si>
  <si>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</si>
  <si>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</si>
  <si>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</si>
  <si>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</si>
  <si>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</si>
  <si>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</si>
  <si>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</si>
  <si>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</si>
  <si>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</si>
  <si>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</si>
  <si>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</si>
  <si>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</si>
  <si>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</si>
  <si>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</si>
  <si>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</si>
  <si>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</si>
  <si>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</si>
  <si>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</si>
  <si>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</si>
  <si>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</si>
  <si>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</si>
  <si>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</si>
  <si>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</si>
  <si>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</si>
  <si>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</si>
  <si>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</si>
  <si>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</si>
  <si>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</si>
  <si>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</si>
  <si>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</si>
  <si>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</si>
  <si>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</si>
  <si>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</si>
  <si>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</si>
  <si>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</si>
  <si>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</si>
  <si>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</si>
  <si>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</si>
  <si>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</si>
  <si>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</si>
  <si>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</si>
  <si>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</si>
  <si>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</si>
  <si>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</si>
  <si>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</si>
  <si>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</si>
  <si>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</si>
  <si>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</si>
  <si>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</si>
  <si>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</si>
  <si>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</si>
  <si>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</si>
  <si>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</si>
  <si>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</si>
  <si>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</si>
  <si>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</si>
  <si>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</si>
  <si>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</si>
  <si>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</si>
  <si>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</si>
  <si>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</si>
  <si>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</si>
  <si>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</si>
  <si>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</si>
  <si>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</si>
  <si>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</si>
  <si>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</si>
  <si>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</si>
  <si>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</si>
  <si>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</si>
  <si>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</si>
  <si>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</si>
  <si>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</si>
  <si>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</si>
  <si>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</si>
  <si>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</si>
  <si>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</si>
  <si>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</si>
  <si>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</si>
  <si>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</si>
  <si>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</si>
  <si>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</si>
  <si>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</si>
  <si>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</si>
  <si>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</si>
  <si>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</si>
  <si>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</si>
  <si>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</si>
  <si>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</si>
  <si>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</si>
  <si>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</si>
  <si>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</si>
  <si>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</si>
  <si>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</si>
  <si>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</si>
  <si>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</si>
  <si>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</si>
  <si>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</si>
  <si>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</si>
  <si>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</si>
  <si>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</si>
  <si>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</si>
  <si>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</si>
  <si>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</si>
  <si>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</si>
  <si>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</si>
  <si>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</si>
  <si>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</si>
  <si>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</si>
  <si>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</si>
  <si>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</si>
  <si>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</si>
  <si>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</si>
  <si>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</si>
  <si>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</si>
  <si>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</si>
  <si>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</si>
  <si>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</si>
  <si>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</si>
  <si>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</si>
  <si>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</si>
  <si>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</si>
  <si>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</si>
  <si>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</si>
  <si>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</si>
  <si>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</si>
  <si>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</si>
  <si>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</si>
  <si>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</si>
  <si>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</si>
  <si>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</si>
  <si>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</si>
  <si>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</si>
  <si>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</si>
  <si>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</si>
  <si>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</si>
  <si>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</si>
  <si>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</si>
  <si>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</si>
  <si>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</si>
  <si>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</si>
  <si>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</si>
  <si>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</si>
  <si>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</si>
  <si>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</si>
  <si>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</si>
  <si>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</si>
  <si>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</si>
  <si>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</si>
  <si>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</si>
  <si>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</si>
  <si>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</si>
  <si>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</si>
  <si>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</si>
  <si>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</si>
  <si>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</si>
  <si>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</si>
  <si>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</si>
  <si>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</si>
  <si>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</si>
  <si>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</si>
  <si>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</si>
  <si>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</si>
  <si>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</si>
  <si>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</si>
  <si>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</si>
  <si>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</si>
  <si>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</si>
  <si>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</si>
  <si>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</si>
  <si>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</si>
  <si>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</si>
  <si>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</si>
  <si>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</si>
  <si>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</si>
  <si>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</si>
  <si>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</si>
  <si>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</si>
  <si>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</si>
  <si>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</si>
  <si>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</si>
  <si>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</si>
  <si>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</si>
  <si>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</si>
  <si>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</si>
  <si>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</si>
  <si>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</si>
  <si>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</si>
  <si>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</si>
  <si>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</si>
  <si>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</si>
  <si>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</si>
  <si>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</si>
  <si>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</si>
  <si>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</si>
  <si>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</si>
  <si>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</si>
  <si>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</si>
  <si>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</si>
  <si>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</si>
  <si>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</si>
  <si>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</si>
  <si>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</si>
  <si>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</si>
  <si>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</si>
  <si>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</si>
  <si>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</si>
  <si>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</si>
  <si>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</si>
  <si>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</si>
  <si>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</si>
  <si>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</si>
  <si>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</si>
  <si>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</si>
  <si>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</si>
  <si>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</si>
  <si>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</si>
  <si>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</si>
  <si>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</si>
  <si>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</si>
  <si>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</si>
  <si>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</si>
  <si>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</si>
  <si>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</si>
  <si>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</si>
  <si>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</si>
  <si>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</si>
  <si>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</si>
  <si>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</si>
  <si>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</si>
  <si>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</si>
  <si>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</si>
  <si>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</si>
  <si>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</si>
  <si>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</si>
  <si>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</si>
  <si>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</si>
  <si>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</si>
  <si>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</si>
  <si>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</si>
  <si>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</si>
  <si>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</si>
  <si>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</si>
  <si>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</si>
  <si>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</si>
  <si>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</si>
  <si>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</si>
  <si>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</si>
  <si>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</si>
  <si>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</si>
  <si>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</si>
  <si>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</si>
  <si>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</si>
  <si>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</si>
  <si>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</si>
  <si>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</si>
  <si>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</si>
  <si>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</si>
  <si>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</si>
  <si>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</si>
  <si>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</si>
  <si>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</si>
  <si>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</si>
  <si>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</si>
  <si>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</si>
  <si>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</si>
  <si>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</si>
  <si>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</si>
  <si>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</si>
  <si>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</si>
  <si>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</si>
  <si>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</si>
  <si>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</si>
  <si>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</si>
  <si>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</si>
  <si>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</si>
  <si>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</si>
  <si>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</si>
  <si>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</si>
  <si>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</si>
  <si>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</si>
  <si>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</si>
  <si>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</si>
  <si>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</si>
  <si>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</si>
  <si>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</si>
  <si>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</si>
  <si>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</si>
  <si>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</si>
  <si>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</si>
  <si>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</si>
  <si>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</si>
  <si>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</si>
  <si>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</si>
  <si>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</si>
  <si>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</si>
  <si>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</si>
  <si>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</si>
  <si>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</si>
  <si>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</si>
  <si>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</si>
  <si>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</si>
  <si>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</si>
  <si>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</si>
  <si>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</si>
  <si>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</si>
  <si>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</si>
  <si>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</si>
  <si>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</si>
  <si>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</si>
  <si>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</si>
  <si>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</si>
  <si>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</si>
  <si>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</si>
  <si>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</si>
  <si>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</si>
  <si>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</si>
  <si>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</si>
  <si>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</si>
  <si>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</si>
  <si>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</si>
  <si>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</si>
  <si>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</si>
  <si>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</si>
  <si>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</si>
  <si>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</si>
  <si>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</si>
  <si>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</si>
  <si>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</si>
  <si>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</si>
  <si>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</si>
  <si>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</si>
  <si>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</si>
  <si>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</si>
  <si>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</si>
  <si>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</si>
  <si>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</si>
  <si>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</si>
  <si>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</si>
  <si>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</si>
  <si>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</si>
  <si>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</si>
  <si>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</si>
  <si>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</si>
  <si>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</si>
  <si>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</si>
  <si>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</si>
  <si>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</si>
  <si>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</si>
  <si>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</si>
  <si>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</si>
  <si>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</si>
  <si>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</si>
  <si>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</si>
  <si>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</si>
  <si>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</si>
  <si>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</si>
  <si>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</si>
  <si>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</si>
  <si>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</si>
  <si>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</si>
  <si>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</si>
  <si>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</si>
  <si>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</si>
  <si>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</si>
  <si>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</si>
  <si>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</si>
  <si>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</si>
  <si>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</si>
  <si>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</si>
  <si>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</si>
  <si>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</si>
  <si>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</si>
  <si>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</si>
  <si>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</si>
  <si>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</si>
  <si>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</si>
  <si>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</si>
  <si>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</si>
  <si>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</si>
  <si>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</si>
  <si>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</si>
  <si>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</si>
  <si>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</si>
  <si>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</si>
  <si>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</si>
  <si>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</si>
  <si>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</si>
  <si>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</si>
  <si>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</si>
  <si>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</si>
  <si>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</si>
  <si>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</si>
  <si>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</si>
  <si>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</si>
  <si>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</si>
  <si>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</si>
  <si>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</si>
  <si>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</si>
  <si>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</si>
  <si>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</si>
  <si>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</si>
  <si>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</si>
  <si>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</si>
  <si>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</si>
  <si>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</si>
  <si>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</si>
  <si>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</si>
  <si>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</si>
  <si>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</si>
  <si>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</si>
  <si>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</si>
  <si>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</si>
  <si>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</si>
  <si>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</si>
  <si>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</si>
  <si>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</si>
  <si>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</si>
  <si>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</si>
  <si>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</si>
  <si>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</si>
  <si>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</si>
  <si>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</si>
  <si>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</si>
  <si>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</si>
  <si>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</si>
  <si>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</si>
  <si>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</si>
  <si>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</si>
  <si>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</si>
  <si>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</si>
  <si>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</si>
  <si>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</si>
  <si>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</si>
  <si>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</si>
  <si>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</si>
  <si>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</si>
  <si>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</si>
  <si>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</si>
  <si>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</si>
  <si>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</si>
  <si>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</si>
  <si>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</si>
  <si>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</si>
  <si>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</si>
  <si>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</si>
  <si>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</si>
  <si>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</si>
  <si>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</si>
  <si>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</si>
  <si>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</si>
  <si>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</si>
  <si>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</si>
  <si>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</si>
  <si>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</si>
  <si>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</si>
  <si>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</si>
  <si>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</si>
  <si>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</si>
  <si>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</si>
  <si>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</si>
  <si>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</si>
  <si>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</si>
  <si>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</si>
  <si>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</si>
  <si>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</si>
  <si>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</si>
  <si>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</si>
  <si>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</si>
  <si>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</si>
  <si>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</si>
  <si>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</si>
  <si>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</si>
  <si>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</si>
  <si>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</si>
  <si>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</si>
  <si>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</si>
  <si>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</si>
  <si>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</si>
  <si>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</si>
  <si>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</si>
  <si>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</si>
  <si>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</si>
  <si>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</si>
  <si>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</si>
  <si>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</si>
  <si>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</si>
  <si>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</si>
  <si>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</si>
  <si>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</si>
  <si>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</si>
  <si>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</si>
  <si>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</si>
  <si>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</si>
  <si>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</si>
  <si>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</si>
  <si>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</si>
  <si>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</si>
  <si>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</si>
  <si>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</si>
  <si>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</si>
  <si>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</si>
  <si>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</si>
  <si>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</si>
  <si>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</si>
  <si>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</si>
  <si>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</si>
  <si>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</si>
  <si>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</si>
  <si>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</si>
  <si>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</si>
  <si>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</si>
  <si>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</si>
  <si>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</si>
  <si>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</si>
  <si>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</si>
  <si>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</si>
  <si>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</si>
  <si>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</si>
  <si>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</si>
  <si>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</si>
  <si>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</si>
  <si>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</si>
  <si>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</si>
  <si>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</si>
  <si>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</si>
  <si>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</si>
  <si>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</si>
  <si>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</si>
  <si>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</si>
  <si>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</si>
  <si>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</si>
  <si>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</si>
  <si>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MOSAIC CO/THE</t>
  </si>
  <si>
    <t>US61945C1036</t>
  </si>
  <si>
    <t>MYLAN</t>
  </si>
  <si>
    <t>NL0011031208</t>
  </si>
  <si>
    <t>NUTRIEN LTD</t>
  </si>
  <si>
    <t>CA67077M1086</t>
  </si>
  <si>
    <t>PALO ALTO NETWORKS</t>
  </si>
  <si>
    <t>US6974351057</t>
  </si>
  <si>
    <t>Technology Hardware &amp; Equipment</t>
  </si>
  <si>
    <t>VARONIS SYSTEMS</t>
  </si>
  <si>
    <t>US9222801022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</si>
  <si>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</si>
  <si>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</si>
  <si>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</si>
  <si>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</si>
  <si>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</si>
  <si>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</si>
  <si>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</si>
  <si>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</si>
  <si>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</si>
  <si>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</si>
  <si>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</si>
  <si>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</si>
  <si>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</si>
  <si>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</si>
  <si>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</si>
  <si>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</si>
  <si>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</si>
  <si>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</si>
  <si>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</si>
  <si>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</si>
  <si>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</si>
  <si>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</si>
  <si>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</si>
  <si>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</si>
  <si>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</si>
  <si>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</si>
  <si>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</si>
  <si>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</si>
  <si>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</si>
  <si>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</si>
  <si>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</si>
  <si>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</si>
  <si>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</si>
  <si>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</si>
  <si>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</si>
  <si>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</si>
  <si>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</si>
  <si>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</si>
  <si>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</si>
  <si>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</si>
  <si>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</si>
  <si>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</si>
  <si>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</si>
  <si>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</si>
  <si>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</si>
  <si>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</si>
  <si>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</si>
  <si>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</si>
  <si>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</si>
  <si>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</si>
  <si>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</si>
  <si>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</si>
  <si>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</si>
  <si>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</si>
  <si>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</si>
  <si>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</si>
  <si>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</si>
  <si>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</si>
  <si>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</si>
  <si>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</si>
  <si>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</si>
  <si>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</si>
  <si>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</si>
  <si>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</si>
  <si>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</si>
  <si>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</si>
  <si>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</si>
  <si>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</si>
  <si>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</si>
  <si>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</si>
  <si>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</si>
  <si>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</si>
  <si>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</si>
  <si>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</si>
  <si>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</si>
  <si>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</si>
  <si>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</si>
  <si>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</si>
  <si>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</si>
  <si>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</si>
  <si>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</si>
  <si>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</si>
  <si>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</si>
  <si>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</si>
  <si>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</si>
  <si>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</si>
  <si>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</si>
  <si>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</si>
  <si>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</si>
  <si>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</si>
  <si>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</si>
  <si>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</si>
  <si>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</si>
  <si>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</si>
  <si>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</si>
  <si>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</si>
  <si>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</si>
  <si>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</si>
  <si>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</si>
  <si>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</si>
  <si>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</si>
  <si>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</si>
  <si>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</si>
  <si>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כתבי אופציה בישראל</t>
  </si>
  <si>
    <t>איתמר אופציה 4</t>
  </si>
  <si>
    <t>1137017</t>
  </si>
  <si>
    <t>ברנמילר אפ 1*</t>
  </si>
  <si>
    <t>1143494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</si>
  <si>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</si>
  <si>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</si>
  <si>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</si>
  <si>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</si>
  <si>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</si>
  <si>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</si>
  <si>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</si>
  <si>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</si>
  <si>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</si>
  <si>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</si>
  <si>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</si>
  <si>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</si>
  <si>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</si>
  <si>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</si>
  <si>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</si>
  <si>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</si>
  <si>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</si>
  <si>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</si>
  <si>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</si>
  <si>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</si>
  <si>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</si>
  <si>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</si>
  <si>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</si>
  <si>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</si>
  <si>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</si>
  <si>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</si>
  <si>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</si>
  <si>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1735 MARKET INVESTOR HOLDC MAKEFET*</t>
  </si>
  <si>
    <t>Real Estate</t>
  </si>
  <si>
    <t>סה"כ קרנות השקעה</t>
  </si>
  <si>
    <t>סה"כ קרנות השקעה בחו"ל</t>
  </si>
  <si>
    <t>KCOIV SCS</t>
  </si>
  <si>
    <t>SDPIII</t>
  </si>
  <si>
    <t>Thoma Bravo Fund XIII</t>
  </si>
  <si>
    <t>₪ / מט"ח</t>
  </si>
  <si>
    <t>פורוורד ש"ח-מט"ח</t>
  </si>
  <si>
    <t>10000580</t>
  </si>
  <si>
    <t>ל.ר.</t>
  </si>
  <si>
    <t>10000682</t>
  </si>
  <si>
    <t>10000651</t>
  </si>
  <si>
    <t>10000689</t>
  </si>
  <si>
    <t>10000629</t>
  </si>
  <si>
    <t>10000672</t>
  </si>
  <si>
    <t>10000620</t>
  </si>
  <si>
    <t>10000604</t>
  </si>
  <si>
    <t>10000597</t>
  </si>
  <si>
    <t>10000577</t>
  </si>
  <si>
    <t>10000693</t>
  </si>
  <si>
    <t>10000646</t>
  </si>
  <si>
    <t>10000570</t>
  </si>
  <si>
    <t>10000594</t>
  </si>
  <si>
    <t>10000664</t>
  </si>
  <si>
    <t>10000647</t>
  </si>
  <si>
    <t>10000704</t>
  </si>
  <si>
    <t>10000710</t>
  </si>
  <si>
    <t>10000717</t>
  </si>
  <si>
    <t>10000719</t>
  </si>
  <si>
    <t>10000728</t>
  </si>
  <si>
    <t>פורוורד מט"ח-מט"ח</t>
  </si>
  <si>
    <t>10000676</t>
  </si>
  <si>
    <t>10000700</t>
  </si>
  <si>
    <t>10000722</t>
  </si>
  <si>
    <t>10000726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</si>
  <si>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</si>
  <si>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</si>
  <si>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</si>
  <si>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</si>
  <si>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</si>
  <si>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</si>
  <si>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</si>
  <si>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</si>
  <si>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</si>
  <si>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</si>
  <si>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</si>
  <si>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</si>
  <si>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</si>
  <si>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</si>
  <si>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</si>
  <si>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</si>
  <si>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</si>
  <si>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</si>
  <si>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</si>
  <si>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</si>
  <si>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</si>
  <si>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</si>
  <si>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</si>
  <si>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</si>
  <si>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</si>
  <si>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NR</t>
  </si>
  <si>
    <t>לא</t>
  </si>
  <si>
    <t>AA</t>
  </si>
  <si>
    <t>דירוג פנימי</t>
  </si>
  <si>
    <t>כן</t>
  </si>
  <si>
    <t>A+</t>
  </si>
  <si>
    <t>A</t>
  </si>
  <si>
    <t>AA-</t>
  </si>
  <si>
    <t>קרדן אן.וי אגח ב חש 2/18</t>
  </si>
  <si>
    <t>1143270</t>
  </si>
  <si>
    <t>סה"כ יתרות התחייבות להשקעה</t>
  </si>
  <si>
    <t>Astorg VII</t>
  </si>
  <si>
    <t>Blackstone Real Estate Partners IX</t>
  </si>
  <si>
    <t>ICG SDP III</t>
  </si>
  <si>
    <t>Kartesia Credit Opportunities IV SCS</t>
  </si>
  <si>
    <t xml:space="preserve">WSREDII </t>
  </si>
  <si>
    <t>סה"כ בחו"ל</t>
  </si>
  <si>
    <t>פורוורד ריבית</t>
  </si>
  <si>
    <t>מובטחות משכנתא- גורם 01</t>
  </si>
  <si>
    <t>בבטחונות אחרים - גורם 114</t>
  </si>
  <si>
    <t>בבטחונות אחרים - גורם 94</t>
  </si>
  <si>
    <t>בבטחונות אחרים - גורם 111</t>
  </si>
  <si>
    <t>בבטחונות אחרים-גורם 105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</si>
  <si>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</si>
  <si>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</si>
  <si>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</si>
  <si>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</si>
  <si>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אחרים-גורם 103</t>
  </si>
  <si>
    <t>בבטחונות אחרים - גורם 130</t>
  </si>
  <si>
    <t>בבטחונות אחרים - גורם 104</t>
  </si>
  <si>
    <t>בבטחונות אחרים - גורם 61</t>
  </si>
  <si>
    <t>בבטחונות אחרים - גורם 115*</t>
  </si>
  <si>
    <t>גורם 98</t>
  </si>
  <si>
    <t>גורם 105</t>
  </si>
  <si>
    <t>גורם 113</t>
  </si>
  <si>
    <t>גורם 104</t>
  </si>
  <si>
    <t>גורם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</si>
</sst>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2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10" fontId="29" fillId="0" borderId="0" xfId="14" applyNumberFormat="1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0" fontId="10" fillId="0" borderId="0" xfId="0" applyFont="1" applyFill="1" applyAlignment="1">
      <alignment horizontal="right" readingOrder="2"/>
    </xf>
    <xf numFmtId="164" fontId="0" fillId="0" borderId="0" xfId="13" applyFont="1" applyFill="1"/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C22" sqref="C2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187</v>
      </c>
      <c r="C1" s="80" t="s" vm="1">
        <v>258</v>
      </c>
    </row>
    <row r="2" spans="1:32">
      <c r="B2" s="58" t="s">
        <v>186</v>
      </c>
      <c r="C2" s="80" t="s">
        <v>259</v>
      </c>
    </row>
    <row r="3" spans="1:32">
      <c r="B3" s="58" t="s">
        <v>188</v>
      </c>
      <c r="C3" s="80" t="s">
        <v>260</v>
      </c>
    </row>
    <row r="4" spans="1:32">
      <c r="B4" s="58" t="s">
        <v>189</v>
      </c>
      <c r="C4" s="80">
        <v>9453</v>
      </c>
    </row>
    <row r="6" spans="1:32" ht="26.25" customHeight="1">
      <c r="B6" s="152" t="s">
        <v>203</v>
      </c>
      <c r="C6" s="153"/>
      <c r="D6" s="154"/>
    </row>
    <row r="7" spans="1:32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116</v>
      </c>
    </row>
    <row r="8" spans="1:32" s="10" customFormat="1">
      <c r="B8" s="23"/>
      <c r="C8" s="26" t="s">
        <v>245</v>
      </c>
      <c r="D8" s="27" t="s">
        <v>20</v>
      </c>
      <c r="AF8" s="38" t="s">
        <v>117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126</v>
      </c>
    </row>
    <row r="10" spans="1:32" s="11" customFormat="1" ht="18" customHeight="1">
      <c r="B10" s="69" t="s">
        <v>202</v>
      </c>
      <c r="C10" s="118">
        <f>C11+C12+C23+C33+C37</f>
        <v>133408.85826241522</v>
      </c>
      <c r="D10" s="119">
        <f>C10/$C$42</f>
        <v>1</v>
      </c>
      <c r="AF10" s="68"/>
    </row>
    <row r="11" spans="1:32">
      <c r="A11" s="46" t="s">
        <v>149</v>
      </c>
      <c r="B11" s="29" t="s">
        <v>204</v>
      </c>
      <c r="C11" s="118">
        <f>מזומנים!J10</f>
        <v>8925.3804192860007</v>
      </c>
      <c r="D11" s="139">
        <f t="shared" ref="D11:D13" si="0">C11/$C$42</f>
        <v>6.6902457119674755E-2</v>
      </c>
    </row>
    <row r="12" spans="1:32">
      <c r="B12" s="29" t="s">
        <v>205</v>
      </c>
      <c r="C12" s="118">
        <f>SUM(C13:C22)</f>
        <v>120482.3475846361</v>
      </c>
      <c r="D12" s="139">
        <f t="shared" si="0"/>
        <v>0.90310605422952739</v>
      </c>
    </row>
    <row r="13" spans="1:32">
      <c r="A13" s="56" t="s">
        <v>149</v>
      </c>
      <c r="B13" s="30" t="s">
        <v>73</v>
      </c>
      <c r="C13" s="118">
        <f>'תעודות התחייבות ממשלתיות'!O11</f>
        <v>20552.447331947995</v>
      </c>
      <c r="D13" s="139">
        <f t="shared" si="0"/>
        <v>0.15405609192398104</v>
      </c>
    </row>
    <row r="14" spans="1:32">
      <c r="A14" s="56" t="s">
        <v>149</v>
      </c>
      <c r="B14" s="30" t="s">
        <v>74</v>
      </c>
      <c r="C14" s="118" t="s" vm="2">
        <v>1458</v>
      </c>
      <c r="D14" s="139" t="s" vm="3">
        <v>1458</v>
      </c>
    </row>
    <row r="15" spans="1:32">
      <c r="A15" s="56" t="s">
        <v>149</v>
      </c>
      <c r="B15" s="30" t="s">
        <v>75</v>
      </c>
      <c r="C15" s="118">
        <f>'אג"ח קונצרני'!R11</f>
        <v>31459.878605324007</v>
      </c>
      <c r="D15" s="139">
        <f t="shared" ref="D15:D19" si="1">C15/$C$42</f>
        <v>0.23581551491462754</v>
      </c>
    </row>
    <row r="16" spans="1:32">
      <c r="A16" s="56" t="s">
        <v>149</v>
      </c>
      <c r="B16" s="30" t="s">
        <v>76</v>
      </c>
      <c r="C16" s="118">
        <f>מניות!L11</f>
        <v>17542.325368490005</v>
      </c>
      <c r="D16" s="139">
        <f t="shared" si="1"/>
        <v>0.13149295779133535</v>
      </c>
    </row>
    <row r="17" spans="1:4">
      <c r="A17" s="56" t="s">
        <v>149</v>
      </c>
      <c r="B17" s="30" t="s">
        <v>77</v>
      </c>
      <c r="C17" s="118">
        <f>'תעודות סל'!K11</f>
        <v>49061.627390426089</v>
      </c>
      <c r="D17" s="139">
        <f t="shared" si="1"/>
        <v>0.36775389602631836</v>
      </c>
    </row>
    <row r="18" spans="1:4">
      <c r="A18" s="56" t="s">
        <v>149</v>
      </c>
      <c r="B18" s="30" t="s">
        <v>78</v>
      </c>
      <c r="C18" s="118">
        <f>'קרנות נאמנות'!L11</f>
        <v>1865.5471699999998</v>
      </c>
      <c r="D18" s="139">
        <f t="shared" si="1"/>
        <v>1.3983682900055023E-2</v>
      </c>
    </row>
    <row r="19" spans="1:4">
      <c r="A19" s="56" t="s">
        <v>149</v>
      </c>
      <c r="B19" s="30" t="s">
        <v>79</v>
      </c>
      <c r="C19" s="118">
        <f>'כתבי אופציה'!I11</f>
        <v>0.521718448</v>
      </c>
      <c r="D19" s="139">
        <f t="shared" si="1"/>
        <v>3.9106732101235725E-6</v>
      </c>
    </row>
    <row r="20" spans="1:4">
      <c r="A20" s="56" t="s">
        <v>149</v>
      </c>
      <c r="B20" s="30" t="s">
        <v>80</v>
      </c>
      <c r="C20" s="118" t="s" vm="4">
        <v>1458</v>
      </c>
      <c r="D20" s="139" t="s" vm="5">
        <v>1458</v>
      </c>
    </row>
    <row r="21" spans="1:4">
      <c r="A21" s="56" t="s">
        <v>149</v>
      </c>
      <c r="B21" s="30" t="s">
        <v>81</v>
      </c>
      <c r="C21" s="118" t="s" vm="6">
        <v>1458</v>
      </c>
      <c r="D21" s="139" t="s" vm="7">
        <v>1458</v>
      </c>
    </row>
    <row r="22" spans="1:4">
      <c r="A22" s="56" t="s">
        <v>149</v>
      </c>
      <c r="B22" s="30" t="s">
        <v>82</v>
      </c>
      <c r="C22" s="118" t="s" vm="8">
        <v>1458</v>
      </c>
      <c r="D22" s="139" t="s" vm="9">
        <v>1458</v>
      </c>
    </row>
    <row r="23" spans="1:4">
      <c r="B23" s="29" t="s">
        <v>206</v>
      </c>
      <c r="C23" s="118">
        <f>SUM(C24:C32)</f>
        <v>478.00571000000014</v>
      </c>
      <c r="D23" s="139">
        <f>C23/$C$42</f>
        <v>3.583013273824463E-3</v>
      </c>
    </row>
    <row r="24" spans="1:4">
      <c r="A24" s="56" t="s">
        <v>149</v>
      </c>
      <c r="B24" s="30" t="s">
        <v>83</v>
      </c>
      <c r="C24" s="118" t="s" vm="10">
        <v>1458</v>
      </c>
      <c r="D24" s="139" t="s" vm="11">
        <v>1458</v>
      </c>
    </row>
    <row r="25" spans="1:4">
      <c r="A25" s="56" t="s">
        <v>149</v>
      </c>
      <c r="B25" s="30" t="s">
        <v>84</v>
      </c>
      <c r="C25" s="118" t="s" vm="12">
        <v>1458</v>
      </c>
      <c r="D25" s="139" t="s" vm="13">
        <v>1458</v>
      </c>
    </row>
    <row r="26" spans="1:4">
      <c r="A26" s="56" t="s">
        <v>149</v>
      </c>
      <c r="B26" s="30" t="s">
        <v>75</v>
      </c>
      <c r="C26" s="118">
        <f>'לא סחיר - אג"ח קונצרני'!P11</f>
        <v>530.01378</v>
      </c>
      <c r="D26" s="139">
        <f t="shared" ref="D26:D28" si="2">C26/$C$42</f>
        <v>3.9728529792036962E-3</v>
      </c>
    </row>
    <row r="27" spans="1:4">
      <c r="A27" s="56" t="s">
        <v>149</v>
      </c>
      <c r="B27" s="30" t="s">
        <v>85</v>
      </c>
      <c r="C27" s="118">
        <f>'לא סחיר - מניות'!J11</f>
        <v>335.04662000000002</v>
      </c>
      <c r="D27" s="139">
        <f t="shared" si="2"/>
        <v>2.5114270848564145E-3</v>
      </c>
    </row>
    <row r="28" spans="1:4">
      <c r="A28" s="56" t="s">
        <v>149</v>
      </c>
      <c r="B28" s="30" t="s">
        <v>86</v>
      </c>
      <c r="C28" s="118">
        <f>'לא סחיר - קרנות השקעה'!H11</f>
        <v>234.04420000000002</v>
      </c>
      <c r="D28" s="139">
        <f t="shared" si="2"/>
        <v>1.7543377782278527E-3</v>
      </c>
    </row>
    <row r="29" spans="1:4">
      <c r="A29" s="56" t="s">
        <v>149</v>
      </c>
      <c r="B29" s="30" t="s">
        <v>87</v>
      </c>
      <c r="C29" s="118" t="s" vm="14">
        <v>1458</v>
      </c>
      <c r="D29" s="139"/>
    </row>
    <row r="30" spans="1:4">
      <c r="A30" s="56" t="s">
        <v>149</v>
      </c>
      <c r="B30" s="30" t="s">
        <v>229</v>
      </c>
      <c r="C30" s="118" t="s" vm="15">
        <v>1458</v>
      </c>
      <c r="D30" s="139" t="s" vm="16">
        <v>1458</v>
      </c>
    </row>
    <row r="31" spans="1:4">
      <c r="A31" s="56" t="s">
        <v>149</v>
      </c>
      <c r="B31" s="30" t="s">
        <v>110</v>
      </c>
      <c r="C31" s="118">
        <f>'לא סחיר - חוזים עתידיים'!I11</f>
        <v>-621.09888999999998</v>
      </c>
      <c r="D31" s="139">
        <f>C31/$C$42</f>
        <v>-4.6556045684635009E-3</v>
      </c>
    </row>
    <row r="32" spans="1:4">
      <c r="A32" s="56" t="s">
        <v>149</v>
      </c>
      <c r="B32" s="30" t="s">
        <v>88</v>
      </c>
      <c r="C32" s="118" t="s" vm="17">
        <v>1458</v>
      </c>
      <c r="D32" s="139" t="s" vm="18">
        <v>1458</v>
      </c>
    </row>
    <row r="33" spans="1:4">
      <c r="A33" s="56" t="s">
        <v>149</v>
      </c>
      <c r="B33" s="29" t="s">
        <v>207</v>
      </c>
      <c r="C33" s="118">
        <f>הלוואות!O10</f>
        <v>3516.1273180911239</v>
      </c>
      <c r="D33" s="139">
        <f>C33/$C$42</f>
        <v>2.6356025858304714E-2</v>
      </c>
    </row>
    <row r="34" spans="1:4">
      <c r="A34" s="56" t="s">
        <v>149</v>
      </c>
      <c r="B34" s="29" t="s">
        <v>208</v>
      </c>
      <c r="C34" s="118" t="s" vm="19">
        <v>1458</v>
      </c>
      <c r="D34" s="139" t="s" vm="20">
        <v>1458</v>
      </c>
    </row>
    <row r="35" spans="1:4">
      <c r="A35" s="56" t="s">
        <v>149</v>
      </c>
      <c r="B35" s="29" t="s">
        <v>209</v>
      </c>
      <c r="C35" s="118" t="s" vm="21">
        <v>1458</v>
      </c>
      <c r="D35" s="139" t="s" vm="22">
        <v>1458</v>
      </c>
    </row>
    <row r="36" spans="1:4">
      <c r="A36" s="56" t="s">
        <v>149</v>
      </c>
      <c r="B36" s="57" t="s">
        <v>210</v>
      </c>
      <c r="C36" s="118" t="s" vm="23">
        <v>1458</v>
      </c>
      <c r="D36" s="139" t="s" vm="24">
        <v>1458</v>
      </c>
    </row>
    <row r="37" spans="1:4">
      <c r="A37" s="56" t="s">
        <v>149</v>
      </c>
      <c r="B37" s="29" t="s">
        <v>211</v>
      </c>
      <c r="C37" s="118">
        <f>'השקעות אחרות '!I10</f>
        <v>6.9972304020000005</v>
      </c>
      <c r="D37" s="139">
        <f t="shared" ref="D37:D38" si="3">C37/$C$42</f>
        <v>5.2449518668666276E-5</v>
      </c>
    </row>
    <row r="38" spans="1:4">
      <c r="A38" s="56"/>
      <c r="B38" s="70" t="s">
        <v>213</v>
      </c>
      <c r="C38" s="118">
        <v>0</v>
      </c>
      <c r="D38" s="139">
        <f t="shared" si="3"/>
        <v>0</v>
      </c>
    </row>
    <row r="39" spans="1:4">
      <c r="A39" s="56" t="s">
        <v>149</v>
      </c>
      <c r="B39" s="71" t="s">
        <v>214</v>
      </c>
      <c r="C39" s="118" t="s" vm="25">
        <v>1458</v>
      </c>
      <c r="D39" s="139" t="s" vm="26">
        <v>1458</v>
      </c>
    </row>
    <row r="40" spans="1:4">
      <c r="A40" s="56" t="s">
        <v>149</v>
      </c>
      <c r="B40" s="71" t="s">
        <v>243</v>
      </c>
      <c r="C40" s="118" t="s" vm="27">
        <v>1458</v>
      </c>
      <c r="D40" s="139" t="s" vm="28">
        <v>1458</v>
      </c>
    </row>
    <row r="41" spans="1:4">
      <c r="A41" s="56" t="s">
        <v>149</v>
      </c>
      <c r="B41" s="71" t="s">
        <v>215</v>
      </c>
      <c r="C41" s="118" t="s" vm="29">
        <v>1458</v>
      </c>
      <c r="D41" s="139" t="s" vm="30">
        <v>1458</v>
      </c>
    </row>
    <row r="42" spans="1:4">
      <c r="B42" s="71" t="s">
        <v>89</v>
      </c>
      <c r="C42" s="118">
        <f>C38+C10</f>
        <v>133408.85826241522</v>
      </c>
      <c r="D42" s="139">
        <f>C42/$C$42</f>
        <v>1</v>
      </c>
    </row>
    <row r="43" spans="1:4">
      <c r="A43" s="56" t="s">
        <v>149</v>
      </c>
      <c r="B43" s="71" t="s">
        <v>212</v>
      </c>
      <c r="C43" s="118">
        <f>'יתרת התחייבות להשקעה'!C10</f>
        <v>2295.66034537524</v>
      </c>
      <c r="D43" s="119"/>
    </row>
    <row r="44" spans="1:4">
      <c r="B44" s="6" t="s">
        <v>115</v>
      </c>
    </row>
    <row r="45" spans="1:4">
      <c r="C45" s="77" t="s">
        <v>194</v>
      </c>
      <c r="D45" s="36" t="s">
        <v>109</v>
      </c>
    </row>
    <row r="46" spans="1:4">
      <c r="C46" s="78" t="s">
        <v>1</v>
      </c>
      <c r="D46" s="25" t="s">
        <v>2</v>
      </c>
    </row>
    <row r="47" spans="1:4">
      <c r="C47" s="120" t="s">
        <v>175</v>
      </c>
      <c r="D47" s="121" vm="31">
        <v>2.5729000000000002</v>
      </c>
    </row>
    <row r="48" spans="1:4">
      <c r="C48" s="120" t="s">
        <v>184</v>
      </c>
      <c r="D48" s="121">
        <v>0.92769022502618081</v>
      </c>
    </row>
    <row r="49" spans="2:4">
      <c r="C49" s="120" t="s">
        <v>180</v>
      </c>
      <c r="D49" s="121" vm="32">
        <v>2.7052</v>
      </c>
    </row>
    <row r="50" spans="2:4">
      <c r="B50" s="12"/>
      <c r="C50" s="120" t="s">
        <v>1459</v>
      </c>
      <c r="D50" s="121" vm="33">
        <v>3.6494</v>
      </c>
    </row>
    <row r="51" spans="2:4">
      <c r="C51" s="120" t="s">
        <v>173</v>
      </c>
      <c r="D51" s="121" vm="34">
        <v>4.0781999999999998</v>
      </c>
    </row>
    <row r="52" spans="2:4">
      <c r="C52" s="120" t="s">
        <v>174</v>
      </c>
      <c r="D52" s="121" vm="35">
        <v>4.7325999999999997</v>
      </c>
    </row>
    <row r="53" spans="2:4">
      <c r="C53" s="120" t="s">
        <v>176</v>
      </c>
      <c r="D53" s="121">
        <v>0.46267515923566882</v>
      </c>
    </row>
    <row r="54" spans="2:4">
      <c r="C54" s="120" t="s">
        <v>181</v>
      </c>
      <c r="D54" s="121" vm="36">
        <v>3.2778</v>
      </c>
    </row>
    <row r="55" spans="2:4">
      <c r="C55" s="120" t="s">
        <v>182</v>
      </c>
      <c r="D55" s="121">
        <v>0.18716729107296534</v>
      </c>
    </row>
    <row r="56" spans="2:4">
      <c r="C56" s="120" t="s">
        <v>179</v>
      </c>
      <c r="D56" s="121" vm="37">
        <v>0.54620000000000002</v>
      </c>
    </row>
    <row r="57" spans="2:4">
      <c r="C57" s="120" t="s">
        <v>1460</v>
      </c>
      <c r="D57" s="121">
        <v>2.4723023999999998</v>
      </c>
    </row>
    <row r="58" spans="2:4">
      <c r="C58" s="120" t="s">
        <v>178</v>
      </c>
      <c r="D58" s="121" vm="38">
        <v>0.39090000000000003</v>
      </c>
    </row>
    <row r="59" spans="2:4">
      <c r="C59" s="120" t="s">
        <v>171</v>
      </c>
      <c r="D59" s="121" vm="39">
        <v>3.6320000000000001</v>
      </c>
    </row>
    <row r="60" spans="2:4">
      <c r="C60" s="120" t="s">
        <v>185</v>
      </c>
      <c r="D60" s="121" vm="40">
        <v>0.24929999999999999</v>
      </c>
    </row>
    <row r="61" spans="2:4">
      <c r="C61" s="120" t="s">
        <v>1461</v>
      </c>
      <c r="D61" s="121" vm="41">
        <v>0.42030000000000001</v>
      </c>
    </row>
    <row r="62" spans="2:4">
      <c r="C62" s="120" t="s">
        <v>1462</v>
      </c>
      <c r="D62" s="121">
        <v>5.533464356993769E-2</v>
      </c>
    </row>
    <row r="63" spans="2:4">
      <c r="C63" s="120" t="s">
        <v>172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I23" sqref="I2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187</v>
      </c>
      <c r="C1" s="80" t="s" vm="1">
        <v>258</v>
      </c>
    </row>
    <row r="2" spans="2:60">
      <c r="B2" s="58" t="s">
        <v>186</v>
      </c>
      <c r="C2" s="80" t="s">
        <v>259</v>
      </c>
    </row>
    <row r="3" spans="2:60">
      <c r="B3" s="58" t="s">
        <v>188</v>
      </c>
      <c r="C3" s="80" t="s">
        <v>260</v>
      </c>
    </row>
    <row r="4" spans="2:60">
      <c r="B4" s="58" t="s">
        <v>189</v>
      </c>
      <c r="C4" s="80">
        <v>9453</v>
      </c>
    </row>
    <row r="6" spans="2:60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60" ht="26.25" customHeight="1">
      <c r="B7" s="166" t="s">
        <v>98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  <c r="BH7" s="3"/>
    </row>
    <row r="8" spans="2:60" s="3" customFormat="1" ht="78.75">
      <c r="B8" s="23" t="s">
        <v>123</v>
      </c>
      <c r="C8" s="31" t="s">
        <v>47</v>
      </c>
      <c r="D8" s="31" t="s">
        <v>127</v>
      </c>
      <c r="E8" s="31" t="s">
        <v>67</v>
      </c>
      <c r="F8" s="31" t="s">
        <v>107</v>
      </c>
      <c r="G8" s="31" t="s">
        <v>242</v>
      </c>
      <c r="H8" s="31" t="s">
        <v>241</v>
      </c>
      <c r="I8" s="31" t="s">
        <v>64</v>
      </c>
      <c r="J8" s="31" t="s">
        <v>61</v>
      </c>
      <c r="K8" s="31" t="s">
        <v>190</v>
      </c>
      <c r="L8" s="31" t="s">
        <v>192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50</v>
      </c>
      <c r="C11" s="123"/>
      <c r="D11" s="123"/>
      <c r="E11" s="123"/>
      <c r="F11" s="123"/>
      <c r="G11" s="124"/>
      <c r="H11" s="128"/>
      <c r="I11" s="124">
        <v>0.521718448</v>
      </c>
      <c r="J11" s="123"/>
      <c r="K11" s="125">
        <v>1</v>
      </c>
      <c r="L11" s="125">
        <f>I11/'סכום נכסי הקרן'!$C$42</f>
        <v>3.9106732101235725E-6</v>
      </c>
      <c r="M11" s="140"/>
      <c r="BC11" s="102"/>
      <c r="BD11" s="3"/>
      <c r="BE11" s="102"/>
      <c r="BG11" s="102"/>
    </row>
    <row r="12" spans="2:60" s="4" customFormat="1" ht="18" customHeight="1">
      <c r="B12" s="126" t="s">
        <v>28</v>
      </c>
      <c r="C12" s="123"/>
      <c r="D12" s="123"/>
      <c r="E12" s="123"/>
      <c r="F12" s="123"/>
      <c r="G12" s="124"/>
      <c r="H12" s="128"/>
      <c r="I12" s="124">
        <v>0.521718448</v>
      </c>
      <c r="J12" s="123"/>
      <c r="K12" s="125">
        <v>1</v>
      </c>
      <c r="L12" s="125">
        <f>I12/'סכום נכסי הקרן'!$C$42</f>
        <v>3.9106732101235725E-6</v>
      </c>
      <c r="M12" s="140"/>
      <c r="BC12" s="102"/>
      <c r="BD12" s="3"/>
      <c r="BE12" s="102"/>
      <c r="BG12" s="102"/>
    </row>
    <row r="13" spans="2:60">
      <c r="B13" s="104" t="s">
        <v>1389</v>
      </c>
      <c r="C13" s="84"/>
      <c r="D13" s="84"/>
      <c r="E13" s="84"/>
      <c r="F13" s="84"/>
      <c r="G13" s="93"/>
      <c r="H13" s="95"/>
      <c r="I13" s="93">
        <v>0.521718448</v>
      </c>
      <c r="J13" s="84"/>
      <c r="K13" s="94">
        <v>1</v>
      </c>
      <c r="L13" s="94">
        <f>I13/'סכום נכסי הקרן'!$C$42</f>
        <v>3.9106732101235725E-6</v>
      </c>
      <c r="M13" s="142"/>
      <c r="BD13" s="3"/>
    </row>
    <row r="14" spans="2:60" ht="20.25">
      <c r="B14" s="89" t="s">
        <v>1390</v>
      </c>
      <c r="C14" s="86" t="s">
        <v>1391</v>
      </c>
      <c r="D14" s="99" t="s">
        <v>128</v>
      </c>
      <c r="E14" s="99" t="s">
        <v>1114</v>
      </c>
      <c r="F14" s="99" t="s">
        <v>172</v>
      </c>
      <c r="G14" s="96">
        <v>996.87354900000003</v>
      </c>
      <c r="H14" s="98">
        <v>35</v>
      </c>
      <c r="I14" s="96">
        <v>0.34890574199999996</v>
      </c>
      <c r="J14" s="97">
        <v>1.5483846125409901E-4</v>
      </c>
      <c r="K14" s="97">
        <v>0.668762516137823</v>
      </c>
      <c r="L14" s="97">
        <f>I14/'סכום נכסי הקרן'!$C$42</f>
        <v>2.6153116557950177E-6</v>
      </c>
      <c r="M14" s="142"/>
      <c r="BD14" s="4"/>
    </row>
    <row r="15" spans="2:60">
      <c r="B15" s="89" t="s">
        <v>1392</v>
      </c>
      <c r="C15" s="86" t="s">
        <v>1393</v>
      </c>
      <c r="D15" s="99" t="s">
        <v>128</v>
      </c>
      <c r="E15" s="99" t="s">
        <v>198</v>
      </c>
      <c r="F15" s="99" t="s">
        <v>172</v>
      </c>
      <c r="G15" s="96">
        <v>265.865701</v>
      </c>
      <c r="H15" s="98">
        <v>65</v>
      </c>
      <c r="I15" s="96">
        <v>0.17281270599999998</v>
      </c>
      <c r="J15" s="97">
        <v>2.216543105611604E-4</v>
      </c>
      <c r="K15" s="97">
        <v>0.33123748386217688</v>
      </c>
      <c r="L15" s="97">
        <f>I15/'סכום נכסי הקרן'!$C$42</f>
        <v>1.2953615543285543E-6</v>
      </c>
      <c r="M15" s="142"/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  <c r="M16" s="142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42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42"/>
    </row>
    <row r="19" spans="2:56" ht="20.25">
      <c r="B19" s="101" t="s">
        <v>257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119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240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248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187</v>
      </c>
      <c r="C1" s="80" t="s" vm="1">
        <v>258</v>
      </c>
    </row>
    <row r="2" spans="2:61">
      <c r="B2" s="58" t="s">
        <v>186</v>
      </c>
      <c r="C2" s="80" t="s">
        <v>259</v>
      </c>
    </row>
    <row r="3" spans="2:61">
      <c r="B3" s="58" t="s">
        <v>188</v>
      </c>
      <c r="C3" s="80" t="s">
        <v>260</v>
      </c>
    </row>
    <row r="4" spans="2:61">
      <c r="B4" s="58" t="s">
        <v>189</v>
      </c>
      <c r="C4" s="80">
        <v>9453</v>
      </c>
    </row>
    <row r="6" spans="2:61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61" ht="26.25" customHeight="1">
      <c r="B7" s="166" t="s">
        <v>99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  <c r="BI7" s="3"/>
    </row>
    <row r="8" spans="2:61" s="3" customFormat="1" ht="78.75">
      <c r="B8" s="23" t="s">
        <v>123</v>
      </c>
      <c r="C8" s="31" t="s">
        <v>47</v>
      </c>
      <c r="D8" s="31" t="s">
        <v>127</v>
      </c>
      <c r="E8" s="31" t="s">
        <v>67</v>
      </c>
      <c r="F8" s="31" t="s">
        <v>107</v>
      </c>
      <c r="G8" s="31" t="s">
        <v>242</v>
      </c>
      <c r="H8" s="31" t="s">
        <v>241</v>
      </c>
      <c r="I8" s="31" t="s">
        <v>64</v>
      </c>
      <c r="J8" s="31" t="s">
        <v>61</v>
      </c>
      <c r="K8" s="31" t="s">
        <v>190</v>
      </c>
      <c r="L8" s="32" t="s">
        <v>192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257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240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248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187</v>
      </c>
      <c r="C1" s="80" t="s" vm="1">
        <v>258</v>
      </c>
    </row>
    <row r="2" spans="1:60">
      <c r="B2" s="58" t="s">
        <v>186</v>
      </c>
      <c r="C2" s="80" t="s">
        <v>259</v>
      </c>
    </row>
    <row r="3" spans="1:60">
      <c r="B3" s="58" t="s">
        <v>188</v>
      </c>
      <c r="C3" s="80" t="s">
        <v>260</v>
      </c>
    </row>
    <row r="4" spans="1:60">
      <c r="B4" s="58" t="s">
        <v>189</v>
      </c>
      <c r="C4" s="80">
        <v>9453</v>
      </c>
    </row>
    <row r="6" spans="1:60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8"/>
      <c r="BD6" s="1" t="s">
        <v>128</v>
      </c>
      <c r="BF6" s="1" t="s">
        <v>195</v>
      </c>
      <c r="BH6" s="3" t="s">
        <v>172</v>
      </c>
    </row>
    <row r="7" spans="1:60" ht="26.25" customHeight="1">
      <c r="B7" s="166" t="s">
        <v>100</v>
      </c>
      <c r="C7" s="167"/>
      <c r="D7" s="167"/>
      <c r="E7" s="167"/>
      <c r="F7" s="167"/>
      <c r="G7" s="167"/>
      <c r="H7" s="167"/>
      <c r="I7" s="167"/>
      <c r="J7" s="167"/>
      <c r="K7" s="168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3" t="s">
        <v>123</v>
      </c>
      <c r="C8" s="31" t="s">
        <v>47</v>
      </c>
      <c r="D8" s="31" t="s">
        <v>127</v>
      </c>
      <c r="E8" s="31" t="s">
        <v>67</v>
      </c>
      <c r="F8" s="31" t="s">
        <v>107</v>
      </c>
      <c r="G8" s="31" t="s">
        <v>242</v>
      </c>
      <c r="H8" s="31" t="s">
        <v>241</v>
      </c>
      <c r="I8" s="31" t="s">
        <v>64</v>
      </c>
      <c r="J8" s="31" t="s">
        <v>190</v>
      </c>
      <c r="K8" s="31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33" t="s">
        <v>20</v>
      </c>
      <c r="K9" s="59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175</v>
      </c>
    </row>
    <row r="12" spans="1:60" ht="20.25">
      <c r="B12" s="101" t="s">
        <v>257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133</v>
      </c>
      <c r="BD12" s="4"/>
      <c r="BE12" s="1" t="s">
        <v>154</v>
      </c>
      <c r="BG12" s="1" t="s">
        <v>176</v>
      </c>
    </row>
    <row r="13" spans="1:60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137</v>
      </c>
      <c r="BE13" s="1" t="s">
        <v>155</v>
      </c>
      <c r="BG13" s="1" t="s">
        <v>177</v>
      </c>
    </row>
    <row r="14" spans="1:60">
      <c r="B14" s="101" t="s">
        <v>240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134</v>
      </c>
      <c r="BE14" s="1" t="s">
        <v>156</v>
      </c>
      <c r="BG14" s="1" t="s">
        <v>179</v>
      </c>
    </row>
    <row r="15" spans="1:60">
      <c r="B15" s="101" t="s">
        <v>248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141</v>
      </c>
      <c r="BE17" s="1" t="s">
        <v>158</v>
      </c>
      <c r="BG17" s="1" t="s">
        <v>183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129</v>
      </c>
      <c r="BF18" s="1" t="s">
        <v>159</v>
      </c>
      <c r="BH18" s="1" t="s">
        <v>30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142</v>
      </c>
      <c r="BF19" s="1" t="s">
        <v>160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147</v>
      </c>
      <c r="BF20" s="1" t="s">
        <v>161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132</v>
      </c>
      <c r="BE21" s="1" t="s">
        <v>148</v>
      </c>
      <c r="BF21" s="1" t="s">
        <v>162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138</v>
      </c>
      <c r="BF22" s="1" t="s">
        <v>163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30</v>
      </c>
      <c r="BE23" s="1" t="s">
        <v>139</v>
      </c>
      <c r="BF23" s="1" t="s">
        <v>198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201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164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165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200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166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167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199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30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187</v>
      </c>
      <c r="C1" s="80" t="s" vm="1">
        <v>258</v>
      </c>
    </row>
    <row r="2" spans="2:81">
      <c r="B2" s="58" t="s">
        <v>186</v>
      </c>
      <c r="C2" s="80" t="s">
        <v>259</v>
      </c>
    </row>
    <row r="3" spans="2:81">
      <c r="B3" s="58" t="s">
        <v>188</v>
      </c>
      <c r="C3" s="80" t="s">
        <v>260</v>
      </c>
      <c r="E3" s="2"/>
    </row>
    <row r="4" spans="2:81">
      <c r="B4" s="58" t="s">
        <v>189</v>
      </c>
      <c r="C4" s="80">
        <v>9453</v>
      </c>
    </row>
    <row r="6" spans="2:81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81" ht="26.25" customHeight="1">
      <c r="B7" s="166" t="s">
        <v>101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</row>
    <row r="8" spans="2:81" s="3" customFormat="1" ht="47.25">
      <c r="B8" s="23" t="s">
        <v>123</v>
      </c>
      <c r="C8" s="31" t="s">
        <v>47</v>
      </c>
      <c r="D8" s="14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64</v>
      </c>
      <c r="O8" s="31" t="s">
        <v>61</v>
      </c>
      <c r="P8" s="31" t="s">
        <v>190</v>
      </c>
      <c r="Q8" s="32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33" t="s">
        <v>245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257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240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248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187</v>
      </c>
      <c r="C1" s="80" t="s" vm="1">
        <v>258</v>
      </c>
    </row>
    <row r="2" spans="2:72">
      <c r="B2" s="58" t="s">
        <v>186</v>
      </c>
      <c r="C2" s="80" t="s">
        <v>259</v>
      </c>
    </row>
    <row r="3" spans="2:72">
      <c r="B3" s="58" t="s">
        <v>188</v>
      </c>
      <c r="C3" s="80" t="s">
        <v>260</v>
      </c>
    </row>
    <row r="4" spans="2:72">
      <c r="B4" s="58" t="s">
        <v>189</v>
      </c>
      <c r="C4" s="80">
        <v>9453</v>
      </c>
    </row>
    <row r="6" spans="2:72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72" ht="26.25" customHeight="1">
      <c r="B7" s="166" t="s">
        <v>92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8"/>
    </row>
    <row r="8" spans="2:72" s="3" customFormat="1" ht="78.75">
      <c r="B8" s="23" t="s">
        <v>123</v>
      </c>
      <c r="C8" s="31" t="s">
        <v>47</v>
      </c>
      <c r="D8" s="31" t="s">
        <v>15</v>
      </c>
      <c r="E8" s="31" t="s">
        <v>68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242</v>
      </c>
      <c r="L8" s="31" t="s">
        <v>241</v>
      </c>
      <c r="M8" s="31" t="s">
        <v>116</v>
      </c>
      <c r="N8" s="31" t="s">
        <v>61</v>
      </c>
      <c r="O8" s="31" t="s">
        <v>190</v>
      </c>
      <c r="P8" s="32" t="s">
        <v>192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249</v>
      </c>
      <c r="L9" s="33"/>
      <c r="M9" s="33" t="s">
        <v>245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240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248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187</v>
      </c>
      <c r="C1" s="80" t="s" vm="1">
        <v>258</v>
      </c>
    </row>
    <row r="2" spans="2:65">
      <c r="B2" s="58" t="s">
        <v>186</v>
      </c>
      <c r="C2" s="80" t="s">
        <v>259</v>
      </c>
    </row>
    <row r="3" spans="2:65">
      <c r="B3" s="58" t="s">
        <v>188</v>
      </c>
      <c r="C3" s="80" t="s">
        <v>260</v>
      </c>
    </row>
    <row r="4" spans="2:65">
      <c r="B4" s="58" t="s">
        <v>189</v>
      </c>
      <c r="C4" s="80">
        <v>9453</v>
      </c>
    </row>
    <row r="6" spans="2:65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8"/>
    </row>
    <row r="7" spans="2:65" ht="26.25" customHeight="1">
      <c r="B7" s="166" t="s">
        <v>93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8"/>
    </row>
    <row r="8" spans="2:65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31" t="s">
        <v>242</v>
      </c>
      <c r="O8" s="31" t="s">
        <v>241</v>
      </c>
      <c r="P8" s="31" t="s">
        <v>116</v>
      </c>
      <c r="Q8" s="31" t="s">
        <v>61</v>
      </c>
      <c r="R8" s="31" t="s">
        <v>190</v>
      </c>
      <c r="S8" s="32" t="s">
        <v>192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193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257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240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248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187</v>
      </c>
      <c r="C1" s="80" t="s" vm="1">
        <v>258</v>
      </c>
    </row>
    <row r="2" spans="2:81">
      <c r="B2" s="58" t="s">
        <v>186</v>
      </c>
      <c r="C2" s="80" t="s">
        <v>259</v>
      </c>
    </row>
    <row r="3" spans="2:81">
      <c r="B3" s="58" t="s">
        <v>188</v>
      </c>
      <c r="C3" s="80" t="s">
        <v>260</v>
      </c>
    </row>
    <row r="4" spans="2:81">
      <c r="B4" s="58" t="s">
        <v>189</v>
      </c>
      <c r="C4" s="80">
        <v>9453</v>
      </c>
    </row>
    <row r="6" spans="2:81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8"/>
    </row>
    <row r="7" spans="2:81" ht="26.25" customHeight="1">
      <c r="B7" s="166" t="s">
        <v>94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8"/>
    </row>
    <row r="8" spans="2:81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73" t="s">
        <v>242</v>
      </c>
      <c r="O8" s="31" t="s">
        <v>241</v>
      </c>
      <c r="P8" s="31" t="s">
        <v>116</v>
      </c>
      <c r="Q8" s="31" t="s">
        <v>61</v>
      </c>
      <c r="R8" s="31" t="s">
        <v>190</v>
      </c>
      <c r="S8" s="32" t="s">
        <v>192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193</v>
      </c>
      <c r="T10" s="5"/>
      <c r="BZ10" s="1"/>
    </row>
    <row r="11" spans="2:81" s="4" customFormat="1" ht="18" customHeight="1">
      <c r="B11" s="130" t="s">
        <v>53</v>
      </c>
      <c r="C11" s="84"/>
      <c r="D11" s="84"/>
      <c r="E11" s="84"/>
      <c r="F11" s="84"/>
      <c r="G11" s="84"/>
      <c r="H11" s="84"/>
      <c r="I11" s="84"/>
      <c r="J11" s="95">
        <v>7.3620990137275291</v>
      </c>
      <c r="K11" s="84"/>
      <c r="L11" s="84"/>
      <c r="M11" s="94">
        <v>1.71819301924565E-2</v>
      </c>
      <c r="N11" s="93"/>
      <c r="O11" s="95"/>
      <c r="P11" s="93">
        <v>530.01378</v>
      </c>
      <c r="Q11" s="84"/>
      <c r="R11" s="94">
        <v>1</v>
      </c>
      <c r="S11" s="94">
        <f>P11/'סכום נכסי הקרן'!$C$42</f>
        <v>3.9728529792036962E-3</v>
      </c>
      <c r="T11" s="143"/>
      <c r="U11" s="140"/>
      <c r="V11" s="140"/>
      <c r="W11" s="140"/>
      <c r="X11" s="140"/>
      <c r="BZ11" s="102"/>
      <c r="CC11" s="102"/>
    </row>
    <row r="12" spans="2:81" s="102" customFormat="1" ht="17.25" customHeight="1">
      <c r="B12" s="131" t="s">
        <v>239</v>
      </c>
      <c r="C12" s="84"/>
      <c r="D12" s="84"/>
      <c r="E12" s="84"/>
      <c r="F12" s="84"/>
      <c r="G12" s="84"/>
      <c r="H12" s="84"/>
      <c r="I12" s="84"/>
      <c r="J12" s="95">
        <v>7.3620990137275291</v>
      </c>
      <c r="K12" s="84"/>
      <c r="L12" s="84"/>
      <c r="M12" s="94">
        <v>1.71819301924565E-2</v>
      </c>
      <c r="N12" s="93"/>
      <c r="O12" s="95"/>
      <c r="P12" s="93">
        <v>530.01378</v>
      </c>
      <c r="Q12" s="84"/>
      <c r="R12" s="94">
        <v>1</v>
      </c>
      <c r="S12" s="94">
        <f>P12/'סכום נכסי הקרן'!$C$42</f>
        <v>3.9728529792036962E-3</v>
      </c>
      <c r="T12" s="141"/>
      <c r="U12" s="141"/>
      <c r="V12" s="141"/>
      <c r="W12" s="141"/>
      <c r="X12" s="141"/>
    </row>
    <row r="13" spans="2:81">
      <c r="B13" s="108" t="s">
        <v>62</v>
      </c>
      <c r="C13" s="84"/>
      <c r="D13" s="84"/>
      <c r="E13" s="84"/>
      <c r="F13" s="84"/>
      <c r="G13" s="84"/>
      <c r="H13" s="84"/>
      <c r="I13" s="84"/>
      <c r="J13" s="95">
        <v>8.4827557602919885</v>
      </c>
      <c r="K13" s="84"/>
      <c r="L13" s="84"/>
      <c r="M13" s="94">
        <v>1.3424499370760602E-2</v>
      </c>
      <c r="N13" s="93"/>
      <c r="O13" s="95"/>
      <c r="P13" s="93">
        <v>371.43256000000002</v>
      </c>
      <c r="Q13" s="84"/>
      <c r="R13" s="94">
        <v>0.70079793019721115</v>
      </c>
      <c r="S13" s="94">
        <f>P13/'סכום נכסי הקרן'!$C$42</f>
        <v>2.7841671448037746E-3</v>
      </c>
      <c r="T13" s="142"/>
      <c r="U13" s="142"/>
      <c r="V13" s="142"/>
      <c r="W13" s="142"/>
      <c r="X13" s="142"/>
    </row>
    <row r="14" spans="2:81">
      <c r="B14" s="109" t="s">
        <v>1394</v>
      </c>
      <c r="C14" s="86" t="s">
        <v>1395</v>
      </c>
      <c r="D14" s="99" t="s">
        <v>1396</v>
      </c>
      <c r="E14" s="86" t="s">
        <v>1397</v>
      </c>
      <c r="F14" s="99" t="s">
        <v>402</v>
      </c>
      <c r="G14" s="86" t="s">
        <v>351</v>
      </c>
      <c r="H14" s="86" t="s">
        <v>352</v>
      </c>
      <c r="I14" s="113">
        <v>42797</v>
      </c>
      <c r="J14" s="98">
        <v>8.3100000000000023</v>
      </c>
      <c r="K14" s="99" t="s">
        <v>172</v>
      </c>
      <c r="L14" s="100">
        <v>4.9000000000000002E-2</v>
      </c>
      <c r="M14" s="97">
        <v>1.4199999999999999E-2</v>
      </c>
      <c r="N14" s="96">
        <v>9775</v>
      </c>
      <c r="O14" s="98">
        <v>159.69</v>
      </c>
      <c r="P14" s="96">
        <v>15.60971</v>
      </c>
      <c r="Q14" s="97">
        <v>4.9793798556951163E-6</v>
      </c>
      <c r="R14" s="97">
        <v>2.9451517279418658E-2</v>
      </c>
      <c r="S14" s="97">
        <f>P14/'סכום נכסי הקרן'!$C$42</f>
        <v>1.1700654816560758E-4</v>
      </c>
      <c r="T14" s="142"/>
      <c r="U14" s="142"/>
      <c r="V14" s="142"/>
      <c r="W14" s="142"/>
      <c r="X14" s="142"/>
    </row>
    <row r="15" spans="2:81">
      <c r="B15" s="109" t="s">
        <v>1398</v>
      </c>
      <c r="C15" s="86" t="s">
        <v>1399</v>
      </c>
      <c r="D15" s="99" t="s">
        <v>1396</v>
      </c>
      <c r="E15" s="86" t="s">
        <v>1397</v>
      </c>
      <c r="F15" s="99" t="s">
        <v>402</v>
      </c>
      <c r="G15" s="86" t="s">
        <v>351</v>
      </c>
      <c r="H15" s="86" t="s">
        <v>352</v>
      </c>
      <c r="I15" s="113">
        <v>42852</v>
      </c>
      <c r="J15" s="98">
        <v>11.489999999999998</v>
      </c>
      <c r="K15" s="99" t="s">
        <v>172</v>
      </c>
      <c r="L15" s="100">
        <v>4.0999999999999995E-2</v>
      </c>
      <c r="M15" s="97">
        <v>2.0700000000000003E-2</v>
      </c>
      <c r="N15" s="96">
        <v>171235.33</v>
      </c>
      <c r="O15" s="98">
        <v>132.04</v>
      </c>
      <c r="P15" s="96">
        <v>226.09913</v>
      </c>
      <c r="Q15" s="97">
        <v>3.9296342105524157E-5</v>
      </c>
      <c r="R15" s="97">
        <v>0.4265910407084133</v>
      </c>
      <c r="S15" s="97">
        <f>P15/'סכום נכסי הקרן'!$C$42</f>
        <v>1.6947834869800252E-3</v>
      </c>
      <c r="T15" s="142"/>
      <c r="U15" s="142"/>
      <c r="V15" s="142"/>
      <c r="W15" s="142"/>
      <c r="X15" s="142"/>
    </row>
    <row r="16" spans="2:81">
      <c r="B16" s="109" t="s">
        <v>1400</v>
      </c>
      <c r="C16" s="86" t="s">
        <v>1401</v>
      </c>
      <c r="D16" s="99" t="s">
        <v>1396</v>
      </c>
      <c r="E16" s="86" t="s">
        <v>1402</v>
      </c>
      <c r="F16" s="99" t="s">
        <v>402</v>
      </c>
      <c r="G16" s="86" t="s">
        <v>351</v>
      </c>
      <c r="H16" s="86" t="s">
        <v>168</v>
      </c>
      <c r="I16" s="113">
        <v>42796</v>
      </c>
      <c r="J16" s="98">
        <v>7.830000000000001</v>
      </c>
      <c r="K16" s="99" t="s">
        <v>172</v>
      </c>
      <c r="L16" s="100">
        <v>2.1400000000000002E-2</v>
      </c>
      <c r="M16" s="97">
        <v>1.04E-2</v>
      </c>
      <c r="N16" s="96">
        <v>18000</v>
      </c>
      <c r="O16" s="98">
        <v>110.45</v>
      </c>
      <c r="P16" s="96">
        <v>19.881</v>
      </c>
      <c r="Q16" s="97">
        <v>6.9325158099874451E-5</v>
      </c>
      <c r="R16" s="97">
        <v>3.7510345485734356E-2</v>
      </c>
      <c r="S16" s="97">
        <f>P16/'סכום נכסי הקרן'!$C$42</f>
        <v>1.4902308781395966E-4</v>
      </c>
      <c r="T16" s="142"/>
      <c r="U16" s="142"/>
      <c r="V16" s="142"/>
      <c r="W16" s="142"/>
      <c r="X16" s="142"/>
    </row>
    <row r="17" spans="2:24">
      <c r="B17" s="109" t="s">
        <v>1403</v>
      </c>
      <c r="C17" s="86" t="s">
        <v>1404</v>
      </c>
      <c r="D17" s="99" t="s">
        <v>1396</v>
      </c>
      <c r="E17" s="86" t="s">
        <v>479</v>
      </c>
      <c r="F17" s="99" t="s">
        <v>480</v>
      </c>
      <c r="G17" s="86" t="s">
        <v>388</v>
      </c>
      <c r="H17" s="86" t="s">
        <v>352</v>
      </c>
      <c r="I17" s="113">
        <v>42768</v>
      </c>
      <c r="J17" s="98">
        <v>0.8600000000000001</v>
      </c>
      <c r="K17" s="99" t="s">
        <v>172</v>
      </c>
      <c r="L17" s="100">
        <v>6.8499999999999991E-2</v>
      </c>
      <c r="M17" s="97">
        <v>5.8000000000000005E-3</v>
      </c>
      <c r="N17" s="96">
        <v>1700</v>
      </c>
      <c r="O17" s="98">
        <v>119.67</v>
      </c>
      <c r="P17" s="96">
        <v>2.0343900000000001</v>
      </c>
      <c r="Q17" s="97">
        <v>3.3659967013232327E-6</v>
      </c>
      <c r="R17" s="97">
        <v>3.8383719004437965E-3</v>
      </c>
      <c r="S17" s="97">
        <f>P17/'סכום נכסי הקרן'!$C$42</f>
        <v>1.5249287239969892E-5</v>
      </c>
      <c r="T17" s="142"/>
      <c r="U17" s="142"/>
      <c r="V17" s="142"/>
      <c r="W17" s="142"/>
      <c r="X17" s="142"/>
    </row>
    <row r="18" spans="2:24">
      <c r="B18" s="109" t="s">
        <v>1405</v>
      </c>
      <c r="C18" s="86" t="s">
        <v>1406</v>
      </c>
      <c r="D18" s="99" t="s">
        <v>1396</v>
      </c>
      <c r="E18" s="86" t="s">
        <v>401</v>
      </c>
      <c r="F18" s="99" t="s">
        <v>402</v>
      </c>
      <c r="G18" s="86" t="s">
        <v>388</v>
      </c>
      <c r="H18" s="86" t="s">
        <v>168</v>
      </c>
      <c r="I18" s="113">
        <v>42835</v>
      </c>
      <c r="J18" s="98">
        <v>4.0999999999999996</v>
      </c>
      <c r="K18" s="99" t="s">
        <v>172</v>
      </c>
      <c r="L18" s="100">
        <v>5.5999999999999994E-2</v>
      </c>
      <c r="M18" s="97">
        <v>4.0000000000000002E-4</v>
      </c>
      <c r="N18" s="96">
        <v>2310.14</v>
      </c>
      <c r="O18" s="98">
        <v>152.15</v>
      </c>
      <c r="P18" s="96">
        <v>3.5148600000000001</v>
      </c>
      <c r="Q18" s="97">
        <v>2.8173638740387237E-6</v>
      </c>
      <c r="R18" s="97">
        <v>6.6316388981433657E-3</v>
      </c>
      <c r="S18" s="97">
        <f>P18/'סכום נכסי הקרן'!$C$42</f>
        <v>2.6346526353491989E-5</v>
      </c>
      <c r="T18" s="142"/>
      <c r="U18" s="142"/>
      <c r="V18" s="142"/>
      <c r="W18" s="142"/>
      <c r="X18" s="142"/>
    </row>
    <row r="19" spans="2:24">
      <c r="B19" s="109" t="s">
        <v>1407</v>
      </c>
      <c r="C19" s="86" t="s">
        <v>1408</v>
      </c>
      <c r="D19" s="99" t="s">
        <v>1396</v>
      </c>
      <c r="E19" s="86" t="s">
        <v>479</v>
      </c>
      <c r="F19" s="99" t="s">
        <v>480</v>
      </c>
      <c r="G19" s="86" t="s">
        <v>424</v>
      </c>
      <c r="H19" s="86" t="s">
        <v>168</v>
      </c>
      <c r="I19" s="113">
        <v>42935</v>
      </c>
      <c r="J19" s="98">
        <v>2.4099999999999997</v>
      </c>
      <c r="K19" s="99" t="s">
        <v>172</v>
      </c>
      <c r="L19" s="100">
        <v>0.06</v>
      </c>
      <c r="M19" s="97">
        <v>-1.2999999999999997E-3</v>
      </c>
      <c r="N19" s="96">
        <v>84592</v>
      </c>
      <c r="O19" s="98">
        <v>123.29</v>
      </c>
      <c r="P19" s="96">
        <v>104.29347</v>
      </c>
      <c r="Q19" s="97">
        <v>2.2858076796322116E-5</v>
      </c>
      <c r="R19" s="97">
        <v>0.19677501592505764</v>
      </c>
      <c r="S19" s="97">
        <f>P19/'סכום נכסי הקרן'!$C$42</f>
        <v>7.8175820825072007E-4</v>
      </c>
      <c r="T19" s="142"/>
      <c r="U19" s="142"/>
      <c r="V19" s="142"/>
      <c r="W19" s="142"/>
      <c r="X19" s="142"/>
    </row>
    <row r="20" spans="2:24">
      <c r="B20" s="110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  <c r="T20" s="142"/>
      <c r="U20" s="142"/>
      <c r="V20" s="142"/>
      <c r="W20" s="142"/>
      <c r="X20" s="142"/>
    </row>
    <row r="21" spans="2:24">
      <c r="B21" s="108" t="s">
        <v>63</v>
      </c>
      <c r="C21" s="84"/>
      <c r="D21" s="84"/>
      <c r="E21" s="84"/>
      <c r="F21" s="84"/>
      <c r="G21" s="84"/>
      <c r="H21" s="84"/>
      <c r="I21" s="84"/>
      <c r="J21" s="95">
        <v>4.895652482429802</v>
      </c>
      <c r="K21" s="84"/>
      <c r="L21" s="84"/>
      <c r="M21" s="94">
        <v>2.5563941845329386E-2</v>
      </c>
      <c r="N21" s="93"/>
      <c r="O21" s="95"/>
      <c r="P21" s="93">
        <v>151.31304</v>
      </c>
      <c r="Q21" s="84"/>
      <c r="R21" s="94">
        <v>0.28548887917593391</v>
      </c>
      <c r="S21" s="94">
        <f>P21/'סכום נכסי הקרן'!$C$42</f>
        <v>1.134205344163633E-3</v>
      </c>
      <c r="T21" s="142"/>
      <c r="U21" s="142"/>
      <c r="V21" s="142"/>
      <c r="W21" s="142"/>
      <c r="X21" s="142"/>
    </row>
    <row r="22" spans="2:24">
      <c r="B22" s="109" t="s">
        <v>1409</v>
      </c>
      <c r="C22" s="86" t="s">
        <v>1410</v>
      </c>
      <c r="D22" s="99" t="s">
        <v>1396</v>
      </c>
      <c r="E22" s="86" t="s">
        <v>1402</v>
      </c>
      <c r="F22" s="99" t="s">
        <v>402</v>
      </c>
      <c r="G22" s="86" t="s">
        <v>351</v>
      </c>
      <c r="H22" s="86" t="s">
        <v>168</v>
      </c>
      <c r="I22" s="113">
        <v>42796</v>
      </c>
      <c r="J22" s="98">
        <v>7.25</v>
      </c>
      <c r="K22" s="99" t="s">
        <v>172</v>
      </c>
      <c r="L22" s="100">
        <v>3.7400000000000003E-2</v>
      </c>
      <c r="M22" s="97">
        <v>2.7699999999999999E-2</v>
      </c>
      <c r="N22" s="96">
        <v>18000</v>
      </c>
      <c r="O22" s="98">
        <v>107.35</v>
      </c>
      <c r="P22" s="96">
        <v>19.323</v>
      </c>
      <c r="Q22" s="97">
        <v>3.4947520473422413E-5</v>
      </c>
      <c r="R22" s="97">
        <v>3.6457542669928317E-2</v>
      </c>
      <c r="S22" s="97">
        <f>P22/'סכום נכסי הקרן'!$C$42</f>
        <v>1.448404570106706E-4</v>
      </c>
      <c r="T22" s="142"/>
      <c r="U22" s="142"/>
      <c r="V22" s="142"/>
      <c r="W22" s="142"/>
      <c r="X22" s="142"/>
    </row>
    <row r="23" spans="2:24">
      <c r="B23" s="109" t="s">
        <v>1411</v>
      </c>
      <c r="C23" s="86" t="s">
        <v>1412</v>
      </c>
      <c r="D23" s="99" t="s">
        <v>1396</v>
      </c>
      <c r="E23" s="86" t="s">
        <v>1402</v>
      </c>
      <c r="F23" s="99" t="s">
        <v>402</v>
      </c>
      <c r="G23" s="86" t="s">
        <v>351</v>
      </c>
      <c r="H23" s="86" t="s">
        <v>168</v>
      </c>
      <c r="I23" s="113">
        <v>42796</v>
      </c>
      <c r="J23" s="98">
        <v>3.7799999999999994</v>
      </c>
      <c r="K23" s="99" t="s">
        <v>172</v>
      </c>
      <c r="L23" s="100">
        <v>2.5000000000000001E-2</v>
      </c>
      <c r="M23" s="97">
        <v>1.7000000000000001E-2</v>
      </c>
      <c r="N23" s="96">
        <v>41397</v>
      </c>
      <c r="O23" s="98">
        <v>103.15</v>
      </c>
      <c r="P23" s="96">
        <v>42.701010000000004</v>
      </c>
      <c r="Q23" s="97">
        <v>5.7076007588625888E-5</v>
      </c>
      <c r="R23" s="97">
        <v>8.056584868416064E-2</v>
      </c>
      <c r="S23" s="97">
        <f>P23/'סכום נכסי הקרן'!$C$42</f>
        <v>3.2007627196694178E-4</v>
      </c>
      <c r="T23" s="142"/>
      <c r="U23" s="142"/>
      <c r="V23" s="142"/>
      <c r="W23" s="142"/>
      <c r="X23" s="142"/>
    </row>
    <row r="24" spans="2:24">
      <c r="B24" s="109" t="s">
        <v>1413</v>
      </c>
      <c r="C24" s="86" t="s">
        <v>1414</v>
      </c>
      <c r="D24" s="99" t="s">
        <v>1396</v>
      </c>
      <c r="E24" s="86" t="s">
        <v>1415</v>
      </c>
      <c r="F24" s="99" t="s">
        <v>406</v>
      </c>
      <c r="G24" s="86" t="s">
        <v>424</v>
      </c>
      <c r="H24" s="86" t="s">
        <v>168</v>
      </c>
      <c r="I24" s="113">
        <v>42936</v>
      </c>
      <c r="J24" s="98">
        <v>5.2500000000000009</v>
      </c>
      <c r="K24" s="99" t="s">
        <v>172</v>
      </c>
      <c r="L24" s="100">
        <v>3.1E-2</v>
      </c>
      <c r="M24" s="97">
        <v>2.6200000000000001E-2</v>
      </c>
      <c r="N24" s="96">
        <v>33770.839999999997</v>
      </c>
      <c r="O24" s="98">
        <v>102.67</v>
      </c>
      <c r="P24" s="96">
        <v>34.672519999999999</v>
      </c>
      <c r="Q24" s="97">
        <v>4.7564563380281683E-5</v>
      </c>
      <c r="R24" s="97">
        <v>6.5418148184750974E-2</v>
      </c>
      <c r="S24" s="97">
        <f>P24/'סכום נכסי הקרן'!$C$42</f>
        <v>2.5989668490977675E-4</v>
      </c>
      <c r="T24" s="142"/>
      <c r="U24" s="142"/>
      <c r="V24" s="142"/>
      <c r="W24" s="142"/>
      <c r="X24" s="142"/>
    </row>
    <row r="25" spans="2:24">
      <c r="B25" s="109" t="s">
        <v>1416</v>
      </c>
      <c r="C25" s="86" t="s">
        <v>1417</v>
      </c>
      <c r="D25" s="99" t="s">
        <v>1396</v>
      </c>
      <c r="E25" s="86" t="s">
        <v>1418</v>
      </c>
      <c r="F25" s="99" t="s">
        <v>406</v>
      </c>
      <c r="G25" s="86" t="s">
        <v>612</v>
      </c>
      <c r="H25" s="86" t="s">
        <v>352</v>
      </c>
      <c r="I25" s="113">
        <v>43312</v>
      </c>
      <c r="J25" s="98">
        <v>4.71</v>
      </c>
      <c r="K25" s="99" t="s">
        <v>172</v>
      </c>
      <c r="L25" s="100">
        <v>3.5499999999999997E-2</v>
      </c>
      <c r="M25" s="97">
        <v>3.1099999999999999E-2</v>
      </c>
      <c r="N25" s="96">
        <v>53000</v>
      </c>
      <c r="O25" s="98">
        <v>103.05</v>
      </c>
      <c r="P25" s="96">
        <v>54.616510000000005</v>
      </c>
      <c r="Q25" s="97">
        <v>1.65625E-4</v>
      </c>
      <c r="R25" s="97">
        <v>0.10304733963709398</v>
      </c>
      <c r="S25" s="97">
        <f>P25/'סכום נכסי הקרן'!$C$42</f>
        <v>4.0939193027624395E-4</v>
      </c>
      <c r="T25" s="142"/>
      <c r="U25" s="142"/>
      <c r="V25" s="142"/>
      <c r="W25" s="142"/>
      <c r="X25" s="142"/>
    </row>
    <row r="26" spans="2:24">
      <c r="B26" s="110"/>
      <c r="C26" s="86"/>
      <c r="D26" s="86"/>
      <c r="E26" s="86"/>
      <c r="F26" s="86"/>
      <c r="G26" s="86"/>
      <c r="H26" s="86"/>
      <c r="I26" s="86"/>
      <c r="J26" s="98"/>
      <c r="K26" s="86"/>
      <c r="L26" s="86"/>
      <c r="M26" s="97"/>
      <c r="N26" s="96"/>
      <c r="O26" s="98"/>
      <c r="P26" s="86"/>
      <c r="Q26" s="86"/>
      <c r="R26" s="97"/>
      <c r="S26" s="86"/>
      <c r="T26" s="142"/>
      <c r="U26" s="142"/>
      <c r="V26" s="142"/>
      <c r="W26" s="142"/>
      <c r="X26" s="142"/>
    </row>
    <row r="27" spans="2:24">
      <c r="B27" s="108" t="s">
        <v>49</v>
      </c>
      <c r="C27" s="84"/>
      <c r="D27" s="84"/>
      <c r="E27" s="84"/>
      <c r="F27" s="84"/>
      <c r="G27" s="84"/>
      <c r="H27" s="84"/>
      <c r="I27" s="84"/>
      <c r="J27" s="95">
        <v>1.44</v>
      </c>
      <c r="K27" s="84"/>
      <c r="L27" s="84"/>
      <c r="M27" s="94">
        <v>3.4699999999999995E-2</v>
      </c>
      <c r="N27" s="93"/>
      <c r="O27" s="95"/>
      <c r="P27" s="93">
        <v>7.2681800000000001</v>
      </c>
      <c r="Q27" s="84"/>
      <c r="R27" s="94">
        <v>1.3713190626855023E-2</v>
      </c>
      <c r="S27" s="94">
        <f>P27/'סכום נכסי הקרן'!$C$42</f>
        <v>5.4480490236289186E-5</v>
      </c>
      <c r="T27" s="142"/>
      <c r="U27" s="142"/>
      <c r="V27" s="142"/>
      <c r="W27" s="142"/>
      <c r="X27" s="142"/>
    </row>
    <row r="28" spans="2:24">
      <c r="B28" s="109" t="s">
        <v>1419</v>
      </c>
      <c r="C28" s="86" t="s">
        <v>1420</v>
      </c>
      <c r="D28" s="99" t="s">
        <v>1396</v>
      </c>
      <c r="E28" s="86" t="s">
        <v>925</v>
      </c>
      <c r="F28" s="99" t="s">
        <v>198</v>
      </c>
      <c r="G28" s="86" t="s">
        <v>525</v>
      </c>
      <c r="H28" s="86" t="s">
        <v>352</v>
      </c>
      <c r="I28" s="113">
        <v>42954</v>
      </c>
      <c r="J28" s="98">
        <v>1.44</v>
      </c>
      <c r="K28" s="99" t="s">
        <v>171</v>
      </c>
      <c r="L28" s="100">
        <v>3.7000000000000005E-2</v>
      </c>
      <c r="M28" s="97">
        <v>3.4699999999999995E-2</v>
      </c>
      <c r="N28" s="96">
        <v>1991</v>
      </c>
      <c r="O28" s="98">
        <v>100.51</v>
      </c>
      <c r="P28" s="96">
        <v>7.2681800000000001</v>
      </c>
      <c r="Q28" s="97">
        <v>2.962621272543301E-5</v>
      </c>
      <c r="R28" s="97">
        <v>1.3713190626855023E-2</v>
      </c>
      <c r="S28" s="97">
        <f>P28/'סכום נכסי הקרן'!$C$42</f>
        <v>5.4480490236289186E-5</v>
      </c>
      <c r="T28" s="142"/>
      <c r="U28" s="142"/>
      <c r="V28" s="142"/>
      <c r="W28" s="142"/>
      <c r="X28" s="142"/>
    </row>
    <row r="29" spans="2:24">
      <c r="B29" s="111"/>
      <c r="C29" s="112"/>
      <c r="D29" s="112"/>
      <c r="E29" s="112"/>
      <c r="F29" s="112"/>
      <c r="G29" s="112"/>
      <c r="H29" s="112"/>
      <c r="I29" s="112"/>
      <c r="J29" s="114"/>
      <c r="K29" s="112"/>
      <c r="L29" s="112"/>
      <c r="M29" s="115"/>
      <c r="N29" s="116"/>
      <c r="O29" s="114"/>
      <c r="P29" s="112"/>
      <c r="Q29" s="112"/>
      <c r="R29" s="115"/>
      <c r="S29" s="112"/>
    </row>
    <row r="30" spans="2:2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2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24">
      <c r="B32" s="101" t="s">
        <v>257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119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1" t="s">
        <v>240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1" t="s">
        <v>248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1 B36:B128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R406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11.85546875" style="1" bestFit="1" customWidth="1"/>
    <col min="7" max="7" width="12" style="1" bestFit="1" customWidth="1"/>
    <col min="8" max="8" width="7.28515625" style="1" bestFit="1" customWidth="1"/>
    <col min="9" max="9" width="9" style="1" bestFit="1" customWidth="1"/>
    <col min="10" max="10" width="8" style="1" bestFit="1" customWidth="1"/>
    <col min="11" max="11" width="7.85546875" style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96">
      <c r="B1" s="58" t="s">
        <v>187</v>
      </c>
      <c r="C1" s="80" t="s" vm="1">
        <v>258</v>
      </c>
    </row>
    <row r="2" spans="2:96">
      <c r="B2" s="58" t="s">
        <v>186</v>
      </c>
      <c r="C2" s="80" t="s">
        <v>259</v>
      </c>
    </row>
    <row r="3" spans="2:96">
      <c r="B3" s="58" t="s">
        <v>188</v>
      </c>
      <c r="C3" s="80" t="s">
        <v>260</v>
      </c>
    </row>
    <row r="4" spans="2:96">
      <c r="B4" s="58" t="s">
        <v>189</v>
      </c>
      <c r="C4" s="80">
        <v>9453</v>
      </c>
    </row>
    <row r="6" spans="2:96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</row>
    <row r="7" spans="2:96" ht="26.25" customHeight="1">
      <c r="B7" s="166" t="s">
        <v>95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8"/>
    </row>
    <row r="8" spans="2:96" s="3" customFormat="1" ht="63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107</v>
      </c>
      <c r="H8" s="31" t="s">
        <v>242</v>
      </c>
      <c r="I8" s="31" t="s">
        <v>241</v>
      </c>
      <c r="J8" s="31" t="s">
        <v>116</v>
      </c>
      <c r="K8" s="31" t="s">
        <v>61</v>
      </c>
      <c r="L8" s="31" t="s">
        <v>190</v>
      </c>
      <c r="M8" s="32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CR8" s="1"/>
    </row>
    <row r="9" spans="2:96" s="3" customFormat="1" ht="14.25" customHeight="1">
      <c r="B9" s="16"/>
      <c r="C9" s="33"/>
      <c r="D9" s="17"/>
      <c r="E9" s="17"/>
      <c r="F9" s="33"/>
      <c r="G9" s="33"/>
      <c r="H9" s="33" t="s">
        <v>249</v>
      </c>
      <c r="I9" s="33"/>
      <c r="J9" s="33" t="s">
        <v>245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CR9" s="1"/>
    </row>
    <row r="10" spans="2:9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CR10" s="1"/>
    </row>
    <row r="11" spans="2:96" s="4" customFormat="1" ht="18" customHeight="1">
      <c r="B11" s="122" t="s">
        <v>32</v>
      </c>
      <c r="C11" s="123"/>
      <c r="D11" s="123"/>
      <c r="E11" s="123"/>
      <c r="F11" s="123"/>
      <c r="G11" s="123"/>
      <c r="H11" s="124"/>
      <c r="I11" s="124"/>
      <c r="J11" s="124">
        <v>335.04662000000002</v>
      </c>
      <c r="K11" s="123"/>
      <c r="L11" s="125">
        <v>1</v>
      </c>
      <c r="M11" s="125">
        <f>J11/'סכום נכסי הקרן'!$C$42</f>
        <v>2.5114270848564145E-3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CR11" s="102"/>
    </row>
    <row r="12" spans="2:96" s="102" customFormat="1" ht="17.25" customHeight="1">
      <c r="B12" s="126" t="s">
        <v>238</v>
      </c>
      <c r="C12" s="123"/>
      <c r="D12" s="123"/>
      <c r="E12" s="123"/>
      <c r="F12" s="123"/>
      <c r="G12" s="123"/>
      <c r="H12" s="124"/>
      <c r="I12" s="124"/>
      <c r="J12" s="124">
        <v>335.04662000000002</v>
      </c>
      <c r="K12" s="123"/>
      <c r="L12" s="125">
        <v>1</v>
      </c>
      <c r="M12" s="125">
        <f>J12/'סכום נכסי הקרן'!$C$42</f>
        <v>2.5114270848564145E-3</v>
      </c>
    </row>
    <row r="13" spans="2:96">
      <c r="B13" s="104" t="s">
        <v>65</v>
      </c>
      <c r="C13" s="84"/>
      <c r="D13" s="84"/>
      <c r="E13" s="84"/>
      <c r="F13" s="84"/>
      <c r="G13" s="84"/>
      <c r="H13" s="93"/>
      <c r="I13" s="93"/>
      <c r="J13" s="93">
        <v>335.04662000000002</v>
      </c>
      <c r="K13" s="84"/>
      <c r="L13" s="94">
        <v>1</v>
      </c>
      <c r="M13" s="94">
        <f>J13/'סכום נכסי הקרן'!$C$42</f>
        <v>2.5114270848564145E-3</v>
      </c>
    </row>
    <row r="14" spans="2:96">
      <c r="B14" s="89" t="s">
        <v>1421</v>
      </c>
      <c r="C14" s="86">
        <v>6824</v>
      </c>
      <c r="D14" s="99" t="s">
        <v>30</v>
      </c>
      <c r="E14" s="86"/>
      <c r="F14" s="99" t="s">
        <v>1422</v>
      </c>
      <c r="G14" s="99" t="s">
        <v>171</v>
      </c>
      <c r="H14" s="96">
        <v>998.1</v>
      </c>
      <c r="I14" s="96">
        <v>9242.4130000000005</v>
      </c>
      <c r="J14" s="96">
        <v>335.04662000000002</v>
      </c>
      <c r="K14" s="148">
        <v>5.9295465430817917E-4</v>
      </c>
      <c r="L14" s="97">
        <v>1</v>
      </c>
      <c r="M14" s="97">
        <f>J14/'סכום נכסי הקרן'!$C$42</f>
        <v>2.5114270848564145E-3</v>
      </c>
    </row>
    <row r="15" spans="2:96">
      <c r="B15" s="85"/>
      <c r="C15" s="86"/>
      <c r="D15" s="86"/>
      <c r="E15" s="86"/>
      <c r="F15" s="86"/>
      <c r="G15" s="86"/>
      <c r="H15" s="96"/>
      <c r="I15" s="96"/>
      <c r="J15" s="86"/>
      <c r="K15" s="86"/>
      <c r="L15" s="97"/>
      <c r="M15" s="86"/>
    </row>
    <row r="16" spans="2:96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1" t="s">
        <v>257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1" t="s">
        <v>119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1" t="s">
        <v>240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1" t="s">
        <v>248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AF22:XFD25 D1:XFD21 D22:AD25 D26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S637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29" style="2" bestFit="1" customWidth="1"/>
    <col min="3" max="3" width="41.7109375" style="2" bestFit="1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8" t="s">
        <v>187</v>
      </c>
      <c r="C1" s="80" t="s" vm="1">
        <v>258</v>
      </c>
    </row>
    <row r="2" spans="2:45">
      <c r="B2" s="58" t="s">
        <v>186</v>
      </c>
      <c r="C2" s="80" t="s">
        <v>259</v>
      </c>
    </row>
    <row r="3" spans="2:45">
      <c r="B3" s="58" t="s">
        <v>188</v>
      </c>
      <c r="C3" s="80" t="s">
        <v>260</v>
      </c>
    </row>
    <row r="4" spans="2:45">
      <c r="B4" s="58" t="s">
        <v>189</v>
      </c>
      <c r="C4" s="80">
        <v>9453</v>
      </c>
    </row>
    <row r="6" spans="2:45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45" ht="26.25" customHeight="1">
      <c r="B7" s="166" t="s">
        <v>102</v>
      </c>
      <c r="C7" s="167"/>
      <c r="D7" s="167"/>
      <c r="E7" s="167"/>
      <c r="F7" s="167"/>
      <c r="G7" s="167"/>
      <c r="H7" s="167"/>
      <c r="I7" s="167"/>
      <c r="J7" s="167"/>
      <c r="K7" s="168"/>
    </row>
    <row r="8" spans="2:45" s="3" customFormat="1" ht="78.75">
      <c r="B8" s="23" t="s">
        <v>123</v>
      </c>
      <c r="C8" s="31" t="s">
        <v>47</v>
      </c>
      <c r="D8" s="31" t="s">
        <v>107</v>
      </c>
      <c r="E8" s="31" t="s">
        <v>108</v>
      </c>
      <c r="F8" s="31" t="s">
        <v>242</v>
      </c>
      <c r="G8" s="31" t="s">
        <v>241</v>
      </c>
      <c r="H8" s="31" t="s">
        <v>116</v>
      </c>
      <c r="I8" s="31" t="s">
        <v>61</v>
      </c>
      <c r="J8" s="31" t="s">
        <v>190</v>
      </c>
      <c r="K8" s="32" t="s">
        <v>192</v>
      </c>
      <c r="AS8" s="1"/>
    </row>
    <row r="9" spans="2:45" s="3" customFormat="1" ht="21" customHeight="1">
      <c r="B9" s="16"/>
      <c r="C9" s="17"/>
      <c r="D9" s="17"/>
      <c r="E9" s="33" t="s">
        <v>22</v>
      </c>
      <c r="F9" s="33" t="s">
        <v>249</v>
      </c>
      <c r="G9" s="33"/>
      <c r="H9" s="33" t="s">
        <v>245</v>
      </c>
      <c r="I9" s="33" t="s">
        <v>20</v>
      </c>
      <c r="J9" s="33" t="s">
        <v>20</v>
      </c>
      <c r="K9" s="34" t="s">
        <v>20</v>
      </c>
      <c r="AS9" s="1"/>
    </row>
    <row r="10" spans="2:4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S10" s="1"/>
    </row>
    <row r="11" spans="2:45" s="4" customFormat="1" ht="18" customHeight="1">
      <c r="B11" s="122" t="s">
        <v>1423</v>
      </c>
      <c r="C11" s="123"/>
      <c r="D11" s="123"/>
      <c r="E11" s="123"/>
      <c r="F11" s="124"/>
      <c r="G11" s="128"/>
      <c r="H11" s="124">
        <v>234.04420000000002</v>
      </c>
      <c r="I11" s="123"/>
      <c r="J11" s="125">
        <v>1</v>
      </c>
      <c r="K11" s="125">
        <f>H11/'סכום נכסי הקרן'!$C$42</f>
        <v>1.7543377782278527E-3</v>
      </c>
      <c r="L11" s="144"/>
      <c r="AS11" s="102"/>
    </row>
    <row r="12" spans="2:45" s="102" customFormat="1" ht="21" customHeight="1">
      <c r="B12" s="126" t="s">
        <v>1424</v>
      </c>
      <c r="C12" s="123"/>
      <c r="D12" s="123"/>
      <c r="E12" s="123"/>
      <c r="F12" s="124"/>
      <c r="G12" s="128"/>
      <c r="H12" s="124">
        <v>234.04420000000002</v>
      </c>
      <c r="I12" s="123"/>
      <c r="J12" s="125">
        <v>1</v>
      </c>
      <c r="K12" s="125">
        <f>H12/'סכום נכסי הקרן'!$C$42</f>
        <v>1.7543377782278527E-3</v>
      </c>
      <c r="L12" s="144"/>
    </row>
    <row r="13" spans="2:45">
      <c r="B13" s="104" t="s">
        <v>237</v>
      </c>
      <c r="C13" s="84"/>
      <c r="D13" s="84"/>
      <c r="E13" s="84"/>
      <c r="F13" s="93"/>
      <c r="G13" s="95"/>
      <c r="H13" s="93">
        <v>234.04420000000002</v>
      </c>
      <c r="I13" s="84"/>
      <c r="J13" s="94">
        <v>1</v>
      </c>
      <c r="K13" s="94">
        <f>H13/'סכום נכסי הקרן'!$C$42</f>
        <v>1.7543377782278527E-3</v>
      </c>
      <c r="L13" s="144"/>
    </row>
    <row r="14" spans="2:45">
      <c r="B14" s="89" t="s">
        <v>1425</v>
      </c>
      <c r="C14" s="86">
        <v>5303</v>
      </c>
      <c r="D14" s="99" t="s">
        <v>173</v>
      </c>
      <c r="E14" s="113">
        <v>43034</v>
      </c>
      <c r="F14" s="96">
        <v>24809.97</v>
      </c>
      <c r="G14" s="98">
        <v>102.6785</v>
      </c>
      <c r="H14" s="96">
        <v>103.89014999999999</v>
      </c>
      <c r="I14" s="97">
        <v>6.0378034682080921E-5</v>
      </c>
      <c r="J14" s="97">
        <v>0.44389115389315342</v>
      </c>
      <c r="K14" s="97">
        <f>H14/'סכום נכסי הקרן'!$C$42</f>
        <v>7.7873502069591267E-4</v>
      </c>
      <c r="L14" s="144"/>
    </row>
    <row r="15" spans="2:45">
      <c r="B15" s="89" t="s">
        <v>1426</v>
      </c>
      <c r="C15" s="86">
        <v>5304</v>
      </c>
      <c r="D15" s="99" t="s">
        <v>173</v>
      </c>
      <c r="E15" s="113">
        <v>43080</v>
      </c>
      <c r="F15" s="96">
        <v>16193.13</v>
      </c>
      <c r="G15" s="98">
        <v>105.2641</v>
      </c>
      <c r="H15" s="96">
        <v>69.515199999999993</v>
      </c>
      <c r="I15" s="97">
        <v>1.04454E-5</v>
      </c>
      <c r="J15" s="97">
        <v>0.29701740098665119</v>
      </c>
      <c r="K15" s="97">
        <f>H15/'סכום נכסי הקרן'!$C$42</f>
        <v>5.210688473419328E-4</v>
      </c>
      <c r="L15" s="144"/>
    </row>
    <row r="16" spans="2:45">
      <c r="B16" s="89" t="s">
        <v>1427</v>
      </c>
      <c r="C16" s="86">
        <v>6647</v>
      </c>
      <c r="D16" s="99" t="s">
        <v>171</v>
      </c>
      <c r="E16" s="113">
        <v>43510</v>
      </c>
      <c r="F16" s="96">
        <v>16572.36</v>
      </c>
      <c r="G16" s="98">
        <v>100.7444</v>
      </c>
      <c r="H16" s="96">
        <v>60.638849999999998</v>
      </c>
      <c r="I16" s="97">
        <v>1.0442380253821643E-5</v>
      </c>
      <c r="J16" s="97">
        <v>0.25909144512019522</v>
      </c>
      <c r="K16" s="97">
        <f>H16/'סכום נכסי הקרן'!$C$42</f>
        <v>4.5453391019000688E-4</v>
      </c>
      <c r="L16" s="144"/>
    </row>
    <row r="17" spans="2:12">
      <c r="B17" s="85"/>
      <c r="C17" s="86"/>
      <c r="D17" s="86"/>
      <c r="E17" s="86"/>
      <c r="F17" s="96"/>
      <c r="G17" s="98"/>
      <c r="H17" s="86"/>
      <c r="I17" s="86"/>
      <c r="J17" s="97"/>
      <c r="K17" s="86"/>
      <c r="L17" s="144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2">
      <c r="B20" s="101" t="s">
        <v>119</v>
      </c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2">
      <c r="B21" s="101" t="s">
        <v>240</v>
      </c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2" ht="16.5" customHeight="1">
      <c r="B22" s="101" t="s">
        <v>248</v>
      </c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X39:XFD41 D1:XFD38 D42:XFD1048576 D39:V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187</v>
      </c>
      <c r="C1" s="80" t="s" vm="1">
        <v>258</v>
      </c>
    </row>
    <row r="2" spans="2:59">
      <c r="B2" s="58" t="s">
        <v>186</v>
      </c>
      <c r="C2" s="80" t="s">
        <v>259</v>
      </c>
    </row>
    <row r="3" spans="2:59">
      <c r="B3" s="58" t="s">
        <v>188</v>
      </c>
      <c r="C3" s="80" t="s">
        <v>260</v>
      </c>
    </row>
    <row r="4" spans="2:59">
      <c r="B4" s="58" t="s">
        <v>189</v>
      </c>
      <c r="C4" s="80">
        <v>9453</v>
      </c>
    </row>
    <row r="6" spans="2:59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59" ht="26.25" customHeight="1">
      <c r="B7" s="166" t="s">
        <v>103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</row>
    <row r="8" spans="2:59" s="3" customFormat="1" ht="78.75">
      <c r="B8" s="23" t="s">
        <v>123</v>
      </c>
      <c r="C8" s="31" t="s">
        <v>47</v>
      </c>
      <c r="D8" s="31" t="s">
        <v>67</v>
      </c>
      <c r="E8" s="31" t="s">
        <v>107</v>
      </c>
      <c r="F8" s="31" t="s">
        <v>108</v>
      </c>
      <c r="G8" s="31" t="s">
        <v>242</v>
      </c>
      <c r="H8" s="31" t="s">
        <v>241</v>
      </c>
      <c r="I8" s="31" t="s">
        <v>116</v>
      </c>
      <c r="J8" s="31" t="s">
        <v>61</v>
      </c>
      <c r="K8" s="31" t="s">
        <v>190</v>
      </c>
      <c r="L8" s="32" t="s">
        <v>192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7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7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7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90</v>
      </c>
      <c r="C6" s="14" t="s">
        <v>47</v>
      </c>
      <c r="E6" s="14" t="s">
        <v>124</v>
      </c>
      <c r="I6" s="14" t="s">
        <v>15</v>
      </c>
      <c r="J6" s="14" t="s">
        <v>68</v>
      </c>
      <c r="M6" s="14" t="s">
        <v>107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92</v>
      </c>
      <c r="C8" s="31" t="s">
        <v>47</v>
      </c>
      <c r="D8" s="31" t="s">
        <v>127</v>
      </c>
      <c r="I8" s="31" t="s">
        <v>15</v>
      </c>
      <c r="J8" s="31" t="s">
        <v>68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64</v>
      </c>
      <c r="V8" s="31" t="s">
        <v>61</v>
      </c>
      <c r="W8" s="32" t="s">
        <v>118</v>
      </c>
    </row>
    <row r="9" spans="2:25" ht="31.5">
      <c r="B9" s="50" t="str">
        <f>'תעודות חוב מסחריות '!B7:T7</f>
        <v>2. תעודות חוב מסחריות</v>
      </c>
      <c r="C9" s="14" t="s">
        <v>47</v>
      </c>
      <c r="D9" s="14" t="s">
        <v>127</v>
      </c>
      <c r="E9" s="43" t="s">
        <v>124</v>
      </c>
      <c r="G9" s="14" t="s">
        <v>67</v>
      </c>
      <c r="I9" s="14" t="s">
        <v>15</v>
      </c>
      <c r="J9" s="14" t="s">
        <v>68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64</v>
      </c>
      <c r="V9" s="14" t="s">
        <v>61</v>
      </c>
      <c r="W9" s="40" t="s">
        <v>118</v>
      </c>
    </row>
    <row r="10" spans="2:25" ht="31.5">
      <c r="B10" s="50" t="str">
        <f>'אג"ח קונצרני'!B7:U7</f>
        <v>3. אג"ח קונצרני</v>
      </c>
      <c r="C10" s="31" t="s">
        <v>47</v>
      </c>
      <c r="D10" s="14" t="s">
        <v>127</v>
      </c>
      <c r="E10" s="43" t="s">
        <v>124</v>
      </c>
      <c r="G10" s="31" t="s">
        <v>67</v>
      </c>
      <c r="I10" s="31" t="s">
        <v>15</v>
      </c>
      <c r="J10" s="31" t="s">
        <v>68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64</v>
      </c>
      <c r="V10" s="14" t="s">
        <v>61</v>
      </c>
      <c r="W10" s="32" t="s">
        <v>118</v>
      </c>
    </row>
    <row r="11" spans="2:25" ht="31.5">
      <c r="B11" s="50" t="str">
        <f>מניות!B7</f>
        <v>4. מניות</v>
      </c>
      <c r="C11" s="31" t="s">
        <v>47</v>
      </c>
      <c r="D11" s="14" t="s">
        <v>127</v>
      </c>
      <c r="E11" s="43" t="s">
        <v>124</v>
      </c>
      <c r="H11" s="31" t="s">
        <v>107</v>
      </c>
      <c r="S11" s="31" t="s">
        <v>0</v>
      </c>
      <c r="T11" s="14" t="s">
        <v>111</v>
      </c>
      <c r="U11" s="14" t="s">
        <v>64</v>
      </c>
      <c r="V11" s="14" t="s">
        <v>61</v>
      </c>
      <c r="W11" s="15" t="s">
        <v>118</v>
      </c>
    </row>
    <row r="12" spans="2:25" ht="31.5">
      <c r="B12" s="50" t="str">
        <f>'תעודות סל'!B7:N7</f>
        <v>5. תעודות סל</v>
      </c>
      <c r="C12" s="31" t="s">
        <v>47</v>
      </c>
      <c r="D12" s="14" t="s">
        <v>127</v>
      </c>
      <c r="E12" s="43" t="s">
        <v>124</v>
      </c>
      <c r="H12" s="31" t="s">
        <v>107</v>
      </c>
      <c r="S12" s="31" t="s">
        <v>0</v>
      </c>
      <c r="T12" s="31" t="s">
        <v>111</v>
      </c>
      <c r="U12" s="31" t="s">
        <v>64</v>
      </c>
      <c r="V12" s="31" t="s">
        <v>61</v>
      </c>
      <c r="W12" s="32" t="s">
        <v>118</v>
      </c>
    </row>
    <row r="13" spans="2:25" ht="31.5">
      <c r="B13" s="50" t="str">
        <f>'קרנות נאמנות'!B7:O7</f>
        <v>6. קרנות נאמנות</v>
      </c>
      <c r="C13" s="31" t="s">
        <v>47</v>
      </c>
      <c r="D13" s="31" t="s">
        <v>127</v>
      </c>
      <c r="G13" s="31" t="s">
        <v>67</v>
      </c>
      <c r="H13" s="31" t="s">
        <v>107</v>
      </c>
      <c r="S13" s="31" t="s">
        <v>0</v>
      </c>
      <c r="T13" s="31" t="s">
        <v>111</v>
      </c>
      <c r="U13" s="31" t="s">
        <v>64</v>
      </c>
      <c r="V13" s="31" t="s">
        <v>61</v>
      </c>
      <c r="W13" s="32" t="s">
        <v>118</v>
      </c>
    </row>
    <row r="14" spans="2:25" ht="31.5">
      <c r="B14" s="50" t="str">
        <f>'כתבי אופציה'!B7:L7</f>
        <v>7. כתבי אופציה</v>
      </c>
      <c r="C14" s="31" t="s">
        <v>47</v>
      </c>
      <c r="D14" s="31" t="s">
        <v>127</v>
      </c>
      <c r="G14" s="31" t="s">
        <v>67</v>
      </c>
      <c r="H14" s="31" t="s">
        <v>107</v>
      </c>
      <c r="S14" s="31" t="s">
        <v>0</v>
      </c>
      <c r="T14" s="31" t="s">
        <v>111</v>
      </c>
      <c r="U14" s="31" t="s">
        <v>64</v>
      </c>
      <c r="V14" s="31" t="s">
        <v>61</v>
      </c>
      <c r="W14" s="32" t="s">
        <v>118</v>
      </c>
    </row>
    <row r="15" spans="2:25" ht="31.5">
      <c r="B15" s="50" t="str">
        <f>אופציות!B7</f>
        <v>8. אופציות</v>
      </c>
      <c r="C15" s="31" t="s">
        <v>47</v>
      </c>
      <c r="D15" s="31" t="s">
        <v>127</v>
      </c>
      <c r="G15" s="31" t="s">
        <v>67</v>
      </c>
      <c r="H15" s="31" t="s">
        <v>107</v>
      </c>
      <c r="S15" s="31" t="s">
        <v>0</v>
      </c>
      <c r="T15" s="31" t="s">
        <v>111</v>
      </c>
      <c r="U15" s="31" t="s">
        <v>64</v>
      </c>
      <c r="V15" s="31" t="s">
        <v>61</v>
      </c>
      <c r="W15" s="32" t="s">
        <v>118</v>
      </c>
    </row>
    <row r="16" spans="2:25" ht="31.5">
      <c r="B16" s="50" t="str">
        <f>'חוזים עתידיים'!B7:I7</f>
        <v>9. חוזים עתידיים</v>
      </c>
      <c r="C16" s="31" t="s">
        <v>47</v>
      </c>
      <c r="D16" s="31" t="s">
        <v>127</v>
      </c>
      <c r="G16" s="31" t="s">
        <v>67</v>
      </c>
      <c r="H16" s="31" t="s">
        <v>107</v>
      </c>
      <c r="S16" s="31" t="s">
        <v>0</v>
      </c>
      <c r="T16" s="32" t="s">
        <v>111</v>
      </c>
    </row>
    <row r="17" spans="2:25" ht="31.5">
      <c r="B17" s="50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68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64</v>
      </c>
      <c r="V17" s="31" t="s">
        <v>61</v>
      </c>
      <c r="W17" s="32" t="s">
        <v>118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68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61</v>
      </c>
      <c r="W19" s="32" t="s">
        <v>118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47</v>
      </c>
      <c r="D20" s="43" t="s">
        <v>125</v>
      </c>
      <c r="E20" s="43" t="s">
        <v>124</v>
      </c>
      <c r="G20" s="31" t="s">
        <v>67</v>
      </c>
      <c r="I20" s="31" t="s">
        <v>15</v>
      </c>
      <c r="J20" s="31" t="s">
        <v>68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61</v>
      </c>
      <c r="W20" s="32" t="s">
        <v>118</v>
      </c>
    </row>
    <row r="21" spans="2:25" ht="31.5">
      <c r="B21" s="50" t="str">
        <f>'לא סחיר - אג"ח קונצרני'!B7:S7</f>
        <v>3. אג"ח קונצרני</v>
      </c>
      <c r="C21" s="31" t="s">
        <v>47</v>
      </c>
      <c r="D21" s="43" t="s">
        <v>125</v>
      </c>
      <c r="E21" s="43" t="s">
        <v>124</v>
      </c>
      <c r="G21" s="31" t="s">
        <v>67</v>
      </c>
      <c r="I21" s="31" t="s">
        <v>15</v>
      </c>
      <c r="J21" s="31" t="s">
        <v>68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61</v>
      </c>
      <c r="W21" s="32" t="s">
        <v>118</v>
      </c>
    </row>
    <row r="22" spans="2:25" ht="31.5">
      <c r="B22" s="50" t="str">
        <f>'לא סחיר - מניות'!B7:M7</f>
        <v>4. מניות</v>
      </c>
      <c r="C22" s="31" t="s">
        <v>47</v>
      </c>
      <c r="D22" s="43" t="s">
        <v>125</v>
      </c>
      <c r="E22" s="43" t="s">
        <v>124</v>
      </c>
      <c r="G22" s="31" t="s">
        <v>67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61</v>
      </c>
      <c r="W22" s="32" t="s">
        <v>118</v>
      </c>
    </row>
    <row r="23" spans="2:25" ht="31.5">
      <c r="B23" s="50" t="str">
        <f>'לא סחיר - קרנות השקעה'!B7:K7</f>
        <v>5. קרנות השקעה</v>
      </c>
      <c r="C23" s="31" t="s">
        <v>47</v>
      </c>
      <c r="G23" s="31" t="s">
        <v>67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61</v>
      </c>
      <c r="W23" s="32" t="s">
        <v>118</v>
      </c>
    </row>
    <row r="24" spans="2:25" ht="31.5">
      <c r="B24" s="50" t="str">
        <f>'לא סחיר - כתבי אופציה'!B7:L7</f>
        <v>6. כתבי אופציה</v>
      </c>
      <c r="C24" s="31" t="s">
        <v>47</v>
      </c>
      <c r="G24" s="31" t="s">
        <v>67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61</v>
      </c>
      <c r="W24" s="32" t="s">
        <v>118</v>
      </c>
    </row>
    <row r="25" spans="2:25" ht="31.5">
      <c r="B25" s="50" t="str">
        <f>'לא סחיר - אופציות'!B7:L7</f>
        <v>7. אופציות</v>
      </c>
      <c r="C25" s="31" t="s">
        <v>47</v>
      </c>
      <c r="G25" s="31" t="s">
        <v>67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61</v>
      </c>
      <c r="W25" s="32" t="s">
        <v>118</v>
      </c>
    </row>
    <row r="26" spans="2:25" ht="31.5">
      <c r="B26" s="50" t="str">
        <f>'לא סחיר - חוזים עתידיים'!B7:K7</f>
        <v>8. חוזים עתידיים</v>
      </c>
      <c r="C26" s="31" t="s">
        <v>47</v>
      </c>
      <c r="G26" s="31" t="s">
        <v>67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118</v>
      </c>
    </row>
    <row r="27" spans="2:25" ht="31.5">
      <c r="B27" s="50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68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61</v>
      </c>
      <c r="W27" s="32" t="s">
        <v>118</v>
      </c>
    </row>
    <row r="28" spans="2:25" ht="31.5">
      <c r="B28" s="54" t="str">
        <f>הלוואות!B6</f>
        <v>1.ד. הלוואות:</v>
      </c>
      <c r="C28" s="31" t="s">
        <v>47</v>
      </c>
      <c r="I28" s="31" t="s">
        <v>15</v>
      </c>
      <c r="J28" s="31" t="s">
        <v>68</v>
      </c>
      <c r="L28" s="31" t="s">
        <v>18</v>
      </c>
      <c r="M28" s="31" t="s">
        <v>107</v>
      </c>
      <c r="Q28" s="14" t="s">
        <v>38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118</v>
      </c>
    </row>
    <row r="29" spans="2:25" ht="47.25">
      <c r="B29" s="54" t="str">
        <f>'פקדונות מעל 3 חודשים'!B6:O6</f>
        <v>1.ה. פקדונות מעל 3 חודשים:</v>
      </c>
      <c r="C29" s="31" t="s">
        <v>47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107</v>
      </c>
      <c r="O29" s="51" t="s">
        <v>54</v>
      </c>
      <c r="P29" s="52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118</v>
      </c>
    </row>
    <row r="30" spans="2:25" ht="63">
      <c r="B30" s="54" t="str">
        <f>'זכויות מקרקעין'!B6</f>
        <v>1. ו. זכויות במקרקעין:</v>
      </c>
      <c r="C30" s="14" t="s">
        <v>56</v>
      </c>
      <c r="N30" s="51" t="s">
        <v>91</v>
      </c>
      <c r="P30" s="52" t="s">
        <v>57</v>
      </c>
      <c r="U30" s="31" t="s">
        <v>116</v>
      </c>
      <c r="V30" s="15" t="s">
        <v>60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55</v>
      </c>
      <c r="U31" s="31" t="s">
        <v>116</v>
      </c>
      <c r="V31" s="15" t="s">
        <v>60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187</v>
      </c>
      <c r="C1" s="80" t="s" vm="1">
        <v>258</v>
      </c>
    </row>
    <row r="2" spans="2:54">
      <c r="B2" s="58" t="s">
        <v>186</v>
      </c>
      <c r="C2" s="80" t="s">
        <v>259</v>
      </c>
    </row>
    <row r="3" spans="2:54">
      <c r="B3" s="58" t="s">
        <v>188</v>
      </c>
      <c r="C3" s="80" t="s">
        <v>260</v>
      </c>
    </row>
    <row r="4" spans="2:54">
      <c r="B4" s="58" t="s">
        <v>189</v>
      </c>
      <c r="C4" s="80">
        <v>9453</v>
      </c>
    </row>
    <row r="6" spans="2:54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7"/>
      <c r="L6" s="168"/>
    </row>
    <row r="7" spans="2:54" ht="26.25" customHeight="1">
      <c r="B7" s="166" t="s">
        <v>104</v>
      </c>
      <c r="C7" s="167"/>
      <c r="D7" s="167"/>
      <c r="E7" s="167"/>
      <c r="F7" s="167"/>
      <c r="G7" s="167"/>
      <c r="H7" s="167"/>
      <c r="I7" s="167"/>
      <c r="J7" s="167"/>
      <c r="K7" s="167"/>
      <c r="L7" s="168"/>
    </row>
    <row r="8" spans="2:54" s="3" customFormat="1" ht="78.75">
      <c r="B8" s="23" t="s">
        <v>123</v>
      </c>
      <c r="C8" s="31" t="s">
        <v>47</v>
      </c>
      <c r="D8" s="31" t="s">
        <v>67</v>
      </c>
      <c r="E8" s="31" t="s">
        <v>107</v>
      </c>
      <c r="F8" s="31" t="s">
        <v>108</v>
      </c>
      <c r="G8" s="31" t="s">
        <v>242</v>
      </c>
      <c r="H8" s="31" t="s">
        <v>241</v>
      </c>
      <c r="I8" s="31" t="s">
        <v>116</v>
      </c>
      <c r="J8" s="31" t="s">
        <v>61</v>
      </c>
      <c r="K8" s="31" t="s">
        <v>190</v>
      </c>
      <c r="L8" s="32" t="s">
        <v>192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257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240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248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34" sqref="C34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187</v>
      </c>
      <c r="C1" s="80" t="s" vm="1">
        <v>258</v>
      </c>
    </row>
    <row r="2" spans="2:51">
      <c r="B2" s="58" t="s">
        <v>186</v>
      </c>
      <c r="C2" s="80" t="s">
        <v>259</v>
      </c>
    </row>
    <row r="3" spans="2:51">
      <c r="B3" s="58" t="s">
        <v>188</v>
      </c>
      <c r="C3" s="80" t="s">
        <v>260</v>
      </c>
    </row>
    <row r="4" spans="2:51">
      <c r="B4" s="58" t="s">
        <v>189</v>
      </c>
      <c r="C4" s="80">
        <v>9453</v>
      </c>
    </row>
    <row r="6" spans="2:51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51" ht="26.25" customHeight="1">
      <c r="B7" s="166" t="s">
        <v>105</v>
      </c>
      <c r="C7" s="167"/>
      <c r="D7" s="167"/>
      <c r="E7" s="167"/>
      <c r="F7" s="167"/>
      <c r="G7" s="167"/>
      <c r="H7" s="167"/>
      <c r="I7" s="167"/>
      <c r="J7" s="167"/>
      <c r="K7" s="168"/>
    </row>
    <row r="8" spans="2:51" s="3" customFormat="1" ht="63">
      <c r="B8" s="23" t="s">
        <v>123</v>
      </c>
      <c r="C8" s="31" t="s">
        <v>47</v>
      </c>
      <c r="D8" s="31" t="s">
        <v>67</v>
      </c>
      <c r="E8" s="31" t="s">
        <v>107</v>
      </c>
      <c r="F8" s="31" t="s">
        <v>108</v>
      </c>
      <c r="G8" s="31" t="s">
        <v>242</v>
      </c>
      <c r="H8" s="31" t="s">
        <v>241</v>
      </c>
      <c r="I8" s="31" t="s">
        <v>116</v>
      </c>
      <c r="J8" s="31" t="s">
        <v>190</v>
      </c>
      <c r="K8" s="32" t="s">
        <v>192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0" customFormat="1" ht="18" customHeight="1">
      <c r="B11" s="81" t="s">
        <v>51</v>
      </c>
      <c r="C11" s="82"/>
      <c r="D11" s="82"/>
      <c r="E11" s="82"/>
      <c r="F11" s="82"/>
      <c r="G11" s="90"/>
      <c r="H11" s="92"/>
      <c r="I11" s="90">
        <v>-621.09888999999998</v>
      </c>
      <c r="J11" s="91">
        <v>1</v>
      </c>
      <c r="K11" s="91">
        <f>I11/'סכום נכסי הקרן'!$C$42</f>
        <v>-4.6556045684635009E-3</v>
      </c>
      <c r="AW11" s="142"/>
    </row>
    <row r="12" spans="2:51" s="142" customFormat="1" ht="19.5" customHeight="1">
      <c r="B12" s="83" t="s">
        <v>37</v>
      </c>
      <c r="C12" s="84"/>
      <c r="D12" s="84"/>
      <c r="E12" s="84"/>
      <c r="F12" s="84"/>
      <c r="G12" s="93"/>
      <c r="H12" s="95"/>
      <c r="I12" s="93">
        <v>-621.09889000000044</v>
      </c>
      <c r="J12" s="94">
        <v>1.0000000000000007</v>
      </c>
      <c r="K12" s="94">
        <f>I12/'סכום נכסי הקרן'!$C$42</f>
        <v>-4.6556045684635044E-3</v>
      </c>
    </row>
    <row r="13" spans="2:51" s="142" customFormat="1">
      <c r="B13" s="104" t="s">
        <v>1428</v>
      </c>
      <c r="C13" s="84"/>
      <c r="D13" s="84"/>
      <c r="E13" s="84"/>
      <c r="F13" s="84"/>
      <c r="G13" s="93"/>
      <c r="H13" s="95"/>
      <c r="I13" s="93">
        <v>-634.78331000000037</v>
      </c>
      <c r="J13" s="94">
        <v>1.0220325945196913</v>
      </c>
      <c r="K13" s="94">
        <f>I13/'סכום נכסי הקרן'!$C$42</f>
        <v>-4.7581796161644801E-3</v>
      </c>
    </row>
    <row r="14" spans="2:51" s="142" customFormat="1">
      <c r="B14" s="89" t="s">
        <v>1429</v>
      </c>
      <c r="C14" s="86" t="s">
        <v>1430</v>
      </c>
      <c r="D14" s="99" t="s">
        <v>1431</v>
      </c>
      <c r="E14" s="99" t="s">
        <v>171</v>
      </c>
      <c r="F14" s="113">
        <v>43269</v>
      </c>
      <c r="G14" s="96">
        <v>1695360</v>
      </c>
      <c r="H14" s="98">
        <v>-2.3073000000000001</v>
      </c>
      <c r="I14" s="96">
        <v>-39.117220000000003</v>
      </c>
      <c r="J14" s="97">
        <v>6.2980663191975761E-2</v>
      </c>
      <c r="K14" s="97">
        <f>I14/'סכום נכסי הקרן'!$C$42</f>
        <v>-2.9321306328142341E-4</v>
      </c>
    </row>
    <row r="15" spans="2:51" s="142" customFormat="1">
      <c r="B15" s="89" t="s">
        <v>1429</v>
      </c>
      <c r="C15" s="86" t="s">
        <v>1432</v>
      </c>
      <c r="D15" s="99" t="s">
        <v>1431</v>
      </c>
      <c r="E15" s="99" t="s">
        <v>171</v>
      </c>
      <c r="F15" s="113">
        <v>43454</v>
      </c>
      <c r="G15" s="96">
        <v>181600</v>
      </c>
      <c r="H15" s="98">
        <v>-2.6827999999999999</v>
      </c>
      <c r="I15" s="96">
        <v>-4.8720299999999996</v>
      </c>
      <c r="J15" s="97">
        <v>7.844209800471548E-3</v>
      </c>
      <c r="K15" s="97">
        <f>I15/'סכום נכסי הקרן'!$C$42</f>
        <v>-3.6519538983061504E-5</v>
      </c>
    </row>
    <row r="16" spans="2:51" s="149" customFormat="1">
      <c r="B16" s="89" t="s">
        <v>1429</v>
      </c>
      <c r="C16" s="86" t="s">
        <v>1433</v>
      </c>
      <c r="D16" s="99" t="s">
        <v>1431</v>
      </c>
      <c r="E16" s="99" t="s">
        <v>171</v>
      </c>
      <c r="F16" s="113">
        <v>43404</v>
      </c>
      <c r="G16" s="96">
        <v>1829550</v>
      </c>
      <c r="H16" s="98">
        <v>1.0286999999999999</v>
      </c>
      <c r="I16" s="96">
        <v>18.82039</v>
      </c>
      <c r="J16" s="97">
        <v>-3.030176080334003E-2</v>
      </c>
      <c r="K16" s="97">
        <f>I16/'סכום נכסי הקרן'!$C$42</f>
        <v>1.4107301602851808E-4</v>
      </c>
      <c r="AW16" s="142"/>
      <c r="AY16" s="142"/>
    </row>
    <row r="17" spans="2:51" s="149" customFormat="1">
      <c r="B17" s="89" t="s">
        <v>1429</v>
      </c>
      <c r="C17" s="86" t="s">
        <v>1434</v>
      </c>
      <c r="D17" s="99" t="s">
        <v>1431</v>
      </c>
      <c r="E17" s="99" t="s">
        <v>171</v>
      </c>
      <c r="F17" s="113">
        <v>43480</v>
      </c>
      <c r="G17" s="96">
        <v>337776</v>
      </c>
      <c r="H17" s="98">
        <v>-0.3957</v>
      </c>
      <c r="I17" s="96">
        <v>-1.33643</v>
      </c>
      <c r="J17" s="97">
        <v>2.1517185451740222E-3</v>
      </c>
      <c r="K17" s="97">
        <f>I17/'סכום נכסי הקרן'!$C$42</f>
        <v>-1.0017550688959817E-5</v>
      </c>
      <c r="AW17" s="142"/>
      <c r="AY17" s="142"/>
    </row>
    <row r="18" spans="2:51" s="149" customFormat="1">
      <c r="B18" s="89" t="s">
        <v>1429</v>
      </c>
      <c r="C18" s="86" t="s">
        <v>1435</v>
      </c>
      <c r="D18" s="99" t="s">
        <v>1431</v>
      </c>
      <c r="E18" s="99" t="s">
        <v>171</v>
      </c>
      <c r="F18" s="113">
        <v>43370</v>
      </c>
      <c r="G18" s="96">
        <v>353950</v>
      </c>
      <c r="H18" s="98">
        <v>-2.2742</v>
      </c>
      <c r="I18" s="96">
        <v>-8.0495999999999999</v>
      </c>
      <c r="J18" s="97">
        <v>1.2960255008666977E-2</v>
      </c>
      <c r="K18" s="97">
        <f>I18/'סכום נכסי הקרן'!$C$42</f>
        <v>-6.0337822426801949E-5</v>
      </c>
      <c r="AW18" s="142"/>
      <c r="AY18" s="142"/>
    </row>
    <row r="19" spans="2:51" s="142" customFormat="1">
      <c r="B19" s="89" t="s">
        <v>1429</v>
      </c>
      <c r="C19" s="86" t="s">
        <v>1436</v>
      </c>
      <c r="D19" s="99" t="s">
        <v>1431</v>
      </c>
      <c r="E19" s="99" t="s">
        <v>171</v>
      </c>
      <c r="F19" s="113">
        <v>43444</v>
      </c>
      <c r="G19" s="96">
        <v>813568</v>
      </c>
      <c r="H19" s="98">
        <v>-1.9893000000000001</v>
      </c>
      <c r="I19" s="96">
        <v>-16.183920000000001</v>
      </c>
      <c r="J19" s="97">
        <v>2.6056913416799055E-2</v>
      </c>
      <c r="K19" s="97">
        <f>I19/'סכום נכסי הקרן'!$C$42</f>
        <v>-1.2131068514330758E-4</v>
      </c>
    </row>
    <row r="20" spans="2:51" s="142" customFormat="1">
      <c r="B20" s="89" t="s">
        <v>1429</v>
      </c>
      <c r="C20" s="86" t="s">
        <v>1437</v>
      </c>
      <c r="D20" s="99" t="s">
        <v>1431</v>
      </c>
      <c r="E20" s="99" t="s">
        <v>171</v>
      </c>
      <c r="F20" s="113">
        <v>43339</v>
      </c>
      <c r="G20" s="96">
        <v>534450</v>
      </c>
      <c r="H20" s="98">
        <v>-1.5999000000000001</v>
      </c>
      <c r="I20" s="96">
        <v>-8.5506499999999992</v>
      </c>
      <c r="J20" s="97">
        <v>1.3766970345092711E-2</v>
      </c>
      <c r="K20" s="97">
        <f>I20/'סכום נכסי הקרן'!$C$42</f>
        <v>-6.4093570032515166E-5</v>
      </c>
    </row>
    <row r="21" spans="2:51" s="142" customFormat="1">
      <c r="B21" s="89" t="s">
        <v>1429</v>
      </c>
      <c r="C21" s="86" t="s">
        <v>1438</v>
      </c>
      <c r="D21" s="99" t="s">
        <v>1431</v>
      </c>
      <c r="E21" s="99" t="s">
        <v>171</v>
      </c>
      <c r="F21" s="113">
        <v>43307</v>
      </c>
      <c r="G21" s="96">
        <v>1063590</v>
      </c>
      <c r="H21" s="98">
        <v>-1.7201</v>
      </c>
      <c r="I21" s="96">
        <v>-18.295120000000001</v>
      </c>
      <c r="J21" s="97">
        <v>2.9456050066358999E-2</v>
      </c>
      <c r="K21" s="97">
        <f>I21/'סכום נכסי הקרן'!$C$42</f>
        <v>-1.3713572125783057E-4</v>
      </c>
    </row>
    <row r="22" spans="2:51" s="142" customFormat="1">
      <c r="B22" s="89" t="s">
        <v>1429</v>
      </c>
      <c r="C22" s="86" t="s">
        <v>1439</v>
      </c>
      <c r="D22" s="99" t="s">
        <v>1431</v>
      </c>
      <c r="E22" s="99" t="s">
        <v>171</v>
      </c>
      <c r="F22" s="113">
        <v>43299</v>
      </c>
      <c r="G22" s="96">
        <v>709660</v>
      </c>
      <c r="H22" s="98">
        <v>-1.6476</v>
      </c>
      <c r="I22" s="96">
        <v>-11.69256</v>
      </c>
      <c r="J22" s="97">
        <v>1.8825601185666264E-2</v>
      </c>
      <c r="K22" s="97">
        <f>I22/'סכום נכסי הקרן'!$C$42</f>
        <v>-8.7644554884059765E-5</v>
      </c>
    </row>
    <row r="23" spans="2:51" s="142" customFormat="1">
      <c r="B23" s="89" t="s">
        <v>1429</v>
      </c>
      <c r="C23" s="86" t="s">
        <v>1440</v>
      </c>
      <c r="D23" s="99" t="s">
        <v>1431</v>
      </c>
      <c r="E23" s="99" t="s">
        <v>171</v>
      </c>
      <c r="F23" s="113">
        <v>43264</v>
      </c>
      <c r="G23" s="96">
        <v>349650</v>
      </c>
      <c r="H23" s="98">
        <v>-3.5314999999999999</v>
      </c>
      <c r="I23" s="96">
        <v>-12.34806</v>
      </c>
      <c r="J23" s="97">
        <v>1.988098867798653E-2</v>
      </c>
      <c r="K23" s="97">
        <f>I23/'סכום נכסי הקרן'!$C$42</f>
        <v>-9.2558021714805224E-5</v>
      </c>
    </row>
    <row r="24" spans="2:51" s="142" customFormat="1">
      <c r="B24" s="89" t="s">
        <v>1429</v>
      </c>
      <c r="C24" s="86" t="s">
        <v>1441</v>
      </c>
      <c r="D24" s="99" t="s">
        <v>1431</v>
      </c>
      <c r="E24" s="99" t="s">
        <v>171</v>
      </c>
      <c r="F24" s="113">
        <v>43493</v>
      </c>
      <c r="G24" s="96">
        <v>911325</v>
      </c>
      <c r="H24" s="98">
        <v>0.69310000000000005</v>
      </c>
      <c r="I24" s="96">
        <v>6.3165899999999997</v>
      </c>
      <c r="J24" s="97">
        <v>-1.0170023005515273E-2</v>
      </c>
      <c r="K24" s="97">
        <f>I24/'סכום נכסי הקרן'!$C$42</f>
        <v>4.7347605565855808E-5</v>
      </c>
    </row>
    <row r="25" spans="2:51" s="142" customFormat="1">
      <c r="B25" s="89" t="s">
        <v>1429</v>
      </c>
      <c r="C25" s="86" t="s">
        <v>1442</v>
      </c>
      <c r="D25" s="99" t="s">
        <v>1431</v>
      </c>
      <c r="E25" s="99" t="s">
        <v>171</v>
      </c>
      <c r="F25" s="113">
        <v>43396</v>
      </c>
      <c r="G25" s="96">
        <v>541425</v>
      </c>
      <c r="H25" s="98">
        <v>-0.33090000000000003</v>
      </c>
      <c r="I25" s="96">
        <v>-1.7915399999999999</v>
      </c>
      <c r="J25" s="97">
        <v>2.8844682044110561E-3</v>
      </c>
      <c r="K25" s="97">
        <f>I25/'סכום נכסי הקרן'!$C$42</f>
        <v>-1.3428943350043823E-5</v>
      </c>
    </row>
    <row r="26" spans="2:51" s="142" customFormat="1">
      <c r="B26" s="89" t="s">
        <v>1429</v>
      </c>
      <c r="C26" s="86" t="s">
        <v>1443</v>
      </c>
      <c r="D26" s="99" t="s">
        <v>1431</v>
      </c>
      <c r="E26" s="99" t="s">
        <v>171</v>
      </c>
      <c r="F26" s="113">
        <v>43255</v>
      </c>
      <c r="G26" s="96">
        <v>11480057.16</v>
      </c>
      <c r="H26" s="98">
        <v>-4.37</v>
      </c>
      <c r="I26" s="96">
        <v>-501.68367000000001</v>
      </c>
      <c r="J26" s="97">
        <v>0.80773557653596839</v>
      </c>
      <c r="K26" s="97">
        <f>I26/'סכום נכסי הקרן'!$C$42</f>
        <v>-3.7604974402313542E-3</v>
      </c>
    </row>
    <row r="27" spans="2:51" s="142" customFormat="1">
      <c r="B27" s="89" t="s">
        <v>1429</v>
      </c>
      <c r="C27" s="86" t="s">
        <v>1444</v>
      </c>
      <c r="D27" s="99" t="s">
        <v>1431</v>
      </c>
      <c r="E27" s="99" t="s">
        <v>171</v>
      </c>
      <c r="F27" s="113">
        <v>43298</v>
      </c>
      <c r="G27" s="96">
        <v>1016960</v>
      </c>
      <c r="H27" s="98">
        <v>1.8997999999999999</v>
      </c>
      <c r="I27" s="96">
        <v>19.32001</v>
      </c>
      <c r="J27" s="97">
        <v>-3.1106173768882441E-2</v>
      </c>
      <c r="K27" s="97">
        <f>I27/'סכום נכסי הקרן'!$C$42</f>
        <v>1.4481804470582862E-4</v>
      </c>
    </row>
    <row r="28" spans="2:51" s="142" customFormat="1">
      <c r="B28" s="89" t="s">
        <v>1429</v>
      </c>
      <c r="C28" s="86" t="s">
        <v>1445</v>
      </c>
      <c r="D28" s="99" t="s">
        <v>1431</v>
      </c>
      <c r="E28" s="99" t="s">
        <v>171</v>
      </c>
      <c r="F28" s="113">
        <v>43430</v>
      </c>
      <c r="G28" s="96">
        <v>835360</v>
      </c>
      <c r="H28" s="98">
        <v>-1.5869</v>
      </c>
      <c r="I28" s="96">
        <v>-13.255930000000001</v>
      </c>
      <c r="J28" s="97">
        <v>2.1342704379974018E-2</v>
      </c>
      <c r="K28" s="97">
        <f>I28/'סכום נכסי הקרן'!$C$42</f>
        <v>-9.9363192014773023E-5</v>
      </c>
    </row>
    <row r="29" spans="2:51" s="142" customFormat="1">
      <c r="B29" s="89" t="s">
        <v>1429</v>
      </c>
      <c r="C29" s="86" t="s">
        <v>1446</v>
      </c>
      <c r="D29" s="99" t="s">
        <v>1431</v>
      </c>
      <c r="E29" s="99" t="s">
        <v>171</v>
      </c>
      <c r="F29" s="113">
        <v>43402</v>
      </c>
      <c r="G29" s="96">
        <v>464896</v>
      </c>
      <c r="H29" s="98">
        <v>-0.7177</v>
      </c>
      <c r="I29" s="96">
        <v>-3.3364600000000002</v>
      </c>
      <c r="J29" s="97">
        <v>5.3718659841752421E-3</v>
      </c>
      <c r="K29" s="97">
        <f>I29/'סכום נכסי הקרן'!$C$42</f>
        <v>-2.5009283817099936E-5</v>
      </c>
    </row>
    <row r="30" spans="2:51" s="142" customFormat="1">
      <c r="B30" s="89" t="s">
        <v>1429</v>
      </c>
      <c r="C30" s="86" t="s">
        <v>1447</v>
      </c>
      <c r="D30" s="99" t="s">
        <v>1431</v>
      </c>
      <c r="E30" s="99" t="s">
        <v>171</v>
      </c>
      <c r="F30" s="113">
        <v>43517</v>
      </c>
      <c r="G30" s="96">
        <v>6039445.5</v>
      </c>
      <c r="H30" s="98">
        <v>-0.51639999999999997</v>
      </c>
      <c r="I30" s="96">
        <v>-31.186810000000001</v>
      </c>
      <c r="J30" s="97">
        <v>5.0212309991408938E-2</v>
      </c>
      <c r="K30" s="97">
        <f>I30/'סכום נכסי הקרן'!$C$42</f>
        <v>-2.3376865978910896E-4</v>
      </c>
    </row>
    <row r="31" spans="2:51" s="142" customFormat="1">
      <c r="B31" s="89" t="s">
        <v>1429</v>
      </c>
      <c r="C31" s="86" t="s">
        <v>1448</v>
      </c>
      <c r="D31" s="99" t="s">
        <v>1431</v>
      </c>
      <c r="E31" s="99" t="s">
        <v>171</v>
      </c>
      <c r="F31" s="113">
        <v>43528</v>
      </c>
      <c r="G31" s="96">
        <v>495640.8</v>
      </c>
      <c r="H31" s="98">
        <v>-0.42970000000000003</v>
      </c>
      <c r="I31" s="96">
        <v>-2.1297199999999998</v>
      </c>
      <c r="J31" s="97">
        <v>3.4289547675733245E-3</v>
      </c>
      <c r="K31" s="97">
        <f>I31/'סכום נכסי הקרן'!$C$42</f>
        <v>-1.5963857480969072E-5</v>
      </c>
    </row>
    <row r="32" spans="2:51" s="142" customFormat="1">
      <c r="B32" s="89" t="s">
        <v>1429</v>
      </c>
      <c r="C32" s="86" t="s">
        <v>1449</v>
      </c>
      <c r="D32" s="99" t="s">
        <v>1431</v>
      </c>
      <c r="E32" s="99" t="s">
        <v>171</v>
      </c>
      <c r="F32" s="113">
        <v>43537</v>
      </c>
      <c r="G32" s="96">
        <v>326880</v>
      </c>
      <c r="H32" s="98">
        <v>0.6835</v>
      </c>
      <c r="I32" s="96">
        <v>2.2342399999999998</v>
      </c>
      <c r="J32" s="97">
        <v>-3.5972371484998145E-3</v>
      </c>
      <c r="K32" s="97">
        <f>I32/'סכום נכסי הקרן'!$C$42</f>
        <v>1.6747313702402353E-5</v>
      </c>
    </row>
    <row r="33" spans="2:11" s="142" customFormat="1">
      <c r="B33" s="89" t="s">
        <v>1429</v>
      </c>
      <c r="C33" s="86" t="s">
        <v>1450</v>
      </c>
      <c r="D33" s="99" t="s">
        <v>1431</v>
      </c>
      <c r="E33" s="99" t="s">
        <v>171</v>
      </c>
      <c r="F33" s="113">
        <v>43542</v>
      </c>
      <c r="G33" s="96">
        <v>714200</v>
      </c>
      <c r="H33" s="98">
        <v>-1.0085999999999999</v>
      </c>
      <c r="I33" s="96">
        <v>-7.2035400000000003</v>
      </c>
      <c r="J33" s="97">
        <v>1.1598056470524365E-2</v>
      </c>
      <c r="K33" s="97">
        <f>I33/'סכום נכסי הקרן'!$C$42</f>
        <v>-5.3995964689470898E-5</v>
      </c>
    </row>
    <row r="34" spans="2:11" s="142" customFormat="1">
      <c r="B34" s="89" t="s">
        <v>1429</v>
      </c>
      <c r="C34" s="86" t="s">
        <v>1451</v>
      </c>
      <c r="D34" s="99" t="s">
        <v>1431</v>
      </c>
      <c r="E34" s="99" t="s">
        <v>171</v>
      </c>
      <c r="F34" s="113">
        <v>43551</v>
      </c>
      <c r="G34" s="96">
        <v>540615</v>
      </c>
      <c r="H34" s="98">
        <v>-8.1600000000000006E-2</v>
      </c>
      <c r="I34" s="96">
        <v>-0.44127999999999995</v>
      </c>
      <c r="J34" s="97">
        <v>7.1048267370112344E-4</v>
      </c>
      <c r="K34" s="97">
        <f>I34/'סכום נכסי הקרן'!$C$42</f>
        <v>-3.307726381497113E-6</v>
      </c>
    </row>
    <row r="35" spans="2:11" s="142" customFormat="1">
      <c r="B35" s="85"/>
      <c r="C35" s="86"/>
      <c r="D35" s="86"/>
      <c r="E35" s="86"/>
      <c r="F35" s="86"/>
      <c r="G35" s="96"/>
      <c r="H35" s="98"/>
      <c r="I35" s="86"/>
      <c r="J35" s="97"/>
      <c r="K35" s="86"/>
    </row>
    <row r="36" spans="2:11" s="142" customFormat="1">
      <c r="B36" s="104" t="s">
        <v>236</v>
      </c>
      <c r="C36" s="84"/>
      <c r="D36" s="84"/>
      <c r="E36" s="84"/>
      <c r="F36" s="84"/>
      <c r="G36" s="93"/>
      <c r="H36" s="95"/>
      <c r="I36" s="93">
        <v>14.95261</v>
      </c>
      <c r="J36" s="94">
        <v>-2.4074443282292777E-2</v>
      </c>
      <c r="K36" s="94">
        <f>I36/'סכום נכסי הקרן'!$C$42</f>
        <v>1.120810881282577E-4</v>
      </c>
    </row>
    <row r="37" spans="2:11" s="142" customFormat="1">
      <c r="B37" s="89" t="s">
        <v>1452</v>
      </c>
      <c r="C37" s="86" t="s">
        <v>1453</v>
      </c>
      <c r="D37" s="99" t="s">
        <v>1431</v>
      </c>
      <c r="E37" s="99" t="s">
        <v>173</v>
      </c>
      <c r="F37" s="113">
        <v>43447</v>
      </c>
      <c r="G37" s="96">
        <v>143169.51999999999</v>
      </c>
      <c r="H37" s="98">
        <v>1.9984</v>
      </c>
      <c r="I37" s="96">
        <v>2.86111</v>
      </c>
      <c r="J37" s="97">
        <v>-4.6065289216665646E-3</v>
      </c>
      <c r="K37" s="97">
        <f>I37/'סכום נכסי הקרן'!$C$42</f>
        <v>2.1446177092470104E-5</v>
      </c>
    </row>
    <row r="38" spans="2:11" s="142" customFormat="1">
      <c r="B38" s="89" t="s">
        <v>1452</v>
      </c>
      <c r="C38" s="86" t="s">
        <v>1454</v>
      </c>
      <c r="D38" s="99" t="s">
        <v>1431</v>
      </c>
      <c r="E38" s="99" t="s">
        <v>173</v>
      </c>
      <c r="F38" s="113">
        <v>43503</v>
      </c>
      <c r="G38" s="96">
        <v>427898.63</v>
      </c>
      <c r="H38" s="98">
        <v>1.5572999999999999</v>
      </c>
      <c r="I38" s="96">
        <v>6.6638400000000004</v>
      </c>
      <c r="J38" s="97">
        <v>-1.0729112718266169E-2</v>
      </c>
      <c r="K38" s="97">
        <f>I38/'סכום נכסי הקרן'!$C$42</f>
        <v>4.9950506186719833E-5</v>
      </c>
    </row>
    <row r="39" spans="2:11" s="142" customFormat="1">
      <c r="B39" s="89" t="s">
        <v>1452</v>
      </c>
      <c r="C39" s="86" t="s">
        <v>1455</v>
      </c>
      <c r="D39" s="99" t="s">
        <v>1431</v>
      </c>
      <c r="E39" s="99" t="s">
        <v>173</v>
      </c>
      <c r="F39" s="113">
        <v>43544</v>
      </c>
      <c r="G39" s="96">
        <v>365357.55</v>
      </c>
      <c r="H39" s="98">
        <v>1.2319</v>
      </c>
      <c r="I39" s="96">
        <v>4.5009600000000001</v>
      </c>
      <c r="J39" s="97">
        <v>-7.246768706992859E-3</v>
      </c>
      <c r="K39" s="97">
        <f>I39/'סכום נכסי הקרן'!$C$42</f>
        <v>3.3738089498874296E-5</v>
      </c>
    </row>
    <row r="40" spans="2:11" s="142" customFormat="1">
      <c r="B40" s="89" t="s">
        <v>1452</v>
      </c>
      <c r="C40" s="86" t="s">
        <v>1456</v>
      </c>
      <c r="D40" s="99" t="s">
        <v>1431</v>
      </c>
      <c r="E40" s="99" t="s">
        <v>173</v>
      </c>
      <c r="F40" s="113">
        <v>43551</v>
      </c>
      <c r="G40" s="96">
        <v>266383.99</v>
      </c>
      <c r="H40" s="98">
        <v>0.34789999999999999</v>
      </c>
      <c r="I40" s="96">
        <v>0.92670000000000008</v>
      </c>
      <c r="J40" s="97">
        <v>-1.4920329353671847E-3</v>
      </c>
      <c r="K40" s="97">
        <f>I40/'סכום נכסי הקרן'!$C$42</f>
        <v>6.9463153501934724E-6</v>
      </c>
    </row>
    <row r="41" spans="2:11" s="142" customFormat="1">
      <c r="B41" s="85"/>
      <c r="C41" s="86"/>
      <c r="D41" s="86"/>
      <c r="E41" s="86"/>
      <c r="F41" s="86"/>
      <c r="G41" s="96"/>
      <c r="H41" s="98"/>
      <c r="I41" s="86"/>
      <c r="J41" s="97"/>
      <c r="K41" s="86"/>
    </row>
    <row r="42" spans="2:11" s="142" customFormat="1">
      <c r="B42" s="104" t="s">
        <v>235</v>
      </c>
      <c r="C42" s="84"/>
      <c r="D42" s="84"/>
      <c r="E42" s="84"/>
      <c r="F42" s="84"/>
      <c r="G42" s="93"/>
      <c r="H42" s="95"/>
      <c r="I42" s="93">
        <v>-1.2681900000000002</v>
      </c>
      <c r="J42" s="94">
        <v>2.0418487626020394E-3</v>
      </c>
      <c r="K42" s="94">
        <f>I42/'סכום נכסי הקרן'!$C$42</f>
        <v>-9.5060404272816007E-6</v>
      </c>
    </row>
    <row r="43" spans="2:11" s="142" customFormat="1">
      <c r="B43" s="89" t="s">
        <v>1499</v>
      </c>
      <c r="C43" s="86" t="s">
        <v>1457</v>
      </c>
      <c r="D43" s="99" t="s">
        <v>1431</v>
      </c>
      <c r="E43" s="99" t="s">
        <v>172</v>
      </c>
      <c r="F43" s="113">
        <v>43108</v>
      </c>
      <c r="G43" s="96">
        <v>72.2</v>
      </c>
      <c r="H43" s="98">
        <v>995.43420000000003</v>
      </c>
      <c r="I43" s="96">
        <v>-1.2681900000000002</v>
      </c>
      <c r="J43" s="97">
        <v>2.0418487626020394E-3</v>
      </c>
      <c r="K43" s="97">
        <f>I43/'סכום נכסי הקרן'!$C$42</f>
        <v>-9.5060404272816007E-6</v>
      </c>
    </row>
    <row r="44" spans="2:11" s="142" customFormat="1">
      <c r="B44" s="150"/>
    </row>
    <row r="45" spans="2:11" s="142" customFormat="1">
      <c r="B45" s="145"/>
    </row>
    <row r="46" spans="2:11" s="142" customFormat="1">
      <c r="B46" s="145"/>
    </row>
    <row r="47" spans="2:11" s="142" customFormat="1">
      <c r="B47" s="145"/>
    </row>
    <row r="48" spans="2:11" s="142" customFormat="1">
      <c r="B48" s="146" t="s">
        <v>257</v>
      </c>
    </row>
    <row r="49" spans="2:2" s="142" customFormat="1">
      <c r="B49" s="146" t="s">
        <v>119</v>
      </c>
    </row>
    <row r="50" spans="2:2" s="142" customFormat="1">
      <c r="B50" s="146" t="s">
        <v>240</v>
      </c>
    </row>
    <row r="51" spans="2:2" s="142" customFormat="1">
      <c r="B51" s="146" t="s">
        <v>248</v>
      </c>
    </row>
    <row r="52" spans="2:2" s="142" customFormat="1">
      <c r="B52" s="145"/>
    </row>
    <row r="53" spans="2:2" s="142" customFormat="1">
      <c r="B53" s="145"/>
    </row>
    <row r="54" spans="2:2" s="142" customFormat="1">
      <c r="B54" s="145"/>
    </row>
    <row r="55" spans="2:2" s="142" customFormat="1">
      <c r="B55" s="145"/>
    </row>
    <row r="56" spans="2:2" s="142" customFormat="1">
      <c r="B56" s="145"/>
    </row>
    <row r="57" spans="2:2" s="142" customFormat="1">
      <c r="B57" s="145"/>
    </row>
    <row r="58" spans="2:2" s="142" customFormat="1">
      <c r="B58" s="145"/>
    </row>
    <row r="59" spans="2:2" s="142" customFormat="1">
      <c r="B59" s="145"/>
    </row>
    <row r="60" spans="2:2" s="142" customFormat="1">
      <c r="B60" s="145"/>
    </row>
    <row r="61" spans="2:2" s="142" customFormat="1">
      <c r="B61" s="145"/>
    </row>
    <row r="62" spans="2:2" s="142" customFormat="1">
      <c r="B62" s="145"/>
    </row>
    <row r="63" spans="2:2" s="142" customFormat="1">
      <c r="B63" s="145"/>
    </row>
    <row r="64" spans="2:2" s="142" customFormat="1">
      <c r="B64" s="145"/>
    </row>
    <row r="65" spans="2:2" s="142" customFormat="1">
      <c r="B65" s="145"/>
    </row>
    <row r="66" spans="2:2" s="142" customFormat="1">
      <c r="B66" s="145"/>
    </row>
    <row r="67" spans="2:2" s="142" customFormat="1">
      <c r="B67" s="145"/>
    </row>
    <row r="68" spans="2:2" s="142" customFormat="1">
      <c r="B68" s="145"/>
    </row>
    <row r="69" spans="2:2" s="142" customFormat="1">
      <c r="B69" s="145"/>
    </row>
    <row r="70" spans="2:2" s="142" customFormat="1">
      <c r="B70" s="145"/>
    </row>
    <row r="71" spans="2:2" s="142" customFormat="1">
      <c r="B71" s="145"/>
    </row>
    <row r="72" spans="2:2" s="142" customFormat="1">
      <c r="B72" s="145"/>
    </row>
    <row r="73" spans="2:2" s="142" customFormat="1">
      <c r="B73" s="145"/>
    </row>
    <row r="74" spans="2:2" s="142" customFormat="1">
      <c r="B74" s="145"/>
    </row>
    <row r="75" spans="2:2" s="142" customFormat="1">
      <c r="B75" s="145"/>
    </row>
    <row r="76" spans="2:2" s="142" customFormat="1">
      <c r="B76" s="145"/>
    </row>
    <row r="77" spans="2:2" s="142" customFormat="1">
      <c r="B77" s="145"/>
    </row>
    <row r="78" spans="2:2" s="142" customFormat="1">
      <c r="B78" s="145"/>
    </row>
    <row r="79" spans="2:2" s="142" customFormat="1">
      <c r="B79" s="145"/>
    </row>
    <row r="80" spans="2:2" s="142" customFormat="1">
      <c r="B80" s="145"/>
    </row>
    <row r="81" spans="2:2" s="142" customFormat="1">
      <c r="B81" s="145"/>
    </row>
    <row r="82" spans="2:2" s="142" customFormat="1">
      <c r="B82" s="145"/>
    </row>
    <row r="83" spans="2:2" s="142" customFormat="1">
      <c r="B83" s="145"/>
    </row>
    <row r="84" spans="2:2" s="142" customFormat="1">
      <c r="B84" s="145"/>
    </row>
    <row r="85" spans="2:2" s="142" customFormat="1">
      <c r="B85" s="145"/>
    </row>
    <row r="86" spans="2:2" s="142" customFormat="1">
      <c r="B86" s="145"/>
    </row>
    <row r="87" spans="2:2" s="142" customFormat="1">
      <c r="B87" s="145"/>
    </row>
    <row r="88" spans="2:2" s="142" customFormat="1">
      <c r="B88" s="145"/>
    </row>
    <row r="89" spans="2:2" s="142" customFormat="1">
      <c r="B89" s="145"/>
    </row>
    <row r="90" spans="2:2" s="142" customFormat="1">
      <c r="B90" s="145"/>
    </row>
    <row r="91" spans="2:2" s="142" customFormat="1">
      <c r="B91" s="145"/>
    </row>
    <row r="92" spans="2:2" s="142" customFormat="1">
      <c r="B92" s="145"/>
    </row>
    <row r="93" spans="2:2" s="142" customFormat="1">
      <c r="B93" s="145"/>
    </row>
    <row r="94" spans="2:2" s="142" customFormat="1">
      <c r="B94" s="145"/>
    </row>
    <row r="95" spans="2:2" s="142" customFormat="1">
      <c r="B95" s="145"/>
    </row>
    <row r="96" spans="2:2" s="142" customFormat="1">
      <c r="B96" s="145"/>
    </row>
    <row r="97" spans="2:4" s="142" customFormat="1">
      <c r="B97" s="145"/>
    </row>
    <row r="98" spans="2:4" s="142" customFormat="1">
      <c r="B98" s="145"/>
    </row>
    <row r="99" spans="2:4" s="142" customFormat="1">
      <c r="B99" s="145"/>
    </row>
    <row r="100" spans="2:4" s="142" customFormat="1">
      <c r="B100" s="145"/>
    </row>
    <row r="101" spans="2:4" s="142" customFormat="1">
      <c r="B101" s="145"/>
    </row>
    <row r="102" spans="2:4" s="142" customFormat="1">
      <c r="B102" s="145"/>
    </row>
    <row r="103" spans="2:4" s="142" customFormat="1">
      <c r="B103" s="145"/>
    </row>
    <row r="104" spans="2:4" s="142" customFormat="1">
      <c r="B104" s="145"/>
    </row>
    <row r="105" spans="2:4" s="142" customFormat="1">
      <c r="B105" s="145"/>
    </row>
    <row r="106" spans="2:4" s="142" customFormat="1">
      <c r="B106" s="145"/>
    </row>
    <row r="107" spans="2:4">
      <c r="C107" s="1"/>
      <c r="D107" s="1"/>
    </row>
    <row r="108" spans="2:4">
      <c r="C108" s="1"/>
      <c r="D108" s="1"/>
    </row>
    <row r="109" spans="2:4">
      <c r="C109" s="1"/>
      <c r="D109" s="1"/>
    </row>
    <row r="110" spans="2:4">
      <c r="C110" s="1"/>
      <c r="D110" s="1"/>
    </row>
    <row r="111" spans="2:4">
      <c r="C111" s="1"/>
      <c r="D111" s="1"/>
    </row>
    <row r="112" spans="2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D45:XFD1048576 A1:B1048576 D41:AF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187</v>
      </c>
      <c r="C1" s="80" t="s" vm="1">
        <v>258</v>
      </c>
    </row>
    <row r="2" spans="2:78">
      <c r="B2" s="58" t="s">
        <v>186</v>
      </c>
      <c r="C2" s="80" t="s">
        <v>259</v>
      </c>
    </row>
    <row r="3" spans="2:78">
      <c r="B3" s="58" t="s">
        <v>188</v>
      </c>
      <c r="C3" s="80" t="s">
        <v>260</v>
      </c>
    </row>
    <row r="4" spans="2:78">
      <c r="B4" s="58" t="s">
        <v>189</v>
      </c>
      <c r="C4" s="80">
        <v>9453</v>
      </c>
    </row>
    <row r="6" spans="2:78" ht="26.25" customHeight="1">
      <c r="B6" s="166" t="s">
        <v>218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78" ht="26.25" customHeight="1">
      <c r="B7" s="166" t="s">
        <v>106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</row>
    <row r="8" spans="2:78" s="3" customFormat="1" ht="47.25">
      <c r="B8" s="23" t="s">
        <v>123</v>
      </c>
      <c r="C8" s="31" t="s">
        <v>47</v>
      </c>
      <c r="D8" s="31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116</v>
      </c>
      <c r="O8" s="31" t="s">
        <v>61</v>
      </c>
      <c r="P8" s="31" t="s">
        <v>190</v>
      </c>
      <c r="Q8" s="32" t="s">
        <v>192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249</v>
      </c>
      <c r="M9" s="17"/>
      <c r="N9" s="17" t="s">
        <v>245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257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240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248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E111"/>
  <sheetViews>
    <sheetView rightToLeft="1" zoomScale="90" zoomScaleNormal="90" workbookViewId="0">
      <selection activeCell="B14" sqref="B14"/>
    </sheetView>
  </sheetViews>
  <sheetFormatPr defaultColWidth="9.140625" defaultRowHeight="18"/>
  <cols>
    <col min="1" max="1" width="11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10.140625" style="1" bestFit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7">
      <c r="B1" s="58" t="s">
        <v>187</v>
      </c>
      <c r="C1" s="80" t="s" vm="1">
        <v>258</v>
      </c>
    </row>
    <row r="2" spans="2:57">
      <c r="B2" s="58" t="s">
        <v>186</v>
      </c>
      <c r="C2" s="80" t="s">
        <v>259</v>
      </c>
    </row>
    <row r="3" spans="2:57">
      <c r="B3" s="58" t="s">
        <v>188</v>
      </c>
      <c r="C3" s="80" t="s">
        <v>260</v>
      </c>
    </row>
    <row r="4" spans="2:57">
      <c r="B4" s="58" t="s">
        <v>189</v>
      </c>
      <c r="C4" s="80">
        <v>9453</v>
      </c>
    </row>
    <row r="6" spans="2:57" ht="26.25" customHeight="1">
      <c r="B6" s="166" t="s">
        <v>219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57" s="3" customFormat="1" ht="63">
      <c r="B7" s="23" t="s">
        <v>123</v>
      </c>
      <c r="C7" s="31" t="s">
        <v>231</v>
      </c>
      <c r="D7" s="31" t="s">
        <v>47</v>
      </c>
      <c r="E7" s="31" t="s">
        <v>124</v>
      </c>
      <c r="F7" s="31" t="s">
        <v>15</v>
      </c>
      <c r="G7" s="31" t="s">
        <v>108</v>
      </c>
      <c r="H7" s="31" t="s">
        <v>68</v>
      </c>
      <c r="I7" s="31" t="s">
        <v>18</v>
      </c>
      <c r="J7" s="31" t="s">
        <v>107</v>
      </c>
      <c r="K7" s="14" t="s">
        <v>38</v>
      </c>
      <c r="L7" s="73" t="s">
        <v>19</v>
      </c>
      <c r="M7" s="31" t="s">
        <v>242</v>
      </c>
      <c r="N7" s="31" t="s">
        <v>241</v>
      </c>
      <c r="O7" s="31" t="s">
        <v>116</v>
      </c>
      <c r="P7" s="31" t="s">
        <v>190</v>
      </c>
      <c r="Q7" s="32" t="s">
        <v>192</v>
      </c>
      <c r="R7" s="1"/>
      <c r="S7" s="1"/>
      <c r="BD7" s="3" t="s">
        <v>170</v>
      </c>
      <c r="BE7" s="3" t="s">
        <v>172</v>
      </c>
    </row>
    <row r="8" spans="2:57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249</v>
      </c>
      <c r="N8" s="17"/>
      <c r="O8" s="17" t="s">
        <v>245</v>
      </c>
      <c r="P8" s="33" t="s">
        <v>20</v>
      </c>
      <c r="Q8" s="18" t="s">
        <v>20</v>
      </c>
      <c r="R8" s="1"/>
      <c r="S8" s="1"/>
      <c r="BD8" s="3" t="s">
        <v>168</v>
      </c>
      <c r="BE8" s="3" t="s">
        <v>171</v>
      </c>
    </row>
    <row r="9" spans="2:5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R9" s="1"/>
      <c r="S9" s="1"/>
      <c r="BD9" s="4" t="s">
        <v>169</v>
      </c>
      <c r="BE9" s="4" t="s">
        <v>173</v>
      </c>
    </row>
    <row r="10" spans="2:57" s="140" customFormat="1" ht="18" customHeight="1">
      <c r="B10" s="81" t="s">
        <v>43</v>
      </c>
      <c r="C10" s="82"/>
      <c r="D10" s="82"/>
      <c r="E10" s="82"/>
      <c r="F10" s="82"/>
      <c r="G10" s="82"/>
      <c r="H10" s="82"/>
      <c r="I10" s="90">
        <v>5.2145380220786803</v>
      </c>
      <c r="J10" s="82"/>
      <c r="K10" s="82"/>
      <c r="L10" s="105">
        <v>3.646707519977057E-2</v>
      </c>
      <c r="M10" s="90"/>
      <c r="N10" s="92"/>
      <c r="O10" s="90">
        <f>O11+O70</f>
        <v>3516.1273180911239</v>
      </c>
      <c r="P10" s="91">
        <f>O10/$O$10</f>
        <v>1</v>
      </c>
      <c r="Q10" s="91">
        <f>O10/'סכום נכסי הקרן'!$C$42</f>
        <v>2.6356025858304714E-2</v>
      </c>
      <c r="R10" s="142"/>
      <c r="S10" s="142"/>
      <c r="BD10" s="142" t="s">
        <v>30</v>
      </c>
      <c r="BE10" s="140" t="s">
        <v>174</v>
      </c>
    </row>
    <row r="11" spans="2:57" s="142" customFormat="1" ht="21.75" customHeight="1">
      <c r="B11" s="83" t="s">
        <v>41</v>
      </c>
      <c r="C11" s="84"/>
      <c r="D11" s="84"/>
      <c r="E11" s="84"/>
      <c r="F11" s="84"/>
      <c r="G11" s="84"/>
      <c r="H11" s="84"/>
      <c r="I11" s="93">
        <v>4.9862443655631239</v>
      </c>
      <c r="J11" s="84"/>
      <c r="K11" s="84"/>
      <c r="L11" s="106">
        <v>3.4760450218459339E-2</v>
      </c>
      <c r="M11" s="93"/>
      <c r="N11" s="95"/>
      <c r="O11" s="93">
        <f>O12+O25</f>
        <v>2999.9075680911237</v>
      </c>
      <c r="P11" s="94">
        <f t="shared" ref="P11:P23" si="0">O11/$O$10</f>
        <v>0.85318513714109434</v>
      </c>
      <c r="Q11" s="94">
        <f>O11/'סכום נכסי הקרן'!$C$42</f>
        <v>2.2486569536411934E-2</v>
      </c>
      <c r="BE11" s="142" t="s">
        <v>180</v>
      </c>
    </row>
    <row r="12" spans="2:57" s="142" customFormat="1">
      <c r="B12" s="104" t="s">
        <v>39</v>
      </c>
      <c r="C12" s="84"/>
      <c r="D12" s="84"/>
      <c r="E12" s="84"/>
      <c r="F12" s="84"/>
      <c r="G12" s="84"/>
      <c r="H12" s="84"/>
      <c r="I12" s="93">
        <v>8.9420739054096323</v>
      </c>
      <c r="J12" s="84"/>
      <c r="K12" s="84"/>
      <c r="L12" s="106">
        <v>3.1334236523851276E-2</v>
      </c>
      <c r="M12" s="93"/>
      <c r="N12" s="95"/>
      <c r="O12" s="93">
        <f>SUM(O13:O23)</f>
        <v>1313.6240580911231</v>
      </c>
      <c r="P12" s="94">
        <f t="shared" si="0"/>
        <v>0.3735996848954487</v>
      </c>
      <c r="Q12" s="94">
        <f>O12/'סכום נכסי הקרן'!$C$42</f>
        <v>9.8466029557589384E-3</v>
      </c>
      <c r="BE12" s="142" t="s">
        <v>175</v>
      </c>
    </row>
    <row r="13" spans="2:57" s="142" customFormat="1">
      <c r="B13" s="89" t="s">
        <v>1500</v>
      </c>
      <c r="C13" s="99" t="s">
        <v>1483</v>
      </c>
      <c r="D13" s="86">
        <v>6028</v>
      </c>
      <c r="E13" s="86"/>
      <c r="F13" s="86" t="s">
        <v>1482</v>
      </c>
      <c r="G13" s="113">
        <v>43100</v>
      </c>
      <c r="H13" s="86"/>
      <c r="I13" s="96">
        <v>9.4799999999999986</v>
      </c>
      <c r="J13" s="99" t="s">
        <v>172</v>
      </c>
      <c r="K13" s="100">
        <v>4.2800000000000005E-2</v>
      </c>
      <c r="L13" s="100">
        <v>4.2800000000000005E-2</v>
      </c>
      <c r="M13" s="96">
        <v>50013.16</v>
      </c>
      <c r="N13" s="98">
        <v>101.59</v>
      </c>
      <c r="O13" s="96">
        <v>50.808370000000004</v>
      </c>
      <c r="P13" s="97">
        <f t="shared" si="0"/>
        <v>1.4450093925376811E-2</v>
      </c>
      <c r="Q13" s="97">
        <f>O13/'סכום נכסי הקרן'!$C$42</f>
        <v>3.8084704915216305E-4</v>
      </c>
      <c r="BE13" s="142" t="s">
        <v>176</v>
      </c>
    </row>
    <row r="14" spans="2:57" s="142" customFormat="1">
      <c r="B14" s="89" t="s">
        <v>1500</v>
      </c>
      <c r="C14" s="99" t="s">
        <v>1483</v>
      </c>
      <c r="D14" s="86">
        <v>6027</v>
      </c>
      <c r="E14" s="86"/>
      <c r="F14" s="86" t="s">
        <v>1482</v>
      </c>
      <c r="G14" s="113">
        <v>43100</v>
      </c>
      <c r="H14" s="86"/>
      <c r="I14" s="96">
        <v>9.91</v>
      </c>
      <c r="J14" s="99" t="s">
        <v>172</v>
      </c>
      <c r="K14" s="100">
        <v>3.0700000000000002E-2</v>
      </c>
      <c r="L14" s="100">
        <v>3.0700000000000002E-2</v>
      </c>
      <c r="M14" s="96">
        <v>187011.23</v>
      </c>
      <c r="N14" s="98">
        <v>99.64</v>
      </c>
      <c r="O14" s="96">
        <v>186.33798999999999</v>
      </c>
      <c r="P14" s="97">
        <f t="shared" si="0"/>
        <v>5.2995234001128641E-2</v>
      </c>
      <c r="Q14" s="97">
        <f>O14/'סכום נכסי הקרן'!$C$42</f>
        <v>1.3967437577006557E-3</v>
      </c>
      <c r="BE14" s="142" t="s">
        <v>177</v>
      </c>
    </row>
    <row r="15" spans="2:57" s="142" customFormat="1">
      <c r="B15" s="89" t="s">
        <v>1500</v>
      </c>
      <c r="C15" s="99" t="s">
        <v>1483</v>
      </c>
      <c r="D15" s="86">
        <v>6026</v>
      </c>
      <c r="E15" s="86"/>
      <c r="F15" s="86" t="s">
        <v>1482</v>
      </c>
      <c r="G15" s="113">
        <v>43100</v>
      </c>
      <c r="H15" s="86"/>
      <c r="I15" s="96">
        <v>7.71</v>
      </c>
      <c r="J15" s="99" t="s">
        <v>172</v>
      </c>
      <c r="K15" s="100">
        <v>3.4799999999999998E-2</v>
      </c>
      <c r="L15" s="100">
        <v>3.4799999999999998E-2</v>
      </c>
      <c r="M15" s="96">
        <v>255592.9</v>
      </c>
      <c r="N15" s="98">
        <v>102.46</v>
      </c>
      <c r="O15" s="96">
        <f>261.88049-0.03</f>
        <v>261.85049000000004</v>
      </c>
      <c r="P15" s="97">
        <f t="shared" si="0"/>
        <v>7.447127658112121E-2</v>
      </c>
      <c r="Q15" s="97">
        <f>O15/'סכום נכסי הקרן'!$C$42</f>
        <v>1.9627668912729928E-3</v>
      </c>
      <c r="BE15" s="142" t="s">
        <v>179</v>
      </c>
    </row>
    <row r="16" spans="2:57" s="142" customFormat="1">
      <c r="B16" s="89" t="s">
        <v>1500</v>
      </c>
      <c r="C16" s="99" t="s">
        <v>1483</v>
      </c>
      <c r="D16" s="86">
        <v>6025</v>
      </c>
      <c r="E16" s="86"/>
      <c r="F16" s="86" t="s">
        <v>1482</v>
      </c>
      <c r="G16" s="113">
        <v>43100</v>
      </c>
      <c r="H16" s="86"/>
      <c r="I16" s="96">
        <v>9.98</v>
      </c>
      <c r="J16" s="99" t="s">
        <v>172</v>
      </c>
      <c r="K16" s="100">
        <v>2.87E-2</v>
      </c>
      <c r="L16" s="100">
        <v>2.87E-2</v>
      </c>
      <c r="M16" s="96">
        <v>104842.74</v>
      </c>
      <c r="N16" s="98">
        <v>106.64</v>
      </c>
      <c r="O16" s="96">
        <v>111.80428999999999</v>
      </c>
      <c r="P16" s="97">
        <f t="shared" si="0"/>
        <v>3.1797565868774517E-2</v>
      </c>
      <c r="Q16" s="97">
        <f>O16/'סכום נכסי הקרן'!$C$42</f>
        <v>8.3805746826856847E-4</v>
      </c>
      <c r="BE16" s="142" t="s">
        <v>178</v>
      </c>
    </row>
    <row r="17" spans="2:57" s="142" customFormat="1">
      <c r="B17" s="89" t="s">
        <v>1500</v>
      </c>
      <c r="C17" s="99" t="s">
        <v>1483</v>
      </c>
      <c r="D17" s="86">
        <v>6024</v>
      </c>
      <c r="E17" s="86"/>
      <c r="F17" s="86" t="s">
        <v>1482</v>
      </c>
      <c r="G17" s="113">
        <v>43100</v>
      </c>
      <c r="H17" s="86"/>
      <c r="I17" s="96">
        <v>8.93</v>
      </c>
      <c r="J17" s="99" t="s">
        <v>172</v>
      </c>
      <c r="K17" s="100">
        <v>1.9300000000000001E-2</v>
      </c>
      <c r="L17" s="100">
        <v>1.9300000000000001E-2</v>
      </c>
      <c r="M17" s="96">
        <v>82940.09</v>
      </c>
      <c r="N17" s="98">
        <v>107.95</v>
      </c>
      <c r="O17" s="96">
        <v>89.533829999999995</v>
      </c>
      <c r="P17" s="97">
        <f t="shared" si="0"/>
        <v>2.5463762230489184E-2</v>
      </c>
      <c r="Q17" s="97">
        <f>O17/'סכום נכסי הקרן'!$C$42</f>
        <v>6.7112357579649591E-4</v>
      </c>
      <c r="BE17" s="142" t="s">
        <v>181</v>
      </c>
    </row>
    <row r="18" spans="2:57" s="142" customFormat="1">
      <c r="B18" s="89" t="s">
        <v>1500</v>
      </c>
      <c r="C18" s="99" t="s">
        <v>1483</v>
      </c>
      <c r="D18" s="86">
        <v>6865</v>
      </c>
      <c r="E18" s="86"/>
      <c r="F18" s="86" t="s">
        <v>1482</v>
      </c>
      <c r="G18" s="113">
        <v>43555</v>
      </c>
      <c r="H18" s="86"/>
      <c r="I18" s="96">
        <v>5</v>
      </c>
      <c r="J18" s="99" t="s">
        <v>172</v>
      </c>
      <c r="K18" s="100">
        <v>2.4769940972328191E-2</v>
      </c>
      <c r="L18" s="100">
        <v>2.4769940972328191E-2</v>
      </c>
      <c r="M18" s="96">
        <v>96082.28211</v>
      </c>
      <c r="N18" s="98">
        <v>111.81778172920016</v>
      </c>
      <c r="O18" s="151">
        <v>107.43707649019414</v>
      </c>
      <c r="P18" s="97">
        <f t="shared" si="0"/>
        <v>3.0555513714594622E-2</v>
      </c>
      <c r="Q18" s="97">
        <f>O18/'סכום נכסי הקרן'!$C$42</f>
        <v>8.0532190957564019E-4</v>
      </c>
    </row>
    <row r="19" spans="2:57" s="142" customFormat="1">
      <c r="B19" s="89" t="s">
        <v>1500</v>
      </c>
      <c r="C19" s="99" t="s">
        <v>1483</v>
      </c>
      <c r="D19" s="86">
        <v>6866</v>
      </c>
      <c r="E19" s="86"/>
      <c r="F19" s="86" t="s">
        <v>1482</v>
      </c>
      <c r="G19" s="113">
        <v>43555</v>
      </c>
      <c r="H19" s="86"/>
      <c r="I19" s="96">
        <v>7.6</v>
      </c>
      <c r="J19" s="99" t="s">
        <v>172</v>
      </c>
      <c r="K19" s="100">
        <v>7.4851125478744493E-3</v>
      </c>
      <c r="L19" s="100">
        <v>7.4851125478744493E-3</v>
      </c>
      <c r="M19" s="96">
        <v>130110.17026</v>
      </c>
      <c r="N19" s="98">
        <v>106.6749903291276</v>
      </c>
      <c r="O19" s="151">
        <v>138.79501154206645</v>
      </c>
      <c r="P19" s="97">
        <f t="shared" si="0"/>
        <v>3.9473829866154303E-2</v>
      </c>
      <c r="Q19" s="97">
        <f>O19/'סכום נכסי הקרן'!$C$42</f>
        <v>1.0403732806786837E-3</v>
      </c>
    </row>
    <row r="20" spans="2:57" s="142" customFormat="1">
      <c r="B20" s="89" t="s">
        <v>1500</v>
      </c>
      <c r="C20" s="99" t="s">
        <v>1483</v>
      </c>
      <c r="D20" s="86">
        <v>6867</v>
      </c>
      <c r="E20" s="86"/>
      <c r="F20" s="86" t="s">
        <v>1482</v>
      </c>
      <c r="G20" s="113">
        <v>43555</v>
      </c>
      <c r="H20" s="86"/>
      <c r="I20" s="96">
        <v>7.1</v>
      </c>
      <c r="J20" s="99" t="s">
        <v>172</v>
      </c>
      <c r="K20" s="100">
        <v>8.4714740514755249E-3</v>
      </c>
      <c r="L20" s="100">
        <v>8.4714740514755249E-3</v>
      </c>
      <c r="M20" s="96">
        <v>93306.213629999998</v>
      </c>
      <c r="N20" s="98">
        <v>107.93431188338856</v>
      </c>
      <c r="O20" s="151">
        <v>100.70941962598502</v>
      </c>
      <c r="P20" s="97">
        <f t="shared" si="0"/>
        <v>2.8642142480966623E-2</v>
      </c>
      <c r="Q20" s="97">
        <f>O20/'סכום נכסי הקרן'!$C$42</f>
        <v>7.5489304786560425E-4</v>
      </c>
    </row>
    <row r="21" spans="2:57" s="142" customFormat="1">
      <c r="B21" s="89" t="s">
        <v>1500</v>
      </c>
      <c r="C21" s="99" t="s">
        <v>1483</v>
      </c>
      <c r="D21" s="86">
        <v>6868</v>
      </c>
      <c r="E21" s="86"/>
      <c r="F21" s="86" t="s">
        <v>1482</v>
      </c>
      <c r="G21" s="113">
        <v>43555</v>
      </c>
      <c r="H21" s="86"/>
      <c r="I21" s="96">
        <v>7.2</v>
      </c>
      <c r="J21" s="99" t="s">
        <v>172</v>
      </c>
      <c r="K21" s="100">
        <v>9.8601549863815315E-3</v>
      </c>
      <c r="L21" s="100">
        <v>9.8601549863815315E-3</v>
      </c>
      <c r="M21" s="96">
        <v>37544.392670000001</v>
      </c>
      <c r="N21" s="98">
        <v>109.70429223314338</v>
      </c>
      <c r="O21" s="151">
        <v>41.187810251855666</v>
      </c>
      <c r="P21" s="97">
        <f t="shared" si="0"/>
        <v>1.1713970094295728E-2</v>
      </c>
      <c r="Q21" s="97">
        <f>O21/'סכום נכסי הקרן'!$C$42</f>
        <v>3.0873369870866628E-4</v>
      </c>
    </row>
    <row r="22" spans="2:57" s="142" customFormat="1">
      <c r="B22" s="89" t="s">
        <v>1500</v>
      </c>
      <c r="C22" s="99" t="s">
        <v>1483</v>
      </c>
      <c r="D22" s="86">
        <v>6869</v>
      </c>
      <c r="E22" s="86"/>
      <c r="F22" s="86" t="s">
        <v>1482</v>
      </c>
      <c r="G22" s="113">
        <v>43555</v>
      </c>
      <c r="H22" s="86"/>
      <c r="I22" s="96">
        <v>4.9000000000000004</v>
      </c>
      <c r="J22" s="99" t="s">
        <v>172</v>
      </c>
      <c r="K22" s="100">
        <v>4.1784074902534482E-2</v>
      </c>
      <c r="L22" s="100">
        <v>4.1784074902534482E-2</v>
      </c>
      <c r="M22" s="96">
        <v>22062.663219999999</v>
      </c>
      <c r="N22" s="98">
        <v>107.71531166408612</v>
      </c>
      <c r="O22" s="151">
        <v>23.764866448820698</v>
      </c>
      <c r="P22" s="97">
        <f t="shared" si="0"/>
        <v>6.7588185235915874E-3</v>
      </c>
      <c r="Q22" s="97">
        <f>O22/'סכום נכסי הקרן'!$C$42</f>
        <v>1.7813559577936877E-4</v>
      </c>
    </row>
    <row r="23" spans="2:57" s="142" customFormat="1">
      <c r="B23" s="89" t="s">
        <v>1500</v>
      </c>
      <c r="C23" s="99" t="s">
        <v>1483</v>
      </c>
      <c r="D23" s="86">
        <v>6870</v>
      </c>
      <c r="E23" s="86"/>
      <c r="F23" s="86" t="s">
        <v>1482</v>
      </c>
      <c r="G23" s="113">
        <v>43555</v>
      </c>
      <c r="H23" s="86"/>
      <c r="I23" s="96">
        <v>7.2</v>
      </c>
      <c r="J23" s="99" t="s">
        <v>172</v>
      </c>
      <c r="K23" s="100">
        <v>9.5522373914718635E-3</v>
      </c>
      <c r="L23" s="100">
        <v>9.5522373914718635E-3</v>
      </c>
      <c r="M23" s="96">
        <v>201113.09357999999</v>
      </c>
      <c r="N23" s="98">
        <v>100.14012521372169</v>
      </c>
      <c r="O23" s="151">
        <v>201.39490373220127</v>
      </c>
      <c r="P23" s="97">
        <f t="shared" si="0"/>
        <v>5.7277477608955546E-2</v>
      </c>
      <c r="Q23" s="97">
        <f>O23/'סכום נכסי הקרן'!$C$42</f>
        <v>1.5096066809601016E-3</v>
      </c>
    </row>
    <row r="24" spans="2:57" s="142" customFormat="1"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96"/>
      <c r="N24" s="98"/>
      <c r="O24" s="86"/>
      <c r="P24" s="97"/>
      <c r="Q24" s="86"/>
      <c r="BE24" s="142" t="s">
        <v>182</v>
      </c>
    </row>
    <row r="25" spans="2:57" s="142" customFormat="1">
      <c r="B25" s="104" t="s">
        <v>40</v>
      </c>
      <c r="C25" s="84"/>
      <c r="D25" s="84"/>
      <c r="E25" s="84"/>
      <c r="F25" s="84"/>
      <c r="G25" s="84"/>
      <c r="H25" s="84"/>
      <c r="I25" s="93">
        <v>3.3432404411046788</v>
      </c>
      <c r="J25" s="84"/>
      <c r="K25" s="84"/>
      <c r="L25" s="106">
        <v>3.6183484878970169E-2</v>
      </c>
      <c r="M25" s="93"/>
      <c r="N25" s="95"/>
      <c r="O25" s="93">
        <f>SUM(O26:O68)</f>
        <v>1686.2835100000004</v>
      </c>
      <c r="P25" s="94">
        <f t="shared" ref="P25:P68" si="1">O25/$O$10</f>
        <v>0.47958545224564553</v>
      </c>
      <c r="Q25" s="94">
        <f>O25/'סכום נכסי הקרן'!$C$42</f>
        <v>1.2639966580652993E-2</v>
      </c>
      <c r="BE25" s="142" t="s">
        <v>183</v>
      </c>
    </row>
    <row r="26" spans="2:57" s="142" customFormat="1">
      <c r="B26" s="89" t="s">
        <v>1501</v>
      </c>
      <c r="C26" s="99" t="s">
        <v>1483</v>
      </c>
      <c r="D26" s="86">
        <v>507852</v>
      </c>
      <c r="E26" s="86"/>
      <c r="F26" s="86" t="s">
        <v>1484</v>
      </c>
      <c r="G26" s="113">
        <v>43185</v>
      </c>
      <c r="H26" s="86" t="s">
        <v>1485</v>
      </c>
      <c r="I26" s="96">
        <v>0.97000000000000008</v>
      </c>
      <c r="J26" s="99" t="s">
        <v>171</v>
      </c>
      <c r="K26" s="100">
        <v>3.6974E-2</v>
      </c>
      <c r="L26" s="100">
        <v>3.7100000000000001E-2</v>
      </c>
      <c r="M26" s="96">
        <v>133062</v>
      </c>
      <c r="N26" s="98">
        <v>100.09</v>
      </c>
      <c r="O26" s="96">
        <v>483.71611999999999</v>
      </c>
      <c r="P26" s="97">
        <f t="shared" si="1"/>
        <v>0.13757070670086127</v>
      </c>
      <c r="Q26" s="97">
        <f>O26/'סכום נכסי הקרן'!$C$42</f>
        <v>3.6258171031531535E-3</v>
      </c>
      <c r="BE26" s="142" t="s">
        <v>184</v>
      </c>
    </row>
    <row r="27" spans="2:57" s="142" customFormat="1">
      <c r="B27" s="89" t="s">
        <v>1502</v>
      </c>
      <c r="C27" s="99" t="s">
        <v>1483</v>
      </c>
      <c r="D27" s="86">
        <v>6686</v>
      </c>
      <c r="E27" s="86"/>
      <c r="F27" s="86" t="s">
        <v>1484</v>
      </c>
      <c r="G27" s="113">
        <v>43471</v>
      </c>
      <c r="H27" s="86" t="s">
        <v>1485</v>
      </c>
      <c r="I27" s="96">
        <v>1.74</v>
      </c>
      <c r="J27" s="99" t="s">
        <v>172</v>
      </c>
      <c r="K27" s="100">
        <v>2.2970000000000001E-2</v>
      </c>
      <c r="L27" s="100">
        <v>1.84E-2</v>
      </c>
      <c r="M27" s="96">
        <v>205134</v>
      </c>
      <c r="N27" s="98">
        <v>101.33</v>
      </c>
      <c r="O27" s="96">
        <v>207.86228</v>
      </c>
      <c r="P27" s="97">
        <f t="shared" si="1"/>
        <v>5.9116824049718054E-2</v>
      </c>
      <c r="Q27" s="97">
        <f>O27/'סכום נכסי הקרן'!$C$42</f>
        <v>1.5580845433152189E-3</v>
      </c>
      <c r="BE27" s="142" t="s">
        <v>185</v>
      </c>
    </row>
    <row r="28" spans="2:57" s="142" customFormat="1">
      <c r="B28" s="89" t="s">
        <v>1503</v>
      </c>
      <c r="C28" s="99" t="s">
        <v>1486</v>
      </c>
      <c r="D28" s="86">
        <v>11898601</v>
      </c>
      <c r="E28" s="86"/>
      <c r="F28" s="86" t="s">
        <v>525</v>
      </c>
      <c r="G28" s="113">
        <v>43276</v>
      </c>
      <c r="H28" s="86" t="s">
        <v>352</v>
      </c>
      <c r="I28" s="96">
        <v>10.66</v>
      </c>
      <c r="J28" s="99" t="s">
        <v>172</v>
      </c>
      <c r="K28" s="100">
        <v>3.56E-2</v>
      </c>
      <c r="L28" s="100">
        <v>3.7099999999999994E-2</v>
      </c>
      <c r="M28" s="96">
        <v>6927.18</v>
      </c>
      <c r="N28" s="98">
        <v>98.97</v>
      </c>
      <c r="O28" s="96">
        <v>6.8558399999999997</v>
      </c>
      <c r="P28" s="97">
        <f t="shared" si="1"/>
        <v>1.9498270056165024E-3</v>
      </c>
      <c r="Q28" s="97">
        <f>O28/'סכום נכסי הקרן'!$C$42</f>
        <v>5.1389690979249389E-5</v>
      </c>
      <c r="BE28" s="142" t="s">
        <v>30</v>
      </c>
    </row>
    <row r="29" spans="2:57" s="142" customFormat="1">
      <c r="B29" s="89" t="s">
        <v>1503</v>
      </c>
      <c r="C29" s="99" t="s">
        <v>1486</v>
      </c>
      <c r="D29" s="86">
        <v>11898600</v>
      </c>
      <c r="E29" s="86"/>
      <c r="F29" s="86" t="s">
        <v>525</v>
      </c>
      <c r="G29" s="113">
        <v>43222</v>
      </c>
      <c r="H29" s="86" t="s">
        <v>352</v>
      </c>
      <c r="I29" s="96">
        <v>10.68</v>
      </c>
      <c r="J29" s="99" t="s">
        <v>172</v>
      </c>
      <c r="K29" s="100">
        <v>3.5200000000000002E-2</v>
      </c>
      <c r="L29" s="100">
        <v>3.7100000000000001E-2</v>
      </c>
      <c r="M29" s="96">
        <v>33125.75</v>
      </c>
      <c r="N29" s="98">
        <v>99.4</v>
      </c>
      <c r="O29" s="96">
        <v>32.927</v>
      </c>
      <c r="P29" s="97">
        <f t="shared" si="1"/>
        <v>9.3645641983964873E-3</v>
      </c>
      <c r="Q29" s="97">
        <f>O29/'סכום נכסי הקרן'!$C$42</f>
        <v>2.4681269616469242E-4</v>
      </c>
    </row>
    <row r="30" spans="2:57" s="142" customFormat="1">
      <c r="B30" s="89" t="s">
        <v>1503</v>
      </c>
      <c r="C30" s="99" t="s">
        <v>1486</v>
      </c>
      <c r="D30" s="86">
        <v>11898602</v>
      </c>
      <c r="E30" s="86"/>
      <c r="F30" s="86" t="s">
        <v>525</v>
      </c>
      <c r="G30" s="113">
        <v>43431</v>
      </c>
      <c r="H30" s="86" t="s">
        <v>352</v>
      </c>
      <c r="I30" s="96">
        <v>10.6</v>
      </c>
      <c r="J30" s="99" t="s">
        <v>172</v>
      </c>
      <c r="K30" s="100">
        <v>3.9599999999999996E-2</v>
      </c>
      <c r="L30" s="100">
        <v>3.6000000000000004E-2</v>
      </c>
      <c r="M30" s="96">
        <v>6904.49</v>
      </c>
      <c r="N30" s="98">
        <v>104.3</v>
      </c>
      <c r="O30" s="96">
        <v>7.2013800000000003</v>
      </c>
      <c r="P30" s="97">
        <f t="shared" si="1"/>
        <v>2.0480998975627449E-3</v>
      </c>
      <c r="Q30" s="97">
        <f>O30/'סכום נכסי הקרן'!$C$42</f>
        <v>5.3979773860554941E-5</v>
      </c>
    </row>
    <row r="31" spans="2:57" s="142" customFormat="1">
      <c r="B31" s="89" t="s">
        <v>1503</v>
      </c>
      <c r="C31" s="99" t="s">
        <v>1486</v>
      </c>
      <c r="D31" s="86">
        <v>11898603</v>
      </c>
      <c r="E31" s="86"/>
      <c r="F31" s="86" t="s">
        <v>525</v>
      </c>
      <c r="G31" s="113">
        <v>43500</v>
      </c>
      <c r="H31" s="86" t="s">
        <v>352</v>
      </c>
      <c r="I31" s="96">
        <v>10.73</v>
      </c>
      <c r="J31" s="99" t="s">
        <v>172</v>
      </c>
      <c r="K31" s="100">
        <v>3.7499999999999999E-2</v>
      </c>
      <c r="L31" s="100">
        <v>3.3300000000000003E-2</v>
      </c>
      <c r="M31" s="96">
        <v>13008.47</v>
      </c>
      <c r="N31" s="98">
        <v>105</v>
      </c>
      <c r="O31" s="96">
        <v>13.658899999999999</v>
      </c>
      <c r="P31" s="97">
        <f t="shared" si="1"/>
        <v>3.8846431782269199E-3</v>
      </c>
      <c r="Q31" s="97">
        <f>O31/'סכום נכסי הקרן'!$C$42</f>
        <v>1.023837560556357E-4</v>
      </c>
    </row>
    <row r="32" spans="2:57" s="142" customFormat="1">
      <c r="B32" s="89" t="s">
        <v>1503</v>
      </c>
      <c r="C32" s="99" t="s">
        <v>1486</v>
      </c>
      <c r="D32" s="86">
        <v>11898550</v>
      </c>
      <c r="E32" s="86"/>
      <c r="F32" s="86" t="s">
        <v>525</v>
      </c>
      <c r="G32" s="113">
        <v>43500</v>
      </c>
      <c r="H32" s="86" t="s">
        <v>352</v>
      </c>
      <c r="I32" s="96">
        <v>0</v>
      </c>
      <c r="J32" s="99" t="s">
        <v>172</v>
      </c>
      <c r="K32" s="100">
        <v>3.2500000000000001E-2</v>
      </c>
      <c r="L32" s="100">
        <v>-5.1000000000000004E-3</v>
      </c>
      <c r="M32" s="96">
        <v>13145.25</v>
      </c>
      <c r="N32" s="98">
        <v>100.5</v>
      </c>
      <c r="O32" s="96">
        <v>13.210979999999999</v>
      </c>
      <c r="P32" s="97">
        <f t="shared" si="1"/>
        <v>3.7572530243791427E-3</v>
      </c>
      <c r="Q32" s="97">
        <f>O32/'סכום נכסי הקרן'!$C$42</f>
        <v>9.9026257866730271E-5</v>
      </c>
    </row>
    <row r="33" spans="2:17" s="142" customFormat="1">
      <c r="B33" s="89" t="s">
        <v>1503</v>
      </c>
      <c r="C33" s="99" t="s">
        <v>1486</v>
      </c>
      <c r="D33" s="86">
        <v>11898551</v>
      </c>
      <c r="E33" s="86"/>
      <c r="F33" s="86" t="s">
        <v>525</v>
      </c>
      <c r="G33" s="113">
        <v>43500</v>
      </c>
      <c r="H33" s="86" t="s">
        <v>352</v>
      </c>
      <c r="I33" s="96">
        <v>0.25</v>
      </c>
      <c r="J33" s="99" t="s">
        <v>172</v>
      </c>
      <c r="K33" s="100">
        <v>3.2500000000000001E-2</v>
      </c>
      <c r="L33" s="100">
        <v>2.9899999999999996E-2</v>
      </c>
      <c r="M33" s="96">
        <v>1011.17</v>
      </c>
      <c r="N33" s="98">
        <v>100.56</v>
      </c>
      <c r="O33" s="96">
        <v>1.0168300000000001</v>
      </c>
      <c r="P33" s="97">
        <f t="shared" si="1"/>
        <v>2.8919032447096614E-4</v>
      </c>
      <c r="Q33" s="97">
        <f>O33/'סכום נכסי הקרן'!$C$42</f>
        <v>7.6219076697283141E-6</v>
      </c>
    </row>
    <row r="34" spans="2:17" s="142" customFormat="1">
      <c r="B34" s="89" t="s">
        <v>1504</v>
      </c>
      <c r="C34" s="99" t="s">
        <v>1486</v>
      </c>
      <c r="D34" s="86">
        <v>90840002</v>
      </c>
      <c r="E34" s="86"/>
      <c r="F34" s="86" t="s">
        <v>612</v>
      </c>
      <c r="G34" s="113">
        <v>43011</v>
      </c>
      <c r="H34" s="86" t="s">
        <v>168</v>
      </c>
      <c r="I34" s="96">
        <v>9.1499999999999986</v>
      </c>
      <c r="J34" s="99" t="s">
        <v>172</v>
      </c>
      <c r="K34" s="100">
        <v>3.9E-2</v>
      </c>
      <c r="L34" s="100">
        <v>3.8100000000000009E-2</v>
      </c>
      <c r="M34" s="96">
        <v>741.45</v>
      </c>
      <c r="N34" s="98">
        <v>102.39</v>
      </c>
      <c r="O34" s="96">
        <v>0.75917000000000001</v>
      </c>
      <c r="P34" s="97">
        <f t="shared" si="1"/>
        <v>2.1591083920480646E-4</v>
      </c>
      <c r="Q34" s="97">
        <f>O34/'סכום נכסי הקרן'!$C$42</f>
        <v>5.6905516611701504E-6</v>
      </c>
    </row>
    <row r="35" spans="2:17" s="142" customFormat="1">
      <c r="B35" s="89" t="s">
        <v>1504</v>
      </c>
      <c r="C35" s="99" t="s">
        <v>1486</v>
      </c>
      <c r="D35" s="86">
        <v>90840004</v>
      </c>
      <c r="E35" s="86"/>
      <c r="F35" s="86" t="s">
        <v>612</v>
      </c>
      <c r="G35" s="113">
        <v>43104</v>
      </c>
      <c r="H35" s="86" t="s">
        <v>168</v>
      </c>
      <c r="I35" s="96">
        <v>9.1499999999999986</v>
      </c>
      <c r="J35" s="99" t="s">
        <v>172</v>
      </c>
      <c r="K35" s="100">
        <v>3.8199999999999998E-2</v>
      </c>
      <c r="L35" s="100">
        <v>4.1500000000000002E-2</v>
      </c>
      <c r="M35" s="96">
        <v>1320.36</v>
      </c>
      <c r="N35" s="98">
        <v>96.55</v>
      </c>
      <c r="O35" s="96">
        <v>1.2748199999999998</v>
      </c>
      <c r="P35" s="97">
        <f t="shared" si="1"/>
        <v>3.6256366299388981E-4</v>
      </c>
      <c r="Q35" s="97">
        <f>O35/'סכום נכסי הקרן'!$C$42</f>
        <v>9.5557372771486351E-6</v>
      </c>
    </row>
    <row r="36" spans="2:17" s="142" customFormat="1">
      <c r="B36" s="89" t="s">
        <v>1504</v>
      </c>
      <c r="C36" s="99" t="s">
        <v>1486</v>
      </c>
      <c r="D36" s="86">
        <v>90840006</v>
      </c>
      <c r="E36" s="86"/>
      <c r="F36" s="86" t="s">
        <v>612</v>
      </c>
      <c r="G36" s="113">
        <v>43194</v>
      </c>
      <c r="H36" s="86" t="s">
        <v>168</v>
      </c>
      <c r="I36" s="96">
        <v>9.2100000000000009</v>
      </c>
      <c r="J36" s="99" t="s">
        <v>172</v>
      </c>
      <c r="K36" s="100">
        <v>3.7900000000000003E-2</v>
      </c>
      <c r="L36" s="100">
        <v>3.6900000000000002E-2</v>
      </c>
      <c r="M36" s="96">
        <v>852.6</v>
      </c>
      <c r="N36" s="98">
        <v>100.62</v>
      </c>
      <c r="O36" s="96">
        <v>0.8579</v>
      </c>
      <c r="P36" s="97">
        <f t="shared" si="1"/>
        <v>2.4399002720576873E-4</v>
      </c>
      <c r="Q36" s="97">
        <f>O36/'סכום נכסי הקרן'!$C$42</f>
        <v>6.4306074662037111E-6</v>
      </c>
    </row>
    <row r="37" spans="2:17" s="142" customFormat="1">
      <c r="B37" s="89" t="s">
        <v>1504</v>
      </c>
      <c r="C37" s="99" t="s">
        <v>1486</v>
      </c>
      <c r="D37" s="86">
        <v>90840008</v>
      </c>
      <c r="E37" s="86"/>
      <c r="F37" s="86" t="s">
        <v>612</v>
      </c>
      <c r="G37" s="113">
        <v>43285</v>
      </c>
      <c r="H37" s="86" t="s">
        <v>168</v>
      </c>
      <c r="I37" s="96">
        <v>9.1800000000000015</v>
      </c>
      <c r="J37" s="99" t="s">
        <v>172</v>
      </c>
      <c r="K37" s="100">
        <v>4.0099999999999997E-2</v>
      </c>
      <c r="L37" s="100">
        <v>3.7000000000000005E-2</v>
      </c>
      <c r="M37" s="96">
        <v>1130.6199999999999</v>
      </c>
      <c r="N37" s="98">
        <v>101.34</v>
      </c>
      <c r="O37" s="96">
        <v>1.14577</v>
      </c>
      <c r="P37" s="97">
        <f t="shared" si="1"/>
        <v>3.258613515229673E-4</v>
      </c>
      <c r="Q37" s="97">
        <f>O37/'סכום נכסי הקרן'!$C$42</f>
        <v>8.5884102069614482E-6</v>
      </c>
    </row>
    <row r="38" spans="2:17" s="142" customFormat="1">
      <c r="B38" s="89" t="s">
        <v>1504</v>
      </c>
      <c r="C38" s="99" t="s">
        <v>1486</v>
      </c>
      <c r="D38" s="86">
        <v>90840010</v>
      </c>
      <c r="E38" s="86"/>
      <c r="F38" s="86" t="s">
        <v>612</v>
      </c>
      <c r="G38" s="113">
        <v>43377</v>
      </c>
      <c r="H38" s="86" t="s">
        <v>168</v>
      </c>
      <c r="I38" s="96">
        <v>9.16</v>
      </c>
      <c r="J38" s="99" t="s">
        <v>172</v>
      </c>
      <c r="K38" s="100">
        <v>3.9699999999999999E-2</v>
      </c>
      <c r="L38" s="100">
        <v>3.8699999999999998E-2</v>
      </c>
      <c r="M38" s="96">
        <v>2262.9299999999998</v>
      </c>
      <c r="N38" s="98">
        <v>99.46</v>
      </c>
      <c r="O38" s="96">
        <v>2.2507100000000002</v>
      </c>
      <c r="P38" s="97">
        <f t="shared" si="1"/>
        <v>6.4011049554994271E-4</v>
      </c>
      <c r="Q38" s="97">
        <f>O38/'סכום נכסי הקרן'!$C$42</f>
        <v>1.6870768772886533E-5</v>
      </c>
    </row>
    <row r="39" spans="2:17" s="142" customFormat="1">
      <c r="B39" s="89" t="s">
        <v>1504</v>
      </c>
      <c r="C39" s="99" t="s">
        <v>1486</v>
      </c>
      <c r="D39" s="86">
        <v>90840012</v>
      </c>
      <c r="E39" s="86"/>
      <c r="F39" s="86" t="s">
        <v>612</v>
      </c>
      <c r="G39" s="113">
        <v>43469</v>
      </c>
      <c r="H39" s="86" t="s">
        <v>168</v>
      </c>
      <c r="I39" s="96">
        <v>10.74</v>
      </c>
      <c r="J39" s="99" t="s">
        <v>172</v>
      </c>
      <c r="K39" s="100">
        <v>4.1700000000000001E-2</v>
      </c>
      <c r="L39" s="100">
        <v>3.1199999999999995E-2</v>
      </c>
      <c r="M39" s="96">
        <v>1589.86</v>
      </c>
      <c r="N39" s="98">
        <v>109.44</v>
      </c>
      <c r="O39" s="96">
        <v>1.73994</v>
      </c>
      <c r="P39" s="97">
        <f t="shared" si="1"/>
        <v>4.9484556234573405E-4</v>
      </c>
      <c r="Q39" s="97">
        <f>O39/'סכום נכסי הקרן'!$C$42</f>
        <v>1.3042162437051504E-5</v>
      </c>
    </row>
    <row r="40" spans="2:17" s="142" customFormat="1">
      <c r="B40" s="89" t="s">
        <v>1504</v>
      </c>
      <c r="C40" s="99" t="s">
        <v>1486</v>
      </c>
      <c r="D40" s="86">
        <v>90840000</v>
      </c>
      <c r="E40" s="86"/>
      <c r="F40" s="86" t="s">
        <v>612</v>
      </c>
      <c r="G40" s="113">
        <v>42935</v>
      </c>
      <c r="H40" s="86" t="s">
        <v>168</v>
      </c>
      <c r="I40" s="96">
        <v>10.66</v>
      </c>
      <c r="J40" s="99" t="s">
        <v>172</v>
      </c>
      <c r="K40" s="100">
        <v>4.0800000000000003E-2</v>
      </c>
      <c r="L40" s="100">
        <v>3.5000000000000003E-2</v>
      </c>
      <c r="M40" s="96">
        <v>3456</v>
      </c>
      <c r="N40" s="98">
        <v>105.49</v>
      </c>
      <c r="O40" s="96">
        <v>3.6457299999999999</v>
      </c>
      <c r="P40" s="97">
        <f t="shared" si="1"/>
        <v>1.0368594963106274E-3</v>
      </c>
      <c r="Q40" s="97">
        <f>O40/'סכום נכסי הקרן'!$C$42</f>
        <v>2.7327495696191696E-5</v>
      </c>
    </row>
    <row r="41" spans="2:17" s="142" customFormat="1">
      <c r="B41" s="89" t="s">
        <v>1505</v>
      </c>
      <c r="C41" s="99" t="s">
        <v>1483</v>
      </c>
      <c r="D41" s="86">
        <v>523632</v>
      </c>
      <c r="E41" s="86"/>
      <c r="F41" s="86" t="s">
        <v>1487</v>
      </c>
      <c r="G41" s="113">
        <v>43321</v>
      </c>
      <c r="H41" s="86" t="s">
        <v>1485</v>
      </c>
      <c r="I41" s="96">
        <v>1.6899999999999997</v>
      </c>
      <c r="J41" s="99" t="s">
        <v>172</v>
      </c>
      <c r="K41" s="100">
        <v>2.3980000000000001E-2</v>
      </c>
      <c r="L41" s="100">
        <v>2.2099999999999998E-2</v>
      </c>
      <c r="M41" s="96">
        <v>46346.21</v>
      </c>
      <c r="N41" s="98">
        <v>100.67</v>
      </c>
      <c r="O41" s="96">
        <v>46.656730000000003</v>
      </c>
      <c r="P41" s="97">
        <f t="shared" si="1"/>
        <v>1.3269351698370681E-2</v>
      </c>
      <c r="Q41" s="97">
        <f>O41/'סכום נכסי הקרן'!$C$42</f>
        <v>3.4972737648519722E-4</v>
      </c>
    </row>
    <row r="42" spans="2:17" s="142" customFormat="1">
      <c r="B42" s="89" t="s">
        <v>1505</v>
      </c>
      <c r="C42" s="99" t="s">
        <v>1483</v>
      </c>
      <c r="D42" s="86">
        <v>524747</v>
      </c>
      <c r="E42" s="86"/>
      <c r="F42" s="86" t="s">
        <v>1487</v>
      </c>
      <c r="G42" s="113">
        <v>43343</v>
      </c>
      <c r="H42" s="86" t="s">
        <v>1485</v>
      </c>
      <c r="I42" s="96">
        <v>1.75</v>
      </c>
      <c r="J42" s="99" t="s">
        <v>172</v>
      </c>
      <c r="K42" s="100">
        <v>2.3789999999999999E-2</v>
      </c>
      <c r="L42" s="100">
        <v>2.3100000000000006E-2</v>
      </c>
      <c r="M42" s="96">
        <v>46346.21</v>
      </c>
      <c r="N42" s="98">
        <v>100.35</v>
      </c>
      <c r="O42" s="96">
        <v>46.508420000000001</v>
      </c>
      <c r="P42" s="97">
        <f t="shared" si="1"/>
        <v>1.3227171769550437E-2</v>
      </c>
      <c r="Q42" s="97">
        <f>O42/'סכום נכסי הקרן'!$C$42</f>
        <v>3.4861568119050942E-4</v>
      </c>
    </row>
    <row r="43" spans="2:17" s="142" customFormat="1">
      <c r="B43" s="89" t="s">
        <v>1506</v>
      </c>
      <c r="C43" s="99" t="s">
        <v>1486</v>
      </c>
      <c r="D43" s="86">
        <v>91102700</v>
      </c>
      <c r="E43" s="86"/>
      <c r="F43" s="86" t="s">
        <v>1488</v>
      </c>
      <c r="G43" s="113">
        <v>43093</v>
      </c>
      <c r="H43" s="86" t="s">
        <v>1485</v>
      </c>
      <c r="I43" s="96">
        <v>4.41</v>
      </c>
      <c r="J43" s="99" t="s">
        <v>172</v>
      </c>
      <c r="K43" s="100">
        <v>2.6089999999999999E-2</v>
      </c>
      <c r="L43" s="100">
        <v>2.63E-2</v>
      </c>
      <c r="M43" s="96">
        <v>4259.8</v>
      </c>
      <c r="N43" s="98">
        <v>101.5</v>
      </c>
      <c r="O43" s="96">
        <v>4.3237100000000002</v>
      </c>
      <c r="P43" s="97">
        <f t="shared" si="1"/>
        <v>1.2296795903133867E-3</v>
      </c>
      <c r="Q43" s="97">
        <f>O43/'סכום נכסי הקרן'!$C$42</f>
        <v>3.2409467079729163E-5</v>
      </c>
    </row>
    <row r="44" spans="2:17" s="142" customFormat="1">
      <c r="B44" s="89" t="s">
        <v>1506</v>
      </c>
      <c r="C44" s="99" t="s">
        <v>1486</v>
      </c>
      <c r="D44" s="86">
        <v>91102701</v>
      </c>
      <c r="E44" s="86"/>
      <c r="F44" s="86" t="s">
        <v>1488</v>
      </c>
      <c r="G44" s="113">
        <v>43374</v>
      </c>
      <c r="H44" s="86" t="s">
        <v>1485</v>
      </c>
      <c r="I44" s="96">
        <v>4.42</v>
      </c>
      <c r="J44" s="99" t="s">
        <v>172</v>
      </c>
      <c r="K44" s="100">
        <v>2.6849999999999999E-2</v>
      </c>
      <c r="L44" s="100">
        <v>2.4399999999999998E-2</v>
      </c>
      <c r="M44" s="96">
        <v>5963.72</v>
      </c>
      <c r="N44" s="98">
        <v>101.77</v>
      </c>
      <c r="O44" s="96">
        <v>6.06928</v>
      </c>
      <c r="P44" s="97">
        <f t="shared" si="1"/>
        <v>1.7261263461002775E-3</v>
      </c>
      <c r="Q44" s="97">
        <f>O44/'סכום נכסי הקרן'!$C$42</f>
        <v>4.5493830612519946E-5</v>
      </c>
    </row>
    <row r="45" spans="2:17" s="142" customFormat="1">
      <c r="B45" s="89" t="s">
        <v>1507</v>
      </c>
      <c r="C45" s="99" t="s">
        <v>1486</v>
      </c>
      <c r="D45" s="86">
        <v>84666730</v>
      </c>
      <c r="E45" s="86"/>
      <c r="F45" s="86" t="s">
        <v>656</v>
      </c>
      <c r="G45" s="113">
        <v>43552</v>
      </c>
      <c r="H45" s="86" t="s">
        <v>168</v>
      </c>
      <c r="I45" s="96">
        <v>6.7</v>
      </c>
      <c r="J45" s="99" t="s">
        <v>172</v>
      </c>
      <c r="K45" s="100">
        <v>3.5499999999999997E-2</v>
      </c>
      <c r="L45" s="100">
        <v>3.7000000000000005E-2</v>
      </c>
      <c r="M45" s="96">
        <v>99524.78</v>
      </c>
      <c r="N45" s="98">
        <v>99.59</v>
      </c>
      <c r="O45" s="96">
        <v>99.11672999999999</v>
      </c>
      <c r="P45" s="97">
        <f t="shared" si="1"/>
        <v>2.8189175485775535E-2</v>
      </c>
      <c r="Q45" s="97">
        <f>O45/'סכום נכסי הקרן'!$C$42</f>
        <v>7.4295463802738937E-4</v>
      </c>
    </row>
    <row r="46" spans="2:17" s="142" customFormat="1">
      <c r="B46" s="89" t="s">
        <v>1508</v>
      </c>
      <c r="C46" s="99" t="s">
        <v>1486</v>
      </c>
      <c r="D46" s="86">
        <v>91040003</v>
      </c>
      <c r="E46" s="86"/>
      <c r="F46" s="86" t="s">
        <v>656</v>
      </c>
      <c r="G46" s="113">
        <v>43301</v>
      </c>
      <c r="H46" s="86" t="s">
        <v>352</v>
      </c>
      <c r="I46" s="96">
        <v>1.78</v>
      </c>
      <c r="J46" s="99" t="s">
        <v>171</v>
      </c>
      <c r="K46" s="100">
        <v>6.2560000000000004E-2</v>
      </c>
      <c r="L46" s="100">
        <v>6.9400000000000003E-2</v>
      </c>
      <c r="M46" s="96">
        <v>21503.1</v>
      </c>
      <c r="N46" s="98">
        <v>101.26</v>
      </c>
      <c r="O46" s="96">
        <v>79.083309999999997</v>
      </c>
      <c r="P46" s="97">
        <f t="shared" si="1"/>
        <v>2.2491594542979651E-2</v>
      </c>
      <c r="Q46" s="97">
        <f>O46/'סכום נכסי הקרן'!$C$42</f>
        <v>5.9278904736927683E-4</v>
      </c>
    </row>
    <row r="47" spans="2:17" s="142" customFormat="1">
      <c r="B47" s="89" t="s">
        <v>1508</v>
      </c>
      <c r="C47" s="99" t="s">
        <v>1486</v>
      </c>
      <c r="D47" s="86">
        <v>91040006</v>
      </c>
      <c r="E47" s="86"/>
      <c r="F47" s="86" t="s">
        <v>656</v>
      </c>
      <c r="G47" s="113">
        <v>43496</v>
      </c>
      <c r="H47" s="86" t="s">
        <v>352</v>
      </c>
      <c r="I47" s="96">
        <v>1.7799999999999998</v>
      </c>
      <c r="J47" s="99" t="s">
        <v>171</v>
      </c>
      <c r="K47" s="100">
        <v>6.2560000000000004E-2</v>
      </c>
      <c r="L47" s="100">
        <v>6.989999999999999E-2</v>
      </c>
      <c r="M47" s="96">
        <v>12058.02</v>
      </c>
      <c r="N47" s="98">
        <v>101.18</v>
      </c>
      <c r="O47" s="96">
        <v>44.311480000000003</v>
      </c>
      <c r="P47" s="97">
        <f t="shared" si="1"/>
        <v>1.2602353666776872E-2</v>
      </c>
      <c r="Q47" s="97">
        <f>O47/'סכום נכסי הקרן'!$C$42</f>
        <v>3.3214795911707247E-4</v>
      </c>
    </row>
    <row r="48" spans="2:17" s="142" customFormat="1">
      <c r="B48" s="89" t="s">
        <v>1508</v>
      </c>
      <c r="C48" s="99" t="s">
        <v>1486</v>
      </c>
      <c r="D48" s="86">
        <v>91040007</v>
      </c>
      <c r="E48" s="86"/>
      <c r="F48" s="86" t="s">
        <v>656</v>
      </c>
      <c r="G48" s="113">
        <v>43496</v>
      </c>
      <c r="H48" s="86" t="s">
        <v>352</v>
      </c>
      <c r="I48" s="96">
        <v>1.7799999999999998</v>
      </c>
      <c r="J48" s="99" t="s">
        <v>171</v>
      </c>
      <c r="K48" s="100">
        <v>6.2560000000000004E-2</v>
      </c>
      <c r="L48" s="100">
        <v>6.9800000000000001E-2</v>
      </c>
      <c r="M48" s="96">
        <v>2364.27</v>
      </c>
      <c r="N48" s="98">
        <v>101.21</v>
      </c>
      <c r="O48" s="96">
        <v>8.6909400000000012</v>
      </c>
      <c r="P48" s="97">
        <f t="shared" si="1"/>
        <v>2.4717364343672969E-3</v>
      </c>
      <c r="Q48" s="97">
        <f>O48/'סכום נכסי הקרן'!$C$42</f>
        <v>6.5145149379098366E-5</v>
      </c>
    </row>
    <row r="49" spans="2:17" s="142" customFormat="1">
      <c r="B49" s="89" t="s">
        <v>1508</v>
      </c>
      <c r="C49" s="99" t="s">
        <v>1486</v>
      </c>
      <c r="D49" s="86">
        <v>6615</v>
      </c>
      <c r="E49" s="86"/>
      <c r="F49" s="86" t="s">
        <v>656</v>
      </c>
      <c r="G49" s="113">
        <v>43496</v>
      </c>
      <c r="H49" s="86" t="s">
        <v>352</v>
      </c>
      <c r="I49" s="96">
        <v>1.78</v>
      </c>
      <c r="J49" s="99" t="s">
        <v>171</v>
      </c>
      <c r="K49" s="100">
        <v>6.2560000000000004E-2</v>
      </c>
      <c r="L49" s="100">
        <v>6.9800000000000001E-2</v>
      </c>
      <c r="M49" s="96">
        <v>1656.64</v>
      </c>
      <c r="N49" s="98">
        <v>101.21</v>
      </c>
      <c r="O49" s="96">
        <v>6.0897399999999999</v>
      </c>
      <c r="P49" s="97">
        <f t="shared" si="1"/>
        <v>1.7319452480196505E-3</v>
      </c>
      <c r="Q49" s="97">
        <f>O49/'סכום נכסי הקרן'!$C$42</f>
        <v>4.5647193741973879E-5</v>
      </c>
    </row>
    <row r="50" spans="2:17" s="142" customFormat="1">
      <c r="B50" s="89" t="s">
        <v>1508</v>
      </c>
      <c r="C50" s="99" t="s">
        <v>1486</v>
      </c>
      <c r="D50" s="86">
        <v>66679</v>
      </c>
      <c r="E50" s="86"/>
      <c r="F50" s="86" t="s">
        <v>656</v>
      </c>
      <c r="G50" s="113">
        <v>43496</v>
      </c>
      <c r="H50" s="86" t="s">
        <v>352</v>
      </c>
      <c r="I50" s="96">
        <v>1.7800000000000002</v>
      </c>
      <c r="J50" s="99" t="s">
        <v>171</v>
      </c>
      <c r="K50" s="100">
        <v>6.2560000000000004E-2</v>
      </c>
      <c r="L50" s="100">
        <v>6.9800000000000001E-2</v>
      </c>
      <c r="M50" s="96">
        <v>1431.36</v>
      </c>
      <c r="N50" s="98">
        <v>101.21</v>
      </c>
      <c r="O50" s="96">
        <v>5.2616099999999992</v>
      </c>
      <c r="P50" s="97">
        <f t="shared" si="1"/>
        <v>1.4964219221892349E-3</v>
      </c>
      <c r="Q50" s="97">
        <f>O50/'סכום נכסי הקרן'!$C$42</f>
        <v>3.9439734876153521E-5</v>
      </c>
    </row>
    <row r="51" spans="2:17" s="142" customFormat="1">
      <c r="B51" s="89" t="s">
        <v>1508</v>
      </c>
      <c r="C51" s="99" t="s">
        <v>1486</v>
      </c>
      <c r="D51" s="86">
        <v>91050027</v>
      </c>
      <c r="E51" s="86"/>
      <c r="F51" s="86" t="s">
        <v>656</v>
      </c>
      <c r="G51" s="113">
        <v>43496</v>
      </c>
      <c r="H51" s="86" t="s">
        <v>352</v>
      </c>
      <c r="I51" s="96">
        <v>1.7799999999999998</v>
      </c>
      <c r="J51" s="99" t="s">
        <v>171</v>
      </c>
      <c r="K51" s="100">
        <v>6.2560000000000004E-2</v>
      </c>
      <c r="L51" s="100">
        <v>6.5500000000000003E-2</v>
      </c>
      <c r="M51" s="96">
        <v>663.17</v>
      </c>
      <c r="N51" s="98">
        <v>101.94</v>
      </c>
      <c r="O51" s="96">
        <v>2.4553400000000001</v>
      </c>
      <c r="P51" s="97">
        <f t="shared" si="1"/>
        <v>6.9830804685792306E-4</v>
      </c>
      <c r="Q51" s="97">
        <f>O51/'סכום נכסי הקרן'!$C$42</f>
        <v>1.840462494004968E-5</v>
      </c>
    </row>
    <row r="52" spans="2:17" s="142" customFormat="1">
      <c r="B52" s="89" t="s">
        <v>1508</v>
      </c>
      <c r="C52" s="99" t="s">
        <v>1486</v>
      </c>
      <c r="D52" s="86">
        <v>91050028</v>
      </c>
      <c r="E52" s="86"/>
      <c r="F52" s="86" t="s">
        <v>656</v>
      </c>
      <c r="G52" s="113">
        <v>43496</v>
      </c>
      <c r="H52" s="86" t="s">
        <v>352</v>
      </c>
      <c r="I52" s="96">
        <v>1.78</v>
      </c>
      <c r="J52" s="99" t="s">
        <v>171</v>
      </c>
      <c r="K52" s="100">
        <v>6.2519000000000005E-2</v>
      </c>
      <c r="L52" s="100">
        <v>6.5799999999999997E-2</v>
      </c>
      <c r="M52" s="96">
        <v>1633.84</v>
      </c>
      <c r="N52" s="98">
        <v>101.78</v>
      </c>
      <c r="O52" s="96">
        <v>6.0397299999999996</v>
      </c>
      <c r="P52" s="97">
        <f t="shared" si="1"/>
        <v>1.7177222135627667E-3</v>
      </c>
      <c r="Q52" s="97">
        <f>O52/'סכום נכסי הקרן'!$C$42</f>
        <v>4.5272331078044689E-5</v>
      </c>
    </row>
    <row r="53" spans="2:17" s="142" customFormat="1">
      <c r="B53" s="89" t="s">
        <v>1508</v>
      </c>
      <c r="C53" s="99" t="s">
        <v>1486</v>
      </c>
      <c r="D53" s="86">
        <v>91050029</v>
      </c>
      <c r="E53" s="86"/>
      <c r="F53" s="86" t="s">
        <v>656</v>
      </c>
      <c r="G53" s="113">
        <v>43552</v>
      </c>
      <c r="H53" s="86" t="s">
        <v>352</v>
      </c>
      <c r="I53" s="96">
        <v>1.8000000000000003</v>
      </c>
      <c r="J53" s="99" t="s">
        <v>171</v>
      </c>
      <c r="K53" s="100">
        <v>6.2244000000000001E-2</v>
      </c>
      <c r="L53" s="100">
        <v>6.9700000000000012E-2</v>
      </c>
      <c r="M53" s="96">
        <v>1144.23</v>
      </c>
      <c r="N53" s="98">
        <v>100.09</v>
      </c>
      <c r="O53" s="96">
        <v>4.1595800000000001</v>
      </c>
      <c r="P53" s="97">
        <f t="shared" si="1"/>
        <v>1.1830003932446341E-3</v>
      </c>
      <c r="Q53" s="97">
        <f>O53/'סכום נכסי הקרן'!$C$42</f>
        <v>3.1179188954740222E-5</v>
      </c>
    </row>
    <row r="54" spans="2:17" s="142" customFormat="1">
      <c r="B54" s="89" t="s">
        <v>1509</v>
      </c>
      <c r="C54" s="99" t="s">
        <v>1483</v>
      </c>
      <c r="D54" s="86">
        <v>482154</v>
      </c>
      <c r="E54" s="86"/>
      <c r="F54" s="86" t="s">
        <v>1488</v>
      </c>
      <c r="G54" s="113">
        <v>42978</v>
      </c>
      <c r="H54" s="86" t="s">
        <v>1485</v>
      </c>
      <c r="I54" s="96">
        <v>3.25</v>
      </c>
      <c r="J54" s="99" t="s">
        <v>172</v>
      </c>
      <c r="K54" s="100">
        <v>2.4500000000000001E-2</v>
      </c>
      <c r="L54" s="100">
        <v>2.5000000000000001E-2</v>
      </c>
      <c r="M54" s="96">
        <v>1810.24</v>
      </c>
      <c r="N54" s="98">
        <v>100.08</v>
      </c>
      <c r="O54" s="96">
        <v>1.81165</v>
      </c>
      <c r="P54" s="97">
        <f t="shared" si="1"/>
        <v>5.152401594443769E-4</v>
      </c>
      <c r="Q54" s="97">
        <f>O54/'סכום נכסי הקרן'!$C$42</f>
        <v>1.357968296555304E-5</v>
      </c>
    </row>
    <row r="55" spans="2:17" s="142" customFormat="1">
      <c r="B55" s="89" t="s">
        <v>1509</v>
      </c>
      <c r="C55" s="99" t="s">
        <v>1483</v>
      </c>
      <c r="D55" s="86">
        <v>482153</v>
      </c>
      <c r="E55" s="86"/>
      <c r="F55" s="86" t="s">
        <v>1488</v>
      </c>
      <c r="G55" s="113">
        <v>42978</v>
      </c>
      <c r="H55" s="86" t="s">
        <v>1485</v>
      </c>
      <c r="I55" s="96">
        <v>3.22</v>
      </c>
      <c r="J55" s="99" t="s">
        <v>172</v>
      </c>
      <c r="K55" s="100">
        <v>2.76E-2</v>
      </c>
      <c r="L55" s="100">
        <v>3.1700000000000006E-2</v>
      </c>
      <c r="M55" s="96">
        <v>4223.8900000000003</v>
      </c>
      <c r="N55" s="98">
        <v>99</v>
      </c>
      <c r="O55" s="96">
        <v>4.1816499999999994</v>
      </c>
      <c r="P55" s="97">
        <f t="shared" si="1"/>
        <v>1.1892771852954921E-3</v>
      </c>
      <c r="Q55" s="97">
        <f>O55/'סכום נכסי הקרן'!$C$42</f>
        <v>3.1344620248339834E-5</v>
      </c>
    </row>
    <row r="56" spans="2:17" s="142" customFormat="1">
      <c r="B56" s="89" t="s">
        <v>1510</v>
      </c>
      <c r="C56" s="99" t="s">
        <v>1486</v>
      </c>
      <c r="D56" s="86">
        <v>84666732</v>
      </c>
      <c r="E56" s="86"/>
      <c r="F56" s="86" t="s">
        <v>656</v>
      </c>
      <c r="G56" s="113">
        <v>43552</v>
      </c>
      <c r="H56" s="86" t="s">
        <v>168</v>
      </c>
      <c r="I56" s="96">
        <v>6.9200000000000008</v>
      </c>
      <c r="J56" s="99" t="s">
        <v>172</v>
      </c>
      <c r="K56" s="100">
        <v>3.5499999999999997E-2</v>
      </c>
      <c r="L56" s="100">
        <v>3.7000000000000005E-2</v>
      </c>
      <c r="M56" s="96">
        <v>205580.25</v>
      </c>
      <c r="N56" s="98">
        <v>99.57</v>
      </c>
      <c r="O56" s="96">
        <v>204.69623999999999</v>
      </c>
      <c r="P56" s="97">
        <f t="shared" si="1"/>
        <v>5.8216390216247305E-2</v>
      </c>
      <c r="Q56" s="97">
        <f>O56/'סכום נכסי הקרן'!$C$42</f>
        <v>1.5343526859165715E-3</v>
      </c>
    </row>
    <row r="57" spans="2:17" s="142" customFormat="1">
      <c r="B57" s="89" t="s">
        <v>1511</v>
      </c>
      <c r="C57" s="99" t="s">
        <v>1486</v>
      </c>
      <c r="D57" s="86">
        <v>90310006</v>
      </c>
      <c r="E57" s="86"/>
      <c r="F57" s="86" t="s">
        <v>656</v>
      </c>
      <c r="G57" s="113">
        <v>43496</v>
      </c>
      <c r="H57" s="86" t="s">
        <v>168</v>
      </c>
      <c r="I57" s="96">
        <v>9.5200000000000014</v>
      </c>
      <c r="J57" s="99" t="s">
        <v>172</v>
      </c>
      <c r="K57" s="100">
        <v>3.2190999999999997E-2</v>
      </c>
      <c r="L57" s="100">
        <v>2.4899999999999999E-2</v>
      </c>
      <c r="M57" s="96">
        <v>7830.59</v>
      </c>
      <c r="N57" s="98">
        <v>105.85</v>
      </c>
      <c r="O57" s="96">
        <v>8.2886800000000012</v>
      </c>
      <c r="P57" s="97">
        <f>O57/$O$10</f>
        <v>2.357332158409968E-3</v>
      </c>
      <c r="Q57" s="97">
        <f>O57/'סכום נכסי הקרן'!$C$42</f>
        <v>6.2129907323666382E-5</v>
      </c>
    </row>
    <row r="58" spans="2:17" s="142" customFormat="1">
      <c r="B58" s="89" t="s">
        <v>1511</v>
      </c>
      <c r="C58" s="99" t="s">
        <v>1486</v>
      </c>
      <c r="D58" s="86">
        <v>90310007</v>
      </c>
      <c r="E58" s="86"/>
      <c r="F58" s="86" t="s">
        <v>656</v>
      </c>
      <c r="G58" s="113">
        <v>43541</v>
      </c>
      <c r="H58" s="86" t="s">
        <v>168</v>
      </c>
      <c r="I58" s="96">
        <v>9.5</v>
      </c>
      <c r="J58" s="99" t="s">
        <v>172</v>
      </c>
      <c r="K58" s="100">
        <v>2.9270999999999998E-2</v>
      </c>
      <c r="L58" s="100">
        <v>2.7900000000000001E-2</v>
      </c>
      <c r="M58" s="96">
        <v>673.49</v>
      </c>
      <c r="N58" s="98">
        <v>100.19</v>
      </c>
      <c r="O58" s="96">
        <v>0.67476999999999998</v>
      </c>
      <c r="P58" s="97">
        <f>O58/$O$10</f>
        <v>1.9190715777787221E-4</v>
      </c>
      <c r="Q58" s="97">
        <f>O58/'סכום נכסי הקרן'!$C$42</f>
        <v>5.0579100127873626E-6</v>
      </c>
    </row>
    <row r="59" spans="2:17" s="142" customFormat="1">
      <c r="B59" s="89" t="s">
        <v>1511</v>
      </c>
      <c r="C59" s="99" t="s">
        <v>1486</v>
      </c>
      <c r="D59" s="86">
        <v>90320002</v>
      </c>
      <c r="E59" s="86"/>
      <c r="F59" s="86" t="s">
        <v>656</v>
      </c>
      <c r="G59" s="113">
        <v>43227</v>
      </c>
      <c r="H59" s="86" t="s">
        <v>168</v>
      </c>
      <c r="I59" s="96">
        <v>0.1</v>
      </c>
      <c r="J59" s="99" t="s">
        <v>172</v>
      </c>
      <c r="K59" s="100">
        <v>2.75E-2</v>
      </c>
      <c r="L59" s="100">
        <v>2.75E-2</v>
      </c>
      <c r="M59" s="96">
        <v>38.090000000000003</v>
      </c>
      <c r="N59" s="98">
        <v>100.18</v>
      </c>
      <c r="O59" s="96">
        <v>3.8149999999999996E-2</v>
      </c>
      <c r="P59" s="97">
        <f t="shared" si="1"/>
        <v>1.0850005289544325E-5</v>
      </c>
      <c r="Q59" s="97">
        <f>O59/'סכום נכסי הקרן'!$C$42</f>
        <v>2.8596301997397316E-7</v>
      </c>
    </row>
    <row r="60" spans="2:17" s="142" customFormat="1">
      <c r="B60" s="89" t="s">
        <v>1511</v>
      </c>
      <c r="C60" s="99" t="s">
        <v>1486</v>
      </c>
      <c r="D60" s="86">
        <v>90320003</v>
      </c>
      <c r="E60" s="86"/>
      <c r="F60" s="86" t="s">
        <v>656</v>
      </c>
      <c r="G60" s="113">
        <v>43279</v>
      </c>
      <c r="H60" s="86" t="s">
        <v>168</v>
      </c>
      <c r="I60" s="96">
        <v>0.08</v>
      </c>
      <c r="J60" s="99" t="s">
        <v>172</v>
      </c>
      <c r="K60" s="100">
        <v>2.75E-2</v>
      </c>
      <c r="L60" s="100">
        <v>2.5699999999999997E-2</v>
      </c>
      <c r="M60" s="96">
        <v>164.64</v>
      </c>
      <c r="N60" s="98">
        <v>100.25</v>
      </c>
      <c r="O60" s="96">
        <v>0.16505</v>
      </c>
      <c r="P60" s="97">
        <f t="shared" si="1"/>
        <v>4.6940848572458484E-5</v>
      </c>
      <c r="Q60" s="97">
        <f>O60/'סכום נכסי הקרן'!$C$42</f>
        <v>1.2371742187864816E-6</v>
      </c>
    </row>
    <row r="61" spans="2:17" s="142" customFormat="1">
      <c r="B61" s="89" t="s">
        <v>1511</v>
      </c>
      <c r="C61" s="99" t="s">
        <v>1486</v>
      </c>
      <c r="D61" s="86">
        <v>90320004</v>
      </c>
      <c r="E61" s="86"/>
      <c r="F61" s="86" t="s">
        <v>656</v>
      </c>
      <c r="G61" s="113">
        <v>43321</v>
      </c>
      <c r="H61" s="86" t="s">
        <v>168</v>
      </c>
      <c r="I61" s="96">
        <v>0.03</v>
      </c>
      <c r="J61" s="99" t="s">
        <v>172</v>
      </c>
      <c r="K61" s="100">
        <v>2.75E-2</v>
      </c>
      <c r="L61" s="100">
        <v>2.6499999999999996E-2</v>
      </c>
      <c r="M61" s="96">
        <v>726.81</v>
      </c>
      <c r="N61" s="98">
        <v>100.38</v>
      </c>
      <c r="O61" s="96">
        <v>0.72957000000000005</v>
      </c>
      <c r="P61" s="97">
        <f t="shared" si="1"/>
        <v>2.0749248647687691E-4</v>
      </c>
      <c r="Q61" s="97">
        <f>O61/'סכום נכסי הקרן'!$C$42</f>
        <v>5.4686773389885091E-6</v>
      </c>
    </row>
    <row r="62" spans="2:17" s="142" customFormat="1">
      <c r="B62" s="89" t="s">
        <v>1511</v>
      </c>
      <c r="C62" s="99" t="s">
        <v>1486</v>
      </c>
      <c r="D62" s="86">
        <v>90320001</v>
      </c>
      <c r="E62" s="86"/>
      <c r="F62" s="86" t="s">
        <v>656</v>
      </c>
      <c r="G62" s="113">
        <v>43138</v>
      </c>
      <c r="H62" s="86" t="s">
        <v>168</v>
      </c>
      <c r="I62" s="96">
        <v>0.02</v>
      </c>
      <c r="J62" s="99" t="s">
        <v>172</v>
      </c>
      <c r="K62" s="100">
        <v>2.75E-2</v>
      </c>
      <c r="L62" s="100">
        <v>4.2500000000000003E-2</v>
      </c>
      <c r="M62" s="96">
        <v>156.4</v>
      </c>
      <c r="N62" s="98">
        <v>100.36</v>
      </c>
      <c r="O62" s="96">
        <v>0.15697</v>
      </c>
      <c r="P62" s="97">
        <f t="shared" si="1"/>
        <v>4.4642865800780418E-5</v>
      </c>
      <c r="Q62" s="97">
        <f>O62/'סכום נכסי הקרן'!$C$42</f>
        <v>1.1766085254341959E-6</v>
      </c>
    </row>
    <row r="63" spans="2:17" s="142" customFormat="1">
      <c r="B63" s="89" t="s">
        <v>1511</v>
      </c>
      <c r="C63" s="99" t="s">
        <v>1486</v>
      </c>
      <c r="D63" s="86">
        <v>90310002</v>
      </c>
      <c r="E63" s="86"/>
      <c r="F63" s="86" t="s">
        <v>656</v>
      </c>
      <c r="G63" s="113">
        <v>43227</v>
      </c>
      <c r="H63" s="86" t="s">
        <v>168</v>
      </c>
      <c r="I63" s="96">
        <v>9.4499999999999993</v>
      </c>
      <c r="J63" s="99" t="s">
        <v>172</v>
      </c>
      <c r="K63" s="100">
        <v>2.9805999999999999E-2</v>
      </c>
      <c r="L63" s="100">
        <v>2.8999999999999998E-2</v>
      </c>
      <c r="M63" s="96">
        <v>831.71</v>
      </c>
      <c r="N63" s="98">
        <v>100.54</v>
      </c>
      <c r="O63" s="96">
        <v>0.83620000000000005</v>
      </c>
      <c r="P63" s="97">
        <f t="shared" si="1"/>
        <v>2.3781846456400959E-4</v>
      </c>
      <c r="Q63" s="97">
        <f>O63/'סכום נכסי הקרן'!$C$42</f>
        <v>6.2679496016313601E-6</v>
      </c>
    </row>
    <row r="64" spans="2:17" s="142" customFormat="1">
      <c r="B64" s="89" t="s">
        <v>1511</v>
      </c>
      <c r="C64" s="99" t="s">
        <v>1486</v>
      </c>
      <c r="D64" s="86">
        <v>90310003</v>
      </c>
      <c r="E64" s="86"/>
      <c r="F64" s="86" t="s">
        <v>656</v>
      </c>
      <c r="G64" s="113">
        <v>43279</v>
      </c>
      <c r="H64" s="86" t="s">
        <v>168</v>
      </c>
      <c r="I64" s="96">
        <v>9.49</v>
      </c>
      <c r="J64" s="99" t="s">
        <v>172</v>
      </c>
      <c r="K64" s="100">
        <v>2.9796999999999997E-2</v>
      </c>
      <c r="L64" s="100">
        <v>2.7699999999999999E-2</v>
      </c>
      <c r="M64" s="96">
        <v>972.71</v>
      </c>
      <c r="N64" s="98">
        <v>100.82</v>
      </c>
      <c r="O64" s="96">
        <v>0.98069000000000006</v>
      </c>
      <c r="P64" s="97">
        <f t="shared" si="1"/>
        <v>2.7891197083625754E-4</v>
      </c>
      <c r="Q64" s="97">
        <f>O64/'סכום נכסי הקרן'!$C$42</f>
        <v>7.351011115551134E-6</v>
      </c>
    </row>
    <row r="65" spans="2:17" s="142" customFormat="1">
      <c r="B65" s="89" t="s">
        <v>1511</v>
      </c>
      <c r="C65" s="99" t="s">
        <v>1486</v>
      </c>
      <c r="D65" s="86">
        <v>90310004</v>
      </c>
      <c r="E65" s="86"/>
      <c r="F65" s="86" t="s">
        <v>656</v>
      </c>
      <c r="G65" s="113">
        <v>43321</v>
      </c>
      <c r="H65" s="86" t="s">
        <v>168</v>
      </c>
      <c r="I65" s="96">
        <v>9.5</v>
      </c>
      <c r="J65" s="99" t="s">
        <v>172</v>
      </c>
      <c r="K65" s="100">
        <v>3.0529000000000001E-2</v>
      </c>
      <c r="L65" s="100">
        <v>2.69E-2</v>
      </c>
      <c r="M65" s="96">
        <v>5447.02</v>
      </c>
      <c r="N65" s="98">
        <v>102.3</v>
      </c>
      <c r="O65" s="96">
        <v>5.5723000000000003</v>
      </c>
      <c r="P65" s="97">
        <f t="shared" si="1"/>
        <v>1.584783341413574E-3</v>
      </c>
      <c r="Q65" s="97">
        <f>O65/'סכום נכסי הקרן'!$C$42</f>
        <v>4.1768590726106706E-5</v>
      </c>
    </row>
    <row r="66" spans="2:17" s="142" customFormat="1">
      <c r="B66" s="89" t="s">
        <v>1511</v>
      </c>
      <c r="C66" s="99" t="s">
        <v>1486</v>
      </c>
      <c r="D66" s="86">
        <v>90310001</v>
      </c>
      <c r="E66" s="86"/>
      <c r="F66" s="86" t="s">
        <v>656</v>
      </c>
      <c r="G66" s="113">
        <v>43138</v>
      </c>
      <c r="H66" s="86" t="s">
        <v>168</v>
      </c>
      <c r="I66" s="96">
        <v>9.41</v>
      </c>
      <c r="J66" s="99" t="s">
        <v>172</v>
      </c>
      <c r="K66" s="100">
        <v>2.8239999999999998E-2</v>
      </c>
      <c r="L66" s="100">
        <v>3.1899999999999998E-2</v>
      </c>
      <c r="M66" s="96">
        <v>5218.9799999999996</v>
      </c>
      <c r="N66" s="98">
        <v>96.35</v>
      </c>
      <c r="O66" s="96">
        <v>5.0284899999999997</v>
      </c>
      <c r="P66" s="97">
        <f t="shared" si="1"/>
        <v>1.4301217063806223E-3</v>
      </c>
      <c r="Q66" s="97">
        <f>O66/'סכום נכסי הקרן'!$C$42</f>
        <v>3.7692324673890547E-5</v>
      </c>
    </row>
    <row r="67" spans="2:17" s="142" customFormat="1">
      <c r="B67" s="89" t="s">
        <v>1511</v>
      </c>
      <c r="C67" s="99" t="s">
        <v>1486</v>
      </c>
      <c r="D67" s="86">
        <v>90310005</v>
      </c>
      <c r="E67" s="86"/>
      <c r="F67" s="86" t="s">
        <v>656</v>
      </c>
      <c r="G67" s="113">
        <v>43417</v>
      </c>
      <c r="H67" s="86" t="s">
        <v>168</v>
      </c>
      <c r="I67" s="96">
        <v>9.3999999999999986</v>
      </c>
      <c r="J67" s="99" t="s">
        <v>172</v>
      </c>
      <c r="K67" s="100">
        <v>3.2797E-2</v>
      </c>
      <c r="L67" s="100">
        <v>2.8399999999999998E-2</v>
      </c>
      <c r="M67" s="96">
        <v>6194.7</v>
      </c>
      <c r="N67" s="98">
        <v>102.99</v>
      </c>
      <c r="O67" s="96">
        <v>6.3799299999999999</v>
      </c>
      <c r="P67" s="97">
        <f t="shared" si="1"/>
        <v>1.8144763891722814E-3</v>
      </c>
      <c r="Q67" s="97">
        <f>O67/'סכום נכסי הקרן'!$C$42</f>
        <v>4.7822386632308015E-5</v>
      </c>
    </row>
    <row r="68" spans="2:17" s="142" customFormat="1">
      <c r="B68" s="89" t="s">
        <v>1512</v>
      </c>
      <c r="C68" s="99" t="s">
        <v>1483</v>
      </c>
      <c r="D68" s="86">
        <v>6718</v>
      </c>
      <c r="E68" s="86"/>
      <c r="F68" s="86" t="s">
        <v>1482</v>
      </c>
      <c r="G68" s="113">
        <v>43482</v>
      </c>
      <c r="H68" s="86"/>
      <c r="I68" s="96">
        <v>3.86</v>
      </c>
      <c r="J68" s="99" t="s">
        <v>172</v>
      </c>
      <c r="K68" s="100">
        <v>4.1299999999999996E-2</v>
      </c>
      <c r="L68" s="100">
        <v>3.6299999999999992E-2</v>
      </c>
      <c r="M68" s="96">
        <v>301208.51</v>
      </c>
      <c r="N68" s="98">
        <v>102.87</v>
      </c>
      <c r="O68" s="96">
        <v>309.85320000000002</v>
      </c>
      <c r="P68" s="97">
        <f t="shared" si="1"/>
        <v>8.8123430117489812E-2</v>
      </c>
      <c r="Q68" s="97">
        <f>O68/'סכום נכסי הקרן'!$C$42</f>
        <v>2.3225834028990696E-3</v>
      </c>
    </row>
    <row r="69" spans="2:17" s="142" customFormat="1"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96"/>
      <c r="N69" s="98"/>
      <c r="O69" s="86"/>
      <c r="P69" s="97"/>
      <c r="Q69" s="86"/>
    </row>
    <row r="70" spans="2:17" s="142" customFormat="1">
      <c r="B70" s="83" t="s">
        <v>42</v>
      </c>
      <c r="C70" s="84"/>
      <c r="D70" s="84"/>
      <c r="E70" s="84"/>
      <c r="F70" s="84"/>
      <c r="G70" s="84"/>
      <c r="H70" s="84"/>
      <c r="I70" s="93">
        <v>6.2700000000000005</v>
      </c>
      <c r="J70" s="84"/>
      <c r="K70" s="84"/>
      <c r="L70" s="106">
        <v>4.4357254041520112E-2</v>
      </c>
      <c r="M70" s="93"/>
      <c r="N70" s="95"/>
      <c r="O70" s="93">
        <f>O71</f>
        <v>516.21974999999998</v>
      </c>
      <c r="P70" s="94">
        <f t="shared" ref="P70:P73" si="2">O70/$O$10</f>
        <v>0.14681486285890563</v>
      </c>
      <c r="Q70" s="94">
        <f>O70/'סכום נכסי הקרן'!$C$42</f>
        <v>3.8694563218927766E-3</v>
      </c>
    </row>
    <row r="71" spans="2:17" s="142" customFormat="1">
      <c r="B71" s="104" t="s">
        <v>40</v>
      </c>
      <c r="C71" s="84"/>
      <c r="D71" s="84"/>
      <c r="E71" s="84"/>
      <c r="F71" s="84"/>
      <c r="G71" s="84"/>
      <c r="H71" s="84"/>
      <c r="I71" s="93">
        <v>6.2700000000000005</v>
      </c>
      <c r="J71" s="84"/>
      <c r="K71" s="84"/>
      <c r="L71" s="106">
        <v>4.4357254041520112E-2</v>
      </c>
      <c r="M71" s="93"/>
      <c r="N71" s="95"/>
      <c r="O71" s="93">
        <f>SUM(O72:O73)</f>
        <v>516.21974999999998</v>
      </c>
      <c r="P71" s="94">
        <f t="shared" si="2"/>
        <v>0.14681486285890563</v>
      </c>
      <c r="Q71" s="94">
        <f>O71/'סכום נכסי הקרן'!$C$42</f>
        <v>3.8694563218927766E-3</v>
      </c>
    </row>
    <row r="72" spans="2:17" s="142" customFormat="1">
      <c r="B72" s="89" t="s">
        <v>1513</v>
      </c>
      <c r="C72" s="99" t="s">
        <v>1483</v>
      </c>
      <c r="D72" s="86">
        <v>508506</v>
      </c>
      <c r="E72" s="86"/>
      <c r="F72" s="86" t="s">
        <v>1489</v>
      </c>
      <c r="G72" s="113">
        <v>43186</v>
      </c>
      <c r="H72" s="86" t="s">
        <v>1485</v>
      </c>
      <c r="I72" s="96">
        <v>6.2700000000000005</v>
      </c>
      <c r="J72" s="99" t="s">
        <v>171</v>
      </c>
      <c r="K72" s="100">
        <v>4.8000000000000001E-2</v>
      </c>
      <c r="L72" s="100">
        <v>4.2900000000000001E-2</v>
      </c>
      <c r="M72" s="96">
        <v>85855</v>
      </c>
      <c r="N72" s="98">
        <v>103.69</v>
      </c>
      <c r="O72" s="96">
        <v>323.33171999999996</v>
      </c>
      <c r="P72" s="97">
        <f t="shared" si="2"/>
        <v>9.1956772536761849E-2</v>
      </c>
      <c r="Q72" s="97">
        <f>O72/'סכום נכסי הקרן'!$C$42</f>
        <v>2.4236150748251401E-3</v>
      </c>
    </row>
    <row r="73" spans="2:17" s="142" customFormat="1">
      <c r="B73" s="89" t="s">
        <v>1513</v>
      </c>
      <c r="C73" s="99" t="s">
        <v>1483</v>
      </c>
      <c r="D73" s="86">
        <v>6831</v>
      </c>
      <c r="E73" s="86"/>
      <c r="F73" s="86" t="s">
        <v>1489</v>
      </c>
      <c r="G73" s="113">
        <v>43552</v>
      </c>
      <c r="H73" s="86" t="s">
        <v>1485</v>
      </c>
      <c r="I73" s="96">
        <v>6.27</v>
      </c>
      <c r="J73" s="99" t="s">
        <v>171</v>
      </c>
      <c r="K73" s="100">
        <v>4.5999999999999999E-2</v>
      </c>
      <c r="L73" s="100">
        <v>4.6800000000000008E-2</v>
      </c>
      <c r="M73" s="96">
        <v>53187.72</v>
      </c>
      <c r="N73" s="98">
        <v>99.85</v>
      </c>
      <c r="O73" s="96">
        <v>192.88802999999999</v>
      </c>
      <c r="P73" s="97">
        <f t="shared" si="2"/>
        <v>5.4858090322143761E-2</v>
      </c>
      <c r="Q73" s="97">
        <f>O73/'סכום נכסי הקרן'!$C$42</f>
        <v>1.4458412470676365E-3</v>
      </c>
    </row>
    <row r="74" spans="2:17" s="142" customFormat="1">
      <c r="B74" s="145"/>
      <c r="C74" s="145"/>
      <c r="D74" s="145"/>
      <c r="E74" s="145"/>
    </row>
    <row r="75" spans="2:17" s="142" customFormat="1">
      <c r="B75" s="145"/>
      <c r="C75" s="145"/>
      <c r="D75" s="145"/>
      <c r="E75" s="145"/>
    </row>
    <row r="76" spans="2:17" s="142" customFormat="1">
      <c r="B76" s="145"/>
      <c r="C76" s="145"/>
      <c r="D76" s="145"/>
      <c r="E76" s="145"/>
    </row>
    <row r="77" spans="2:17" s="142" customFormat="1">
      <c r="B77" s="147" t="s">
        <v>257</v>
      </c>
      <c r="C77" s="145"/>
      <c r="D77" s="145"/>
      <c r="E77" s="145"/>
    </row>
    <row r="78" spans="2:17" s="142" customFormat="1">
      <c r="B78" s="147" t="s">
        <v>119</v>
      </c>
      <c r="C78" s="145"/>
      <c r="D78" s="145"/>
      <c r="E78" s="145"/>
    </row>
    <row r="79" spans="2:17" s="142" customFormat="1">
      <c r="B79" s="147" t="s">
        <v>240</v>
      </c>
      <c r="C79" s="145"/>
      <c r="D79" s="145"/>
      <c r="E79" s="145"/>
    </row>
    <row r="80" spans="2:17" s="142" customFormat="1">
      <c r="B80" s="147" t="s">
        <v>248</v>
      </c>
      <c r="C80" s="145"/>
      <c r="D80" s="145"/>
      <c r="E80" s="145"/>
    </row>
    <row r="81" spans="2:5" s="142" customFormat="1">
      <c r="B81" s="145"/>
      <c r="C81" s="145"/>
      <c r="D81" s="145"/>
      <c r="E81" s="145"/>
    </row>
    <row r="82" spans="2:5" s="142" customFormat="1">
      <c r="B82" s="145"/>
      <c r="C82" s="145"/>
      <c r="D82" s="145"/>
      <c r="E82" s="145"/>
    </row>
    <row r="83" spans="2:5" s="142" customFormat="1">
      <c r="B83" s="145"/>
      <c r="C83" s="145"/>
      <c r="D83" s="145"/>
      <c r="E83" s="145"/>
    </row>
    <row r="84" spans="2:5" s="142" customFormat="1">
      <c r="B84" s="145"/>
      <c r="C84" s="145"/>
      <c r="D84" s="145"/>
      <c r="E84" s="145"/>
    </row>
    <row r="85" spans="2:5" s="142" customFormat="1">
      <c r="B85" s="145"/>
      <c r="C85" s="145"/>
      <c r="D85" s="145"/>
      <c r="E85" s="145"/>
    </row>
    <row r="86" spans="2:5" s="142" customFormat="1">
      <c r="B86" s="145"/>
      <c r="C86" s="145"/>
      <c r="D86" s="145"/>
      <c r="E86" s="145"/>
    </row>
    <row r="87" spans="2:5" s="142" customFormat="1">
      <c r="B87" s="145"/>
      <c r="C87" s="145"/>
      <c r="D87" s="145"/>
      <c r="E87" s="145"/>
    </row>
    <row r="88" spans="2:5" s="142" customFormat="1">
      <c r="B88" s="145"/>
      <c r="C88" s="145"/>
      <c r="D88" s="145"/>
      <c r="E88" s="145"/>
    </row>
    <row r="89" spans="2:5" s="142" customFormat="1">
      <c r="B89" s="145"/>
      <c r="C89" s="145"/>
      <c r="D89" s="145"/>
      <c r="E89" s="145"/>
    </row>
    <row r="90" spans="2:5" s="142" customFormat="1">
      <c r="B90" s="145"/>
      <c r="C90" s="145"/>
      <c r="D90" s="145"/>
      <c r="E90" s="145"/>
    </row>
    <row r="91" spans="2:5" s="142" customFormat="1">
      <c r="B91" s="145"/>
      <c r="C91" s="145"/>
      <c r="D91" s="145"/>
      <c r="E91" s="145"/>
    </row>
    <row r="92" spans="2:5" s="142" customFormat="1">
      <c r="B92" s="145"/>
      <c r="C92" s="145"/>
      <c r="D92" s="145"/>
      <c r="E92" s="145"/>
    </row>
    <row r="93" spans="2:5" s="142" customFormat="1">
      <c r="B93" s="145"/>
      <c r="C93" s="145"/>
      <c r="D93" s="145"/>
      <c r="E93" s="145"/>
    </row>
    <row r="94" spans="2:5" s="142" customFormat="1">
      <c r="B94" s="145"/>
      <c r="C94" s="145"/>
      <c r="D94" s="145"/>
      <c r="E94" s="145"/>
    </row>
    <row r="95" spans="2:5" s="142" customFormat="1">
      <c r="B95" s="145"/>
      <c r="C95" s="145"/>
      <c r="D95" s="145"/>
      <c r="E95" s="145"/>
    </row>
    <row r="96" spans="2:5" s="142" customFormat="1">
      <c r="B96" s="145"/>
      <c r="C96" s="145"/>
      <c r="D96" s="145"/>
      <c r="E96" s="145"/>
    </row>
    <row r="97" spans="2:5" s="142" customFormat="1">
      <c r="B97" s="145"/>
      <c r="C97" s="145"/>
      <c r="D97" s="145"/>
      <c r="E97" s="145"/>
    </row>
    <row r="98" spans="2:5" s="142" customFormat="1">
      <c r="B98" s="145"/>
      <c r="C98" s="145"/>
      <c r="D98" s="145"/>
      <c r="E98" s="145"/>
    </row>
    <row r="99" spans="2:5" s="142" customFormat="1">
      <c r="B99" s="145"/>
      <c r="C99" s="145"/>
      <c r="D99" s="145"/>
      <c r="E99" s="145"/>
    </row>
    <row r="100" spans="2:5" s="142" customFormat="1">
      <c r="B100" s="145"/>
      <c r="C100" s="145"/>
      <c r="D100" s="145"/>
      <c r="E100" s="145"/>
    </row>
    <row r="101" spans="2:5" s="142" customFormat="1">
      <c r="B101" s="145"/>
      <c r="C101" s="145"/>
      <c r="D101" s="145"/>
      <c r="E101" s="145"/>
    </row>
    <row r="102" spans="2:5" s="142" customFormat="1">
      <c r="B102" s="145"/>
      <c r="C102" s="145"/>
      <c r="D102" s="145"/>
      <c r="E102" s="145"/>
    </row>
    <row r="103" spans="2:5" s="142" customFormat="1">
      <c r="B103" s="145"/>
      <c r="C103" s="145"/>
      <c r="D103" s="145"/>
      <c r="E103" s="145"/>
    </row>
    <row r="104" spans="2:5" s="142" customFormat="1">
      <c r="B104" s="145"/>
      <c r="C104" s="145"/>
      <c r="D104" s="145"/>
      <c r="E104" s="145"/>
    </row>
    <row r="105" spans="2:5" s="142" customFormat="1">
      <c r="B105" s="145"/>
      <c r="C105" s="145"/>
      <c r="D105" s="145"/>
      <c r="E105" s="145"/>
    </row>
    <row r="106" spans="2:5" s="142" customFormat="1">
      <c r="B106" s="145"/>
      <c r="C106" s="145"/>
      <c r="D106" s="145"/>
      <c r="E106" s="145"/>
    </row>
    <row r="107" spans="2:5" s="142" customFormat="1">
      <c r="B107" s="145"/>
      <c r="C107" s="145"/>
      <c r="D107" s="145"/>
      <c r="E107" s="145"/>
    </row>
    <row r="108" spans="2:5" s="142" customFormat="1">
      <c r="B108" s="145"/>
      <c r="C108" s="145"/>
      <c r="D108" s="145"/>
      <c r="E108" s="145"/>
    </row>
    <row r="109" spans="2:5" s="142" customFormat="1">
      <c r="B109" s="145"/>
      <c r="C109" s="145"/>
      <c r="D109" s="145"/>
      <c r="E109" s="145"/>
    </row>
    <row r="110" spans="2:5" s="142" customFormat="1">
      <c r="B110" s="145"/>
      <c r="C110" s="145"/>
      <c r="D110" s="145"/>
      <c r="E110" s="145"/>
    </row>
    <row r="111" spans="2:5" s="142" customFormat="1">
      <c r="B111" s="145"/>
      <c r="C111" s="145"/>
      <c r="D111" s="145"/>
      <c r="E111" s="145"/>
    </row>
  </sheetData>
  <sheetProtection sheet="1" objects="1" scenarios="1"/>
  <mergeCells count="1">
    <mergeCell ref="B6:Q6"/>
  </mergeCells>
  <phoneticPr fontId="3" type="noConversion"/>
  <conditionalFormatting sqref="B63:B67 B69:B73">
    <cfRule type="cellIs" dxfId="9" priority="10" operator="equal">
      <formula>2958465</formula>
    </cfRule>
    <cfRule type="cellIs" dxfId="8" priority="11" operator="equal">
      <formula>"NR3"</formula>
    </cfRule>
    <cfRule type="cellIs" dxfId="7" priority="12" operator="equal">
      <formula>"דירוג פנימי"</formula>
    </cfRule>
  </conditionalFormatting>
  <conditionalFormatting sqref="B63:B67 B69:B73">
    <cfRule type="cellIs" dxfId="6" priority="9" operator="equal">
      <formula>2958465</formula>
    </cfRule>
  </conditionalFormatting>
  <conditionalFormatting sqref="B11:B12 B24:B47 B57:B58">
    <cfRule type="cellIs" dxfId="5" priority="8" operator="equal">
      <formula>"NR3"</formula>
    </cfRule>
  </conditionalFormatting>
  <conditionalFormatting sqref="B13:B23">
    <cfRule type="cellIs" dxfId="4" priority="6" operator="equal">
      <formula>"NR3"</formula>
    </cfRule>
  </conditionalFormatting>
  <dataValidations count="1">
    <dataValidation allowBlank="1" showInputMessage="1" showErrorMessage="1" sqref="D1:Q9 C5:C9 B1:B9 B74:Q1048576 AD58:XFD61 T26:XFD57 R1:R1048576 T58:AB61 T62:XFD264 A1:A1048576 S1:XFD25 S265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187</v>
      </c>
      <c r="C1" s="80" t="s" vm="1">
        <v>258</v>
      </c>
    </row>
    <row r="2" spans="2:64">
      <c r="B2" s="58" t="s">
        <v>186</v>
      </c>
      <c r="C2" s="80" t="s">
        <v>259</v>
      </c>
    </row>
    <row r="3" spans="2:64">
      <c r="B3" s="58" t="s">
        <v>188</v>
      </c>
      <c r="C3" s="80" t="s">
        <v>260</v>
      </c>
    </row>
    <row r="4" spans="2:64">
      <c r="B4" s="58" t="s">
        <v>189</v>
      </c>
      <c r="C4" s="80">
        <v>9453</v>
      </c>
    </row>
    <row r="6" spans="2:64" ht="26.25" customHeight="1">
      <c r="B6" s="166" t="s">
        <v>220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</row>
    <row r="7" spans="2:64" s="3" customFormat="1" ht="78.75">
      <c r="B7" s="61" t="s">
        <v>123</v>
      </c>
      <c r="C7" s="62" t="s">
        <v>47</v>
      </c>
      <c r="D7" s="62" t="s">
        <v>124</v>
      </c>
      <c r="E7" s="62" t="s">
        <v>15</v>
      </c>
      <c r="F7" s="62" t="s">
        <v>68</v>
      </c>
      <c r="G7" s="62" t="s">
        <v>18</v>
      </c>
      <c r="H7" s="62" t="s">
        <v>107</v>
      </c>
      <c r="I7" s="62" t="s">
        <v>54</v>
      </c>
      <c r="J7" s="62" t="s">
        <v>19</v>
      </c>
      <c r="K7" s="62" t="s">
        <v>242</v>
      </c>
      <c r="L7" s="62" t="s">
        <v>241</v>
      </c>
      <c r="M7" s="62" t="s">
        <v>116</v>
      </c>
      <c r="N7" s="62" t="s">
        <v>190</v>
      </c>
      <c r="O7" s="64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249</v>
      </c>
      <c r="L8" s="33"/>
      <c r="M8" s="33" t="s">
        <v>245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257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240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248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187</v>
      </c>
      <c r="C1" s="80" t="s" vm="1">
        <v>258</v>
      </c>
    </row>
    <row r="2" spans="2:56">
      <c r="B2" s="58" t="s">
        <v>186</v>
      </c>
      <c r="C2" s="80" t="s">
        <v>259</v>
      </c>
    </row>
    <row r="3" spans="2:56">
      <c r="B3" s="58" t="s">
        <v>188</v>
      </c>
      <c r="C3" s="80" t="s">
        <v>260</v>
      </c>
    </row>
    <row r="4" spans="2:56">
      <c r="B4" s="58" t="s">
        <v>189</v>
      </c>
      <c r="C4" s="80">
        <v>9453</v>
      </c>
    </row>
    <row r="6" spans="2:56" ht="26.2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8"/>
    </row>
    <row r="7" spans="2:56" s="3" customFormat="1" ht="78.75">
      <c r="B7" s="61" t="s">
        <v>123</v>
      </c>
      <c r="C7" s="63" t="s">
        <v>56</v>
      </c>
      <c r="D7" s="63" t="s">
        <v>91</v>
      </c>
      <c r="E7" s="63" t="s">
        <v>57</v>
      </c>
      <c r="F7" s="63" t="s">
        <v>107</v>
      </c>
      <c r="G7" s="63" t="s">
        <v>232</v>
      </c>
      <c r="H7" s="63" t="s">
        <v>190</v>
      </c>
      <c r="I7" s="65" t="s">
        <v>191</v>
      </c>
      <c r="J7" s="79" t="s">
        <v>252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7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187</v>
      </c>
      <c r="C1" s="80" t="s" vm="1">
        <v>258</v>
      </c>
    </row>
    <row r="2" spans="2:60">
      <c r="B2" s="58" t="s">
        <v>186</v>
      </c>
      <c r="C2" s="80" t="s">
        <v>259</v>
      </c>
    </row>
    <row r="3" spans="2:60">
      <c r="B3" s="58" t="s">
        <v>188</v>
      </c>
      <c r="C3" s="80" t="s">
        <v>260</v>
      </c>
    </row>
    <row r="4" spans="2:60">
      <c r="B4" s="58" t="s">
        <v>189</v>
      </c>
      <c r="C4" s="80">
        <v>9453</v>
      </c>
    </row>
    <row r="6" spans="2:60" ht="26.25" customHeight="1">
      <c r="B6" s="166" t="s">
        <v>222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60" s="3" customFormat="1" ht="66">
      <c r="B7" s="61" t="s">
        <v>123</v>
      </c>
      <c r="C7" s="61" t="s">
        <v>124</v>
      </c>
      <c r="D7" s="61" t="s">
        <v>15</v>
      </c>
      <c r="E7" s="61" t="s">
        <v>16</v>
      </c>
      <c r="F7" s="61" t="s">
        <v>59</v>
      </c>
      <c r="G7" s="61" t="s">
        <v>107</v>
      </c>
      <c r="H7" s="61" t="s">
        <v>55</v>
      </c>
      <c r="I7" s="61" t="s">
        <v>116</v>
      </c>
      <c r="J7" s="61" t="s">
        <v>190</v>
      </c>
      <c r="K7" s="61" t="s">
        <v>191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7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187</v>
      </c>
      <c r="C1" s="80" t="s" vm="1">
        <v>258</v>
      </c>
    </row>
    <row r="2" spans="2:60">
      <c r="B2" s="58" t="s">
        <v>186</v>
      </c>
      <c r="C2" s="80" t="s">
        <v>259</v>
      </c>
    </row>
    <row r="3" spans="2:60">
      <c r="B3" s="58" t="s">
        <v>188</v>
      </c>
      <c r="C3" s="80" t="s">
        <v>260</v>
      </c>
    </row>
    <row r="4" spans="2:60">
      <c r="B4" s="58" t="s">
        <v>189</v>
      </c>
      <c r="C4" s="80">
        <v>9453</v>
      </c>
    </row>
    <row r="6" spans="2:60" ht="26.25" customHeight="1">
      <c r="B6" s="166" t="s">
        <v>223</v>
      </c>
      <c r="C6" s="167"/>
      <c r="D6" s="167"/>
      <c r="E6" s="167"/>
      <c r="F6" s="167"/>
      <c r="G6" s="167"/>
      <c r="H6" s="167"/>
      <c r="I6" s="167"/>
      <c r="J6" s="167"/>
      <c r="K6" s="168"/>
    </row>
    <row r="7" spans="2:60" s="3" customFormat="1" ht="63">
      <c r="B7" s="61" t="s">
        <v>123</v>
      </c>
      <c r="C7" s="63" t="s">
        <v>47</v>
      </c>
      <c r="D7" s="63" t="s">
        <v>15</v>
      </c>
      <c r="E7" s="63" t="s">
        <v>16</v>
      </c>
      <c r="F7" s="63" t="s">
        <v>59</v>
      </c>
      <c r="G7" s="63" t="s">
        <v>107</v>
      </c>
      <c r="H7" s="63" t="s">
        <v>55</v>
      </c>
      <c r="I7" s="63" t="s">
        <v>116</v>
      </c>
      <c r="J7" s="63" t="s">
        <v>190</v>
      </c>
      <c r="K7" s="65" t="s">
        <v>191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58</v>
      </c>
      <c r="C10" s="123"/>
      <c r="D10" s="123"/>
      <c r="E10" s="123"/>
      <c r="F10" s="123"/>
      <c r="G10" s="123"/>
      <c r="H10" s="125">
        <v>0</v>
      </c>
      <c r="I10" s="124">
        <v>6.9972304020000005</v>
      </c>
      <c r="J10" s="125">
        <v>1</v>
      </c>
      <c r="K10" s="125">
        <f>I10/'סכום נכסי הקרן'!$C$42</f>
        <v>5.2449518668666276E-5</v>
      </c>
      <c r="L10" s="14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6" t="s">
        <v>239</v>
      </c>
      <c r="C11" s="123"/>
      <c r="D11" s="123"/>
      <c r="E11" s="123"/>
      <c r="F11" s="123"/>
      <c r="G11" s="123"/>
      <c r="H11" s="125">
        <v>0</v>
      </c>
      <c r="I11" s="124">
        <v>6.9972304020000005</v>
      </c>
      <c r="J11" s="125">
        <v>1</v>
      </c>
      <c r="K11" s="125">
        <f>I11/'סכום נכסי הקרן'!$C$42</f>
        <v>5.2449518668666276E-5</v>
      </c>
      <c r="L11" s="14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1490</v>
      </c>
      <c r="C12" s="86" t="s">
        <v>1491</v>
      </c>
      <c r="D12" s="86" t="s">
        <v>714</v>
      </c>
      <c r="E12" s="86" t="s">
        <v>352</v>
      </c>
      <c r="F12" s="100">
        <v>0</v>
      </c>
      <c r="G12" s="99" t="s">
        <v>172</v>
      </c>
      <c r="H12" s="97">
        <v>0</v>
      </c>
      <c r="I12" s="96">
        <v>6.9972304020000005</v>
      </c>
      <c r="J12" s="97">
        <v>1</v>
      </c>
      <c r="K12" s="97">
        <f>I12/'סכום נכסי הקרן'!$C$42</f>
        <v>5.2449518668666276E-5</v>
      </c>
      <c r="L12" s="14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L13" s="14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44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4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7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7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Z109"/>
  <sheetViews>
    <sheetView rightToLeft="1" workbookViewId="0">
      <selection activeCell="I16" sqref="I16"/>
    </sheetView>
  </sheetViews>
  <sheetFormatPr defaultColWidth="9.140625" defaultRowHeight="18"/>
  <cols>
    <col min="1" max="1" width="6.28515625" style="1" customWidth="1"/>
    <col min="2" max="2" width="39.2851562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11" width="5.7109375" style="1" customWidth="1"/>
    <col min="12" max="16384" width="9.140625" style="1"/>
  </cols>
  <sheetData>
    <row r="1" spans="2:26">
      <c r="B1" s="58" t="s">
        <v>187</v>
      </c>
      <c r="C1" s="80" t="s" vm="1">
        <v>258</v>
      </c>
    </row>
    <row r="2" spans="2:26">
      <c r="B2" s="58" t="s">
        <v>186</v>
      </c>
      <c r="C2" s="80" t="s">
        <v>259</v>
      </c>
    </row>
    <row r="3" spans="2:26">
      <c r="B3" s="58" t="s">
        <v>188</v>
      </c>
      <c r="C3" s="80" t="s">
        <v>260</v>
      </c>
    </row>
    <row r="4" spans="2:26">
      <c r="B4" s="58" t="s">
        <v>189</v>
      </c>
      <c r="C4" s="80">
        <v>9453</v>
      </c>
    </row>
    <row r="6" spans="2:26" ht="26.25" customHeight="1">
      <c r="B6" s="166" t="s">
        <v>224</v>
      </c>
      <c r="C6" s="167"/>
      <c r="D6" s="168"/>
    </row>
    <row r="7" spans="2:26" s="3" customFormat="1" ht="31.5">
      <c r="B7" s="61" t="s">
        <v>123</v>
      </c>
      <c r="C7" s="66" t="s">
        <v>113</v>
      </c>
      <c r="D7" s="67" t="s">
        <v>112</v>
      </c>
    </row>
    <row r="8" spans="2:26" s="3" customFormat="1">
      <c r="B8" s="16"/>
      <c r="C8" s="33" t="s">
        <v>245</v>
      </c>
      <c r="D8" s="18" t="s">
        <v>22</v>
      </c>
    </row>
    <row r="9" spans="2:26" s="4" customFormat="1" ht="18" customHeight="1">
      <c r="B9" s="19"/>
      <c r="C9" s="20" t="s">
        <v>1</v>
      </c>
      <c r="D9" s="21" t="s">
        <v>2</v>
      </c>
      <c r="E9" s="3"/>
      <c r="F9" s="3"/>
    </row>
    <row r="10" spans="2:26" s="4" customFormat="1" ht="18" customHeight="1">
      <c r="B10" s="132" t="s">
        <v>1492</v>
      </c>
      <c r="C10" s="133">
        <f>C11+C19</f>
        <v>2295.66034537524</v>
      </c>
      <c r="D10" s="103"/>
      <c r="E10" s="3"/>
      <c r="F10" s="3"/>
    </row>
    <row r="11" spans="2:26">
      <c r="B11" s="134" t="s">
        <v>28</v>
      </c>
      <c r="C11" s="133">
        <f>SUM(C12:C16)</f>
        <v>318.00562000000002</v>
      </c>
      <c r="D11" s="103"/>
    </row>
    <row r="12" spans="2:26">
      <c r="B12" s="135" t="s">
        <v>1514</v>
      </c>
      <c r="C12" s="136">
        <v>43.540599999999998</v>
      </c>
      <c r="D12" s="137">
        <v>44246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2:26">
      <c r="B13" s="135" t="s">
        <v>1515</v>
      </c>
      <c r="C13" s="136">
        <v>32.166589999999999</v>
      </c>
      <c r="D13" s="137">
        <v>46100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2:26">
      <c r="B14" s="135" t="s">
        <v>1516</v>
      </c>
      <c r="C14" s="136">
        <v>73.135000000000005</v>
      </c>
      <c r="D14" s="137">
        <v>43800</v>
      </c>
    </row>
    <row r="15" spans="2:26">
      <c r="B15" s="135" t="s">
        <v>1517</v>
      </c>
      <c r="C15" s="136">
        <v>19.286189999999998</v>
      </c>
      <c r="D15" s="137">
        <v>44739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2:26">
      <c r="B16" s="135" t="s">
        <v>1518</v>
      </c>
      <c r="C16" s="136">
        <v>149.87724</v>
      </c>
      <c r="D16" s="137">
        <v>44739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38" t="s">
        <v>1498</v>
      </c>
      <c r="C19" s="133">
        <f>SUM(C20:C25)</f>
        <v>1977.6547253752401</v>
      </c>
      <c r="D19" s="103"/>
    </row>
    <row r="20" spans="2:4">
      <c r="B20" s="135" t="s">
        <v>1493</v>
      </c>
      <c r="C20" s="136">
        <v>400.69662892204684</v>
      </c>
      <c r="D20" s="137">
        <v>47119</v>
      </c>
    </row>
    <row r="21" spans="2:4">
      <c r="B21" s="135" t="s">
        <v>1494</v>
      </c>
      <c r="C21" s="136">
        <v>346.04984983957087</v>
      </c>
      <c r="D21" s="137">
        <v>47119</v>
      </c>
    </row>
    <row r="22" spans="2:4">
      <c r="B22" s="135" t="s">
        <v>1495</v>
      </c>
      <c r="C22" s="136">
        <v>146.95332863399997</v>
      </c>
      <c r="D22" s="137">
        <v>45485</v>
      </c>
    </row>
    <row r="23" spans="2:4">
      <c r="B23" s="135" t="s">
        <v>1496</v>
      </c>
      <c r="C23" s="136">
        <v>108.93357505799997</v>
      </c>
      <c r="D23" s="137">
        <v>45710</v>
      </c>
    </row>
    <row r="24" spans="2:4">
      <c r="B24" s="135" t="s">
        <v>1427</v>
      </c>
      <c r="C24" s="136">
        <v>375.96652692162235</v>
      </c>
      <c r="D24" s="137">
        <v>47107</v>
      </c>
    </row>
    <row r="25" spans="2:4">
      <c r="B25" s="135" t="s">
        <v>1497</v>
      </c>
      <c r="C25" s="136">
        <v>599.05481599999996</v>
      </c>
      <c r="D25" s="137">
        <v>46643</v>
      </c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conditionalFormatting sqref="B10:B11">
    <cfRule type="cellIs" dxfId="3" priority="8" operator="equal">
      <formula>"NR3"</formula>
    </cfRule>
  </conditionalFormatting>
  <conditionalFormatting sqref="B12:B16">
    <cfRule type="cellIs" dxfId="2" priority="7" operator="equal">
      <formula>"NR3"</formula>
    </cfRule>
  </conditionalFormatting>
  <conditionalFormatting sqref="B20:B25">
    <cfRule type="cellIs" dxfId="1" priority="6" operator="equal">
      <formula>"NR3"</formula>
    </cfRule>
  </conditionalFormatting>
  <conditionalFormatting sqref="B19">
    <cfRule type="cellIs" dxfId="0" priority="5" operator="equal">
      <formula>"NR3"</formula>
    </cfRule>
  </conditionalFormatting>
  <dataValidations count="1">
    <dataValidation allowBlank="1" showInputMessage="1" showErrorMessage="1" sqref="M28:XFD29 C5:C18 B1:B18 A1:A1048576 D1:D18 B19:D25 B28:F1048576 E1:XFD27 G30:XFD1048576 G28:K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187</v>
      </c>
      <c r="C1" s="80" t="s" vm="1">
        <v>258</v>
      </c>
    </row>
    <row r="2" spans="2:18">
      <c r="B2" s="58" t="s">
        <v>186</v>
      </c>
      <c r="C2" s="80" t="s">
        <v>259</v>
      </c>
    </row>
    <row r="3" spans="2:18">
      <c r="B3" s="58" t="s">
        <v>188</v>
      </c>
      <c r="C3" s="80" t="s">
        <v>260</v>
      </c>
    </row>
    <row r="4" spans="2:18">
      <c r="B4" s="58" t="s">
        <v>189</v>
      </c>
      <c r="C4" s="80">
        <v>9453</v>
      </c>
    </row>
    <row r="6" spans="2:18" ht="26.25" customHeight="1">
      <c r="B6" s="166" t="s">
        <v>227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225</v>
      </c>
      <c r="L7" s="31" t="s">
        <v>247</v>
      </c>
      <c r="M7" s="31" t="s">
        <v>226</v>
      </c>
      <c r="N7" s="31" t="s">
        <v>61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K517"/>
  <sheetViews>
    <sheetView rightToLeft="1" zoomScale="90" zoomScaleNormal="90" workbookViewId="0">
      <selection activeCell="J23" sqref="J2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35" width="5.7109375" style="1" customWidth="1"/>
    <col min="36" max="36" width="3.42578125" style="1" customWidth="1"/>
    <col min="37" max="37" width="5.7109375" style="1" hidden="1" customWidth="1"/>
    <col min="38" max="38" width="10.140625" style="1" customWidth="1"/>
    <col min="39" max="39" width="13.85546875" style="1" customWidth="1"/>
    <col min="40" max="40" width="5.7109375" style="1" customWidth="1"/>
    <col min="41" max="16384" width="9.140625" style="1"/>
  </cols>
  <sheetData>
    <row r="1" spans="2:14">
      <c r="B1" s="58" t="s">
        <v>187</v>
      </c>
      <c r="C1" s="80" t="s" vm="1">
        <v>258</v>
      </c>
    </row>
    <row r="2" spans="2:14">
      <c r="B2" s="58" t="s">
        <v>186</v>
      </c>
      <c r="C2" s="80" t="s">
        <v>259</v>
      </c>
    </row>
    <row r="3" spans="2:14">
      <c r="B3" s="58" t="s">
        <v>188</v>
      </c>
      <c r="C3" s="80" t="s">
        <v>260</v>
      </c>
    </row>
    <row r="4" spans="2:14">
      <c r="B4" s="58" t="s">
        <v>189</v>
      </c>
      <c r="C4" s="80">
        <v>9453</v>
      </c>
    </row>
    <row r="6" spans="2:14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</row>
    <row r="7" spans="2:14" s="3" customFormat="1" ht="63">
      <c r="B7" s="13" t="s">
        <v>122</v>
      </c>
      <c r="C7" s="14" t="s">
        <v>47</v>
      </c>
      <c r="D7" s="14" t="s">
        <v>124</v>
      </c>
      <c r="E7" s="14" t="s">
        <v>15</v>
      </c>
      <c r="F7" s="14" t="s">
        <v>68</v>
      </c>
      <c r="G7" s="14" t="s">
        <v>107</v>
      </c>
      <c r="H7" s="14" t="s">
        <v>17</v>
      </c>
      <c r="I7" s="14" t="s">
        <v>19</v>
      </c>
      <c r="J7" s="14" t="s">
        <v>64</v>
      </c>
      <c r="K7" s="14" t="s">
        <v>190</v>
      </c>
      <c r="L7" s="14" t="s">
        <v>191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245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22" t="s">
        <v>46</v>
      </c>
      <c r="C10" s="123"/>
      <c r="D10" s="123"/>
      <c r="E10" s="123"/>
      <c r="F10" s="123"/>
      <c r="G10" s="123"/>
      <c r="H10" s="123"/>
      <c r="I10" s="123"/>
      <c r="J10" s="124">
        <f>J11</f>
        <v>8925.3804192860007</v>
      </c>
      <c r="K10" s="125">
        <f>J10/$J$10</f>
        <v>1</v>
      </c>
      <c r="L10" s="125">
        <f>J10/'סכום נכסי הקרן'!$C$42</f>
        <v>6.6902457119674755E-2</v>
      </c>
      <c r="M10" s="140"/>
      <c r="N10" s="140"/>
    </row>
    <row r="11" spans="2:14" s="102" customFormat="1">
      <c r="B11" s="126" t="s">
        <v>239</v>
      </c>
      <c r="C11" s="123"/>
      <c r="D11" s="123"/>
      <c r="E11" s="123"/>
      <c r="F11" s="123"/>
      <c r="G11" s="123"/>
      <c r="H11" s="123"/>
      <c r="I11" s="123"/>
      <c r="J11" s="124">
        <f>J12+J19</f>
        <v>8925.3804192860007</v>
      </c>
      <c r="K11" s="125">
        <f t="shared" ref="K11:K17" si="0">J11/$J$10</f>
        <v>1</v>
      </c>
      <c r="L11" s="125">
        <f>J11/'סכום נכסי הקרן'!$C$42</f>
        <v>6.6902457119674755E-2</v>
      </c>
      <c r="M11" s="141"/>
      <c r="N11" s="141"/>
    </row>
    <row r="12" spans="2:14">
      <c r="B12" s="104" t="s">
        <v>44</v>
      </c>
      <c r="C12" s="84"/>
      <c r="D12" s="84"/>
      <c r="E12" s="84"/>
      <c r="F12" s="84"/>
      <c r="G12" s="84"/>
      <c r="H12" s="84"/>
      <c r="I12" s="84"/>
      <c r="J12" s="93">
        <f>SUM(J13:J17)</f>
        <v>7976.077724234</v>
      </c>
      <c r="K12" s="94">
        <f t="shared" si="0"/>
        <v>0.89364008586113108</v>
      </c>
      <c r="L12" s="94">
        <f>J12/'סכום נכסי הקרן'!$C$42</f>
        <v>5.9786717524746784E-2</v>
      </c>
      <c r="M12" s="142"/>
      <c r="N12" s="142"/>
    </row>
    <row r="13" spans="2:14">
      <c r="B13" s="89" t="s">
        <v>1463</v>
      </c>
      <c r="C13" s="86" t="s">
        <v>1464</v>
      </c>
      <c r="D13" s="86">
        <v>12</v>
      </c>
      <c r="E13" s="86" t="s">
        <v>351</v>
      </c>
      <c r="F13" s="86" t="s">
        <v>352</v>
      </c>
      <c r="G13" s="99" t="s">
        <v>172</v>
      </c>
      <c r="H13" s="100">
        <v>0</v>
      </c>
      <c r="I13" s="100">
        <v>0</v>
      </c>
      <c r="J13" s="96">
        <v>37.747842507999984</v>
      </c>
      <c r="K13" s="97">
        <f t="shared" si="0"/>
        <v>4.2292698725125803E-3</v>
      </c>
      <c r="L13" s="97">
        <f>J13/'סכום נכסי הקרן'!$C$42</f>
        <v>2.8294854629330518E-4</v>
      </c>
      <c r="M13" s="142"/>
      <c r="N13" s="142"/>
    </row>
    <row r="14" spans="2:14">
      <c r="B14" s="89" t="s">
        <v>1465</v>
      </c>
      <c r="C14" s="86" t="s">
        <v>1466</v>
      </c>
      <c r="D14" s="86">
        <v>10</v>
      </c>
      <c r="E14" s="86" t="s">
        <v>351</v>
      </c>
      <c r="F14" s="86" t="s">
        <v>352</v>
      </c>
      <c r="G14" s="99" t="s">
        <v>172</v>
      </c>
      <c r="H14" s="100">
        <v>0</v>
      </c>
      <c r="I14" s="100">
        <v>0</v>
      </c>
      <c r="J14" s="96">
        <v>742.04620884299993</v>
      </c>
      <c r="K14" s="97">
        <f t="shared" si="0"/>
        <v>8.3138888650570369E-2</v>
      </c>
      <c r="L14" s="97">
        <f>J14/'סכום נכסי הקרן'!$C$42</f>
        <v>5.5621959329221985E-3</v>
      </c>
      <c r="M14" s="142"/>
      <c r="N14" s="142"/>
    </row>
    <row r="15" spans="2:14">
      <c r="B15" s="89" t="s">
        <v>1465</v>
      </c>
      <c r="C15" s="86" t="s">
        <v>1467</v>
      </c>
      <c r="D15" s="86">
        <v>10</v>
      </c>
      <c r="E15" s="86" t="s">
        <v>351</v>
      </c>
      <c r="F15" s="86" t="s">
        <v>352</v>
      </c>
      <c r="G15" s="99" t="s">
        <v>172</v>
      </c>
      <c r="H15" s="100">
        <v>0</v>
      </c>
      <c r="I15" s="100">
        <v>0</v>
      </c>
      <c r="J15" s="96">
        <f>7575.27505-613.29</f>
        <v>6961.9850500000002</v>
      </c>
      <c r="K15" s="97">
        <f t="shared" si="0"/>
        <v>0.78002109971206524</v>
      </c>
      <c r="L15" s="97">
        <f>J15/'סכום נכסי הקרן'!$C$42</f>
        <v>5.2185328175927991E-2</v>
      </c>
      <c r="M15" s="142"/>
      <c r="N15" s="142"/>
    </row>
    <row r="16" spans="2:14">
      <c r="B16" s="89" t="s">
        <v>1468</v>
      </c>
      <c r="C16" s="86" t="s">
        <v>1469</v>
      </c>
      <c r="D16" s="86">
        <v>20</v>
      </c>
      <c r="E16" s="86" t="s">
        <v>351</v>
      </c>
      <c r="F16" s="86" t="s">
        <v>352</v>
      </c>
      <c r="G16" s="99" t="s">
        <v>172</v>
      </c>
      <c r="H16" s="100">
        <v>0</v>
      </c>
      <c r="I16" s="100">
        <v>0</v>
      </c>
      <c r="J16" s="96">
        <v>156.79899682199999</v>
      </c>
      <c r="K16" s="97">
        <f t="shared" si="0"/>
        <v>1.7567766241446476E-2</v>
      </c>
      <c r="L16" s="97">
        <f>J16/'סכום נכסי הקרן'!$C$42</f>
        <v>1.1753267276568425E-3</v>
      </c>
      <c r="M16" s="142"/>
      <c r="N16" s="142"/>
    </row>
    <row r="17" spans="2:14">
      <c r="B17" s="89" t="s">
        <v>1470</v>
      </c>
      <c r="C17" s="86" t="s">
        <v>1471</v>
      </c>
      <c r="D17" s="86">
        <v>11</v>
      </c>
      <c r="E17" s="86" t="s">
        <v>388</v>
      </c>
      <c r="F17" s="86" t="s">
        <v>352</v>
      </c>
      <c r="G17" s="99" t="s">
        <v>172</v>
      </c>
      <c r="H17" s="100">
        <v>0</v>
      </c>
      <c r="I17" s="100">
        <v>0</v>
      </c>
      <c r="J17" s="96">
        <v>77.499626061000001</v>
      </c>
      <c r="K17" s="97">
        <f t="shared" si="0"/>
        <v>8.6830613845364484E-3</v>
      </c>
      <c r="L17" s="97">
        <f>J17/'סכום נכסי הקרן'!$C$42</f>
        <v>5.8091814194645333E-4</v>
      </c>
      <c r="M17" s="142"/>
      <c r="N17" s="142"/>
    </row>
    <row r="18" spans="2:14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42"/>
      <c r="N18" s="142"/>
    </row>
    <row r="19" spans="2:14">
      <c r="B19" s="104" t="s">
        <v>45</v>
      </c>
      <c r="C19" s="84"/>
      <c r="D19" s="84"/>
      <c r="E19" s="84"/>
      <c r="F19" s="84"/>
      <c r="G19" s="84"/>
      <c r="H19" s="84"/>
      <c r="I19" s="84"/>
      <c r="J19" s="93">
        <f>SUM(J20:J29)</f>
        <v>949.3026950520001</v>
      </c>
      <c r="K19" s="94">
        <f t="shared" ref="K19:K29" si="1">J19/$J$10</f>
        <v>0.10635991413886883</v>
      </c>
      <c r="L19" s="94">
        <f>J19/'סכום נכסי הקרן'!$C$42</f>
        <v>7.1157395949279605E-3</v>
      </c>
      <c r="M19" s="142"/>
      <c r="N19" s="142"/>
    </row>
    <row r="20" spans="2:14">
      <c r="B20" s="89" t="s">
        <v>1463</v>
      </c>
      <c r="C20" s="86" t="s">
        <v>1472</v>
      </c>
      <c r="D20" s="86">
        <v>12</v>
      </c>
      <c r="E20" s="86" t="s">
        <v>351</v>
      </c>
      <c r="F20" s="86" t="s">
        <v>352</v>
      </c>
      <c r="G20" s="99" t="s">
        <v>171</v>
      </c>
      <c r="H20" s="100">
        <v>0</v>
      </c>
      <c r="I20" s="100">
        <v>0</v>
      </c>
      <c r="J20" s="96">
        <v>0.51813760100000006</v>
      </c>
      <c r="K20" s="97">
        <f t="shared" si="1"/>
        <v>5.8052158749492189E-5</v>
      </c>
      <c r="L20" s="97">
        <f>J20/'סכום נכסי הקרן'!$C$42</f>
        <v>3.8838320614424529E-6</v>
      </c>
      <c r="M20" s="142"/>
      <c r="N20" s="142"/>
    </row>
    <row r="21" spans="2:14">
      <c r="B21" s="89" t="s">
        <v>1465</v>
      </c>
      <c r="C21" s="86" t="s">
        <v>1473</v>
      </c>
      <c r="D21" s="86">
        <v>10</v>
      </c>
      <c r="E21" s="86" t="s">
        <v>351</v>
      </c>
      <c r="F21" s="86" t="s">
        <v>352</v>
      </c>
      <c r="G21" s="99" t="s">
        <v>171</v>
      </c>
      <c r="H21" s="100">
        <v>0</v>
      </c>
      <c r="I21" s="100">
        <v>0</v>
      </c>
      <c r="J21" s="96">
        <v>104.63105346</v>
      </c>
      <c r="K21" s="97">
        <f t="shared" si="1"/>
        <v>1.1722867658829732E-2</v>
      </c>
      <c r="L21" s="97">
        <f>J21/'סכום נכסי הקרן'!$C$42</f>
        <v>7.8428865086447805E-4</v>
      </c>
      <c r="M21" s="142"/>
      <c r="N21" s="142"/>
    </row>
    <row r="22" spans="2:14">
      <c r="B22" s="89" t="s">
        <v>1465</v>
      </c>
      <c r="C22" s="86" t="s">
        <v>1474</v>
      </c>
      <c r="D22" s="86">
        <v>10</v>
      </c>
      <c r="E22" s="86" t="s">
        <v>351</v>
      </c>
      <c r="F22" s="86" t="s">
        <v>352</v>
      </c>
      <c r="G22" s="99" t="s">
        <v>173</v>
      </c>
      <c r="H22" s="100">
        <v>0</v>
      </c>
      <c r="I22" s="100">
        <v>0</v>
      </c>
      <c r="J22" s="96">
        <v>1.3404700000000001</v>
      </c>
      <c r="K22" s="97">
        <f t="shared" si="1"/>
        <v>1.5018631554387381E-4</v>
      </c>
      <c r="L22" s="97">
        <f>J22/'סכום נכסי הקרן'!$C$42</f>
        <v>1.0047833535635959E-5</v>
      </c>
      <c r="M22" s="142"/>
      <c r="N22" s="142"/>
    </row>
    <row r="23" spans="2:14">
      <c r="B23" s="89" t="s">
        <v>1465</v>
      </c>
      <c r="C23" s="86" t="s">
        <v>1475</v>
      </c>
      <c r="D23" s="86">
        <v>10</v>
      </c>
      <c r="E23" s="86" t="s">
        <v>351</v>
      </c>
      <c r="F23" s="86" t="s">
        <v>352</v>
      </c>
      <c r="G23" s="99" t="s">
        <v>174</v>
      </c>
      <c r="H23" s="100">
        <v>0</v>
      </c>
      <c r="I23" s="100">
        <v>0</v>
      </c>
      <c r="J23" s="96">
        <v>3.9790799999999997</v>
      </c>
      <c r="K23" s="97">
        <f t="shared" si="1"/>
        <v>4.4581629163973632E-4</v>
      </c>
      <c r="L23" s="97">
        <f>J23/'סכום נכסי הקרן'!$C$42</f>
        <v>2.9826205334679871E-5</v>
      </c>
      <c r="M23" s="142"/>
      <c r="N23" s="142"/>
    </row>
    <row r="24" spans="2:14">
      <c r="B24" s="89" t="s">
        <v>1465</v>
      </c>
      <c r="C24" s="86" t="s">
        <v>1476</v>
      </c>
      <c r="D24" s="86">
        <v>10</v>
      </c>
      <c r="E24" s="86" t="s">
        <v>351</v>
      </c>
      <c r="F24" s="86" t="s">
        <v>352</v>
      </c>
      <c r="G24" s="99" t="s">
        <v>171</v>
      </c>
      <c r="H24" s="100">
        <v>0</v>
      </c>
      <c r="I24" s="100">
        <v>0</v>
      </c>
      <c r="J24" s="96">
        <v>818.08</v>
      </c>
      <c r="K24" s="97">
        <f t="shared" si="1"/>
        <v>9.1657717830411933E-2</v>
      </c>
      <c r="L24" s="97">
        <f>J24/'סכום נכסי הקרן'!$C$42</f>
        <v>6.1321265368363825E-3</v>
      </c>
      <c r="M24" s="142"/>
      <c r="N24" s="142"/>
    </row>
    <row r="25" spans="2:14">
      <c r="B25" s="89" t="s">
        <v>1465</v>
      </c>
      <c r="C25" s="86" t="s">
        <v>1477</v>
      </c>
      <c r="D25" s="86">
        <v>10</v>
      </c>
      <c r="E25" s="86" t="s">
        <v>351</v>
      </c>
      <c r="F25" s="86" t="s">
        <v>352</v>
      </c>
      <c r="G25" s="99" t="s">
        <v>181</v>
      </c>
      <c r="H25" s="100">
        <v>0</v>
      </c>
      <c r="I25" s="100">
        <v>0</v>
      </c>
      <c r="J25" s="96">
        <v>16.19023</v>
      </c>
      <c r="K25" s="97">
        <f t="shared" si="1"/>
        <v>1.8139540545539191E-3</v>
      </c>
      <c r="L25" s="97">
        <f>J25/'סכום נכסי הקרן'!$C$42</f>
        <v>1.2135798335185373E-4</v>
      </c>
      <c r="M25" s="142"/>
      <c r="N25" s="142"/>
    </row>
    <row r="26" spans="2:14">
      <c r="B26" s="89" t="s">
        <v>1465</v>
      </c>
      <c r="C26" s="86" t="s">
        <v>1478</v>
      </c>
      <c r="D26" s="86">
        <v>10</v>
      </c>
      <c r="E26" s="86" t="s">
        <v>351</v>
      </c>
      <c r="F26" s="86" t="s">
        <v>352</v>
      </c>
      <c r="G26" s="99" t="s">
        <v>180</v>
      </c>
      <c r="H26" s="100">
        <v>0</v>
      </c>
      <c r="I26" s="100">
        <v>0</v>
      </c>
      <c r="J26" s="96">
        <v>2.2390400000000001</v>
      </c>
      <c r="K26" s="97">
        <f t="shared" si="1"/>
        <v>2.5086213638153424E-4</v>
      </c>
      <c r="L26" s="97">
        <f>J26/'סכום נכסי הקרן'!$C$42</f>
        <v>1.6783293322215595E-5</v>
      </c>
      <c r="M26" s="142"/>
      <c r="N26" s="142"/>
    </row>
    <row r="27" spans="2:14">
      <c r="B27" s="89" t="s">
        <v>1465</v>
      </c>
      <c r="C27" s="86" t="s">
        <v>1479</v>
      </c>
      <c r="D27" s="86">
        <v>10</v>
      </c>
      <c r="E27" s="86" t="s">
        <v>351</v>
      </c>
      <c r="F27" s="86" t="s">
        <v>352</v>
      </c>
      <c r="G27" s="99" t="s">
        <v>175</v>
      </c>
      <c r="H27" s="100">
        <v>0</v>
      </c>
      <c r="I27" s="100">
        <v>0</v>
      </c>
      <c r="J27" s="96">
        <v>2.1535199999999999</v>
      </c>
      <c r="K27" s="97">
        <f t="shared" si="1"/>
        <v>2.4128047196135915E-4</v>
      </c>
      <c r="L27" s="97">
        <f>J27/'סכום נכסי הקרן'!$C$42</f>
        <v>1.6142256429209717E-5</v>
      </c>
      <c r="M27" s="142"/>
      <c r="N27" s="142"/>
    </row>
    <row r="28" spans="2:14">
      <c r="B28" s="89" t="s">
        <v>1468</v>
      </c>
      <c r="C28" s="86" t="s">
        <v>1480</v>
      </c>
      <c r="D28" s="86">
        <v>20</v>
      </c>
      <c r="E28" s="86" t="s">
        <v>351</v>
      </c>
      <c r="F28" s="86" t="s">
        <v>352</v>
      </c>
      <c r="G28" s="99" t="s">
        <v>171</v>
      </c>
      <c r="H28" s="100">
        <v>0</v>
      </c>
      <c r="I28" s="100">
        <v>0</v>
      </c>
      <c r="J28" s="96">
        <v>6.7509968000000004E-2</v>
      </c>
      <c r="K28" s="97">
        <f t="shared" si="1"/>
        <v>7.5638196725065271E-6</v>
      </c>
      <c r="L28" s="97">
        <f>J28/'סכום נכסי הקרן'!$C$42</f>
        <v>5.0603812130082027E-7</v>
      </c>
      <c r="M28" s="142"/>
      <c r="N28" s="142"/>
    </row>
    <row r="29" spans="2:14">
      <c r="B29" s="89" t="s">
        <v>1470</v>
      </c>
      <c r="C29" s="86" t="s">
        <v>1481</v>
      </c>
      <c r="D29" s="86">
        <v>11</v>
      </c>
      <c r="E29" s="86" t="s">
        <v>388</v>
      </c>
      <c r="F29" s="86" t="s">
        <v>352</v>
      </c>
      <c r="G29" s="99" t="s">
        <v>171</v>
      </c>
      <c r="H29" s="100">
        <v>0</v>
      </c>
      <c r="I29" s="100">
        <v>0</v>
      </c>
      <c r="J29" s="96">
        <v>0.103654023</v>
      </c>
      <c r="K29" s="97">
        <f t="shared" si="1"/>
        <v>1.1613401124732334E-5</v>
      </c>
      <c r="L29" s="97">
        <f>J29/'סכום נכסי הקרן'!$C$42</f>
        <v>7.7696507076098759E-7</v>
      </c>
      <c r="M29" s="142"/>
      <c r="N29" s="142"/>
    </row>
    <row r="30" spans="2:14">
      <c r="B30" s="85"/>
      <c r="C30" s="86"/>
      <c r="D30" s="86"/>
      <c r="E30" s="86"/>
      <c r="F30" s="86"/>
      <c r="G30" s="86"/>
      <c r="H30" s="86"/>
      <c r="I30" s="103"/>
      <c r="J30" s="86"/>
      <c r="K30" s="97"/>
      <c r="L30" s="86"/>
      <c r="M30" s="142"/>
      <c r="N30" s="142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42"/>
      <c r="N31" s="142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1" t="s">
        <v>257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17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2:12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2:12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</row>
    <row r="130" spans="2:12">
      <c r="D130" s="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187</v>
      </c>
      <c r="C1" s="80" t="s" vm="1">
        <v>258</v>
      </c>
    </row>
    <row r="2" spans="2:18">
      <c r="B2" s="58" t="s">
        <v>186</v>
      </c>
      <c r="C2" s="80" t="s">
        <v>259</v>
      </c>
    </row>
    <row r="3" spans="2:18">
      <c r="B3" s="58" t="s">
        <v>188</v>
      </c>
      <c r="C3" s="80" t="s">
        <v>260</v>
      </c>
    </row>
    <row r="4" spans="2:18">
      <c r="B4" s="58" t="s">
        <v>189</v>
      </c>
      <c r="C4" s="80">
        <v>9453</v>
      </c>
    </row>
    <row r="6" spans="2:18" ht="26.25" customHeight="1">
      <c r="B6" s="166" t="s">
        <v>228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225</v>
      </c>
      <c r="L7" s="31" t="s">
        <v>242</v>
      </c>
      <c r="M7" s="31" t="s">
        <v>226</v>
      </c>
      <c r="N7" s="31" t="s">
        <v>61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187</v>
      </c>
      <c r="C1" s="80" t="s" vm="1">
        <v>258</v>
      </c>
    </row>
    <row r="2" spans="2:18">
      <c r="B2" s="58" t="s">
        <v>186</v>
      </c>
      <c r="C2" s="80" t="s">
        <v>259</v>
      </c>
    </row>
    <row r="3" spans="2:18">
      <c r="B3" s="58" t="s">
        <v>188</v>
      </c>
      <c r="C3" s="80" t="s">
        <v>260</v>
      </c>
    </row>
    <row r="4" spans="2:18">
      <c r="B4" s="58" t="s">
        <v>189</v>
      </c>
      <c r="C4" s="80">
        <v>9453</v>
      </c>
    </row>
    <row r="6" spans="2:18" ht="26.25" customHeight="1">
      <c r="B6" s="166" t="s">
        <v>230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8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225</v>
      </c>
      <c r="L7" s="31" t="s">
        <v>242</v>
      </c>
      <c r="M7" s="31" t="s">
        <v>226</v>
      </c>
      <c r="N7" s="31" t="s">
        <v>61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187</v>
      </c>
      <c r="C1" s="80" t="s" vm="1">
        <v>258</v>
      </c>
    </row>
    <row r="2" spans="2:53">
      <c r="B2" s="58" t="s">
        <v>186</v>
      </c>
      <c r="C2" s="80" t="s">
        <v>259</v>
      </c>
    </row>
    <row r="3" spans="2:53">
      <c r="B3" s="58" t="s">
        <v>188</v>
      </c>
      <c r="C3" s="80" t="s">
        <v>260</v>
      </c>
    </row>
    <row r="4" spans="2:53">
      <c r="B4" s="58" t="s">
        <v>189</v>
      </c>
      <c r="C4" s="80">
        <v>9453</v>
      </c>
    </row>
    <row r="6" spans="2:53" ht="21.75" customHeight="1">
      <c r="B6" s="157" t="s">
        <v>217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9"/>
    </row>
    <row r="7" spans="2:53" ht="27.75" customHeight="1">
      <c r="B7" s="160" t="s">
        <v>92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2"/>
      <c r="AU7" s="3"/>
      <c r="AV7" s="3"/>
    </row>
    <row r="8" spans="2:53" s="3" customFormat="1" ht="66" customHeight="1">
      <c r="B8" s="23" t="s">
        <v>122</v>
      </c>
      <c r="C8" s="31" t="s">
        <v>47</v>
      </c>
      <c r="D8" s="31" t="s">
        <v>127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256</v>
      </c>
      <c r="O8" s="31" t="s">
        <v>64</v>
      </c>
      <c r="P8" s="31" t="s">
        <v>244</v>
      </c>
      <c r="Q8" s="31" t="s">
        <v>190</v>
      </c>
      <c r="R8" s="74" t="s">
        <v>192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17" t="s">
        <v>245</v>
      </c>
      <c r="O9" s="33" t="s">
        <v>250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0" customFormat="1" ht="18" customHeight="1">
      <c r="B11" s="81" t="s">
        <v>29</v>
      </c>
      <c r="C11" s="82"/>
      <c r="D11" s="82"/>
      <c r="E11" s="82"/>
      <c r="F11" s="82"/>
      <c r="G11" s="82"/>
      <c r="H11" s="90">
        <v>5.3640310574349463</v>
      </c>
      <c r="I11" s="82"/>
      <c r="J11" s="82"/>
      <c r="K11" s="91">
        <v>4.7692689494964139E-3</v>
      </c>
      <c r="L11" s="90"/>
      <c r="M11" s="92"/>
      <c r="N11" s="82"/>
      <c r="O11" s="90">
        <v>20552.447331947995</v>
      </c>
      <c r="P11" s="82"/>
      <c r="Q11" s="91">
        <v>1</v>
      </c>
      <c r="R11" s="91">
        <f>O11/'סכום נכסי הקרן'!$C$42</f>
        <v>0.15405609192398104</v>
      </c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U11" s="142"/>
      <c r="AV11" s="142"/>
      <c r="AW11" s="144"/>
      <c r="BA11" s="142"/>
    </row>
    <row r="12" spans="2:53" s="142" customFormat="1" ht="22.5" customHeight="1">
      <c r="B12" s="83" t="s">
        <v>239</v>
      </c>
      <c r="C12" s="84"/>
      <c r="D12" s="84"/>
      <c r="E12" s="84"/>
      <c r="F12" s="84"/>
      <c r="G12" s="84"/>
      <c r="H12" s="93">
        <v>5.3640310574349472</v>
      </c>
      <c r="I12" s="84"/>
      <c r="J12" s="84"/>
      <c r="K12" s="94">
        <v>4.7692689494964165E-3</v>
      </c>
      <c r="L12" s="93"/>
      <c r="M12" s="95"/>
      <c r="N12" s="84"/>
      <c r="O12" s="93">
        <v>20552.447331947991</v>
      </c>
      <c r="P12" s="84"/>
      <c r="Q12" s="94">
        <v>0.99999999999999978</v>
      </c>
      <c r="R12" s="94">
        <f>O12/'סכום נכסי הקרן'!$C$42</f>
        <v>0.15405609192398101</v>
      </c>
      <c r="AW12" s="140"/>
    </row>
    <row r="13" spans="2:53" s="141" customFormat="1">
      <c r="B13" s="127" t="s">
        <v>27</v>
      </c>
      <c r="C13" s="123"/>
      <c r="D13" s="123"/>
      <c r="E13" s="123"/>
      <c r="F13" s="123"/>
      <c r="G13" s="123"/>
      <c r="H13" s="124">
        <v>5.7861130952196707</v>
      </c>
      <c r="I13" s="123"/>
      <c r="J13" s="123"/>
      <c r="K13" s="125">
        <v>-5.118687181387035E-3</v>
      </c>
      <c r="L13" s="124"/>
      <c r="M13" s="128"/>
      <c r="N13" s="123"/>
      <c r="O13" s="124">
        <v>7835.0052902729994</v>
      </c>
      <c r="P13" s="123"/>
      <c r="Q13" s="125">
        <v>0.38122006414748394</v>
      </c>
      <c r="R13" s="125">
        <f>O13/'סכום נכסי הקרן'!$C$42</f>
        <v>5.8729273245570729E-2</v>
      </c>
    </row>
    <row r="14" spans="2:53" s="142" customFormat="1">
      <c r="B14" s="87" t="s">
        <v>26</v>
      </c>
      <c r="C14" s="84"/>
      <c r="D14" s="84"/>
      <c r="E14" s="84"/>
      <c r="F14" s="84"/>
      <c r="G14" s="84"/>
      <c r="H14" s="93">
        <v>5.7861130952196707</v>
      </c>
      <c r="I14" s="84"/>
      <c r="J14" s="84"/>
      <c r="K14" s="94">
        <v>-5.118687181387035E-3</v>
      </c>
      <c r="L14" s="93"/>
      <c r="M14" s="95"/>
      <c r="N14" s="84"/>
      <c r="O14" s="93">
        <v>7835.0052902729994</v>
      </c>
      <c r="P14" s="84"/>
      <c r="Q14" s="94">
        <v>0.38122006414748394</v>
      </c>
      <c r="R14" s="94">
        <f>O14/'סכום נכסי הקרן'!$C$42</f>
        <v>5.8729273245570729E-2</v>
      </c>
    </row>
    <row r="15" spans="2:53" s="142" customFormat="1">
      <c r="B15" s="88" t="s">
        <v>261</v>
      </c>
      <c r="C15" s="86" t="s">
        <v>262</v>
      </c>
      <c r="D15" s="99" t="s">
        <v>128</v>
      </c>
      <c r="E15" s="86" t="s">
        <v>263</v>
      </c>
      <c r="F15" s="86"/>
      <c r="G15" s="86"/>
      <c r="H15" s="96">
        <v>2.230000000000631</v>
      </c>
      <c r="I15" s="99" t="s">
        <v>172</v>
      </c>
      <c r="J15" s="100">
        <v>0.04</v>
      </c>
      <c r="K15" s="97">
        <v>-1.1699999999999797E-2</v>
      </c>
      <c r="L15" s="96">
        <v>654775.71346799994</v>
      </c>
      <c r="M15" s="98">
        <v>150.09</v>
      </c>
      <c r="N15" s="86"/>
      <c r="O15" s="96">
        <v>982.75285860600002</v>
      </c>
      <c r="P15" s="97">
        <v>4.2113702174718267E-5</v>
      </c>
      <c r="Q15" s="97">
        <v>4.7816828951477139E-2</v>
      </c>
      <c r="R15" s="97">
        <f>O15/'סכום נכסי הקרן'!$C$42</f>
        <v>7.3664737964620397E-3</v>
      </c>
    </row>
    <row r="16" spans="2:53" s="142" customFormat="1" ht="20.25">
      <c r="B16" s="88" t="s">
        <v>264</v>
      </c>
      <c r="C16" s="86" t="s">
        <v>265</v>
      </c>
      <c r="D16" s="99" t="s">
        <v>128</v>
      </c>
      <c r="E16" s="86" t="s">
        <v>263</v>
      </c>
      <c r="F16" s="86"/>
      <c r="G16" s="86"/>
      <c r="H16" s="96">
        <v>4.8600000000045185</v>
      </c>
      <c r="I16" s="99" t="s">
        <v>172</v>
      </c>
      <c r="J16" s="100">
        <v>0.04</v>
      </c>
      <c r="K16" s="97">
        <v>-4.7000000000130791E-3</v>
      </c>
      <c r="L16" s="96">
        <v>268205.66465200001</v>
      </c>
      <c r="M16" s="98">
        <v>156.80000000000001</v>
      </c>
      <c r="N16" s="86"/>
      <c r="O16" s="96">
        <v>420.54649503499996</v>
      </c>
      <c r="P16" s="97">
        <v>2.3085566510763485E-5</v>
      </c>
      <c r="Q16" s="97">
        <v>2.0462112771420488E-2</v>
      </c>
      <c r="R16" s="97">
        <f>O16/'סכום נכסי הקרן'!$C$42</f>
        <v>3.1523131260728205E-3</v>
      </c>
      <c r="AU16" s="140"/>
    </row>
    <row r="17" spans="2:48" s="142" customFormat="1" ht="20.25">
      <c r="B17" s="88" t="s">
        <v>266</v>
      </c>
      <c r="C17" s="86" t="s">
        <v>267</v>
      </c>
      <c r="D17" s="99" t="s">
        <v>128</v>
      </c>
      <c r="E17" s="86" t="s">
        <v>263</v>
      </c>
      <c r="F17" s="86"/>
      <c r="G17" s="86"/>
      <c r="H17" s="96">
        <v>7.9199999999971764</v>
      </c>
      <c r="I17" s="99" t="s">
        <v>172</v>
      </c>
      <c r="J17" s="100">
        <v>7.4999999999999997E-3</v>
      </c>
      <c r="K17" s="97">
        <v>-3.99999999997702E-4</v>
      </c>
      <c r="L17" s="96">
        <v>1125183.1738740001</v>
      </c>
      <c r="M17" s="98">
        <v>108.29</v>
      </c>
      <c r="N17" s="86"/>
      <c r="O17" s="96">
        <v>1218.4608788820001</v>
      </c>
      <c r="P17" s="97">
        <v>8.0725633183576734E-5</v>
      </c>
      <c r="Q17" s="97">
        <v>5.9285439792269856E-2</v>
      </c>
      <c r="R17" s="97">
        <f>O17/'סכום נכסי הקרן'!$C$42</f>
        <v>9.1332831623915679E-3</v>
      </c>
      <c r="AV17" s="140"/>
    </row>
    <row r="18" spans="2:48" s="142" customFormat="1">
      <c r="B18" s="88" t="s">
        <v>268</v>
      </c>
      <c r="C18" s="86" t="s">
        <v>269</v>
      </c>
      <c r="D18" s="99" t="s">
        <v>128</v>
      </c>
      <c r="E18" s="86" t="s">
        <v>263</v>
      </c>
      <c r="F18" s="86"/>
      <c r="G18" s="86"/>
      <c r="H18" s="96">
        <v>13.360000000005535</v>
      </c>
      <c r="I18" s="99" t="s">
        <v>172</v>
      </c>
      <c r="J18" s="100">
        <v>0.04</v>
      </c>
      <c r="K18" s="97">
        <v>8.6999999999997964E-3</v>
      </c>
      <c r="L18" s="96">
        <v>539640.10081700003</v>
      </c>
      <c r="M18" s="98">
        <v>182.1</v>
      </c>
      <c r="N18" s="86"/>
      <c r="O18" s="96">
        <v>982.68459754600008</v>
      </c>
      <c r="P18" s="97">
        <v>3.3266755499872613E-5</v>
      </c>
      <c r="Q18" s="97">
        <v>4.781350764093454E-2</v>
      </c>
      <c r="R18" s="97">
        <f>O18/'סכום נכסי הקרן'!$C$42</f>
        <v>7.36596212833978E-3</v>
      </c>
      <c r="AU18" s="144"/>
    </row>
    <row r="19" spans="2:48" s="142" customFormat="1">
      <c r="B19" s="88" t="s">
        <v>270</v>
      </c>
      <c r="C19" s="86" t="s">
        <v>271</v>
      </c>
      <c r="D19" s="99" t="s">
        <v>128</v>
      </c>
      <c r="E19" s="86" t="s">
        <v>263</v>
      </c>
      <c r="F19" s="86"/>
      <c r="G19" s="86"/>
      <c r="H19" s="96">
        <v>17.590000000017085</v>
      </c>
      <c r="I19" s="99" t="s">
        <v>172</v>
      </c>
      <c r="J19" s="100">
        <v>2.75E-2</v>
      </c>
      <c r="K19" s="97">
        <v>1.2000000000027558E-2</v>
      </c>
      <c r="L19" s="96">
        <v>102774.01867600001</v>
      </c>
      <c r="M19" s="98">
        <v>141.22999999999999</v>
      </c>
      <c r="N19" s="86"/>
      <c r="O19" s="96">
        <v>145.147754728</v>
      </c>
      <c r="P19" s="97">
        <v>5.8146324806576409E-6</v>
      </c>
      <c r="Q19" s="97">
        <v>7.0623100200029876E-3</v>
      </c>
      <c r="R19" s="97">
        <f>O19/'סכום נכסי הקרן'!$C$42</f>
        <v>1.0879918816372326E-3</v>
      </c>
      <c r="AV19" s="144"/>
    </row>
    <row r="20" spans="2:48" s="142" customFormat="1">
      <c r="B20" s="88" t="s">
        <v>272</v>
      </c>
      <c r="C20" s="86" t="s">
        <v>273</v>
      </c>
      <c r="D20" s="99" t="s">
        <v>128</v>
      </c>
      <c r="E20" s="86" t="s">
        <v>263</v>
      </c>
      <c r="F20" s="86"/>
      <c r="G20" s="86"/>
      <c r="H20" s="96">
        <v>4.3399999999978069</v>
      </c>
      <c r="I20" s="99" t="s">
        <v>172</v>
      </c>
      <c r="J20" s="100">
        <v>1.7500000000000002E-2</v>
      </c>
      <c r="K20" s="97">
        <v>-6.300000000003133E-3</v>
      </c>
      <c r="L20" s="96">
        <v>448940.31894099998</v>
      </c>
      <c r="M20" s="98">
        <v>113.75</v>
      </c>
      <c r="N20" s="86"/>
      <c r="O20" s="96">
        <v>510.66961846799995</v>
      </c>
      <c r="P20" s="97">
        <v>3.1348216680655371E-5</v>
      </c>
      <c r="Q20" s="97">
        <v>2.484714400285476E-2</v>
      </c>
      <c r="R20" s="97">
        <f>O20/'סכום נכסי הקרן'!$C$42</f>
        <v>3.8278539005521871E-3</v>
      </c>
    </row>
    <row r="21" spans="2:48" s="142" customFormat="1">
      <c r="B21" s="88" t="s">
        <v>274</v>
      </c>
      <c r="C21" s="86" t="s">
        <v>275</v>
      </c>
      <c r="D21" s="99" t="s">
        <v>128</v>
      </c>
      <c r="E21" s="86" t="s">
        <v>263</v>
      </c>
      <c r="F21" s="86"/>
      <c r="G21" s="86"/>
      <c r="H21" s="96">
        <v>0.58000000000142682</v>
      </c>
      <c r="I21" s="99" t="s">
        <v>172</v>
      </c>
      <c r="J21" s="100">
        <v>0.03</v>
      </c>
      <c r="K21" s="97">
        <v>-2.0599999999987236E-2</v>
      </c>
      <c r="L21" s="96">
        <v>231806.75507799999</v>
      </c>
      <c r="M21" s="98">
        <v>114.9</v>
      </c>
      <c r="N21" s="86"/>
      <c r="O21" s="96">
        <v>266.34594628899998</v>
      </c>
      <c r="P21" s="97">
        <v>1.5120863586062049E-5</v>
      </c>
      <c r="Q21" s="97">
        <v>1.2959329951668354E-2</v>
      </c>
      <c r="R21" s="97">
        <f>O21/'סכום נכסי הקרן'!$C$42</f>
        <v>1.9964637263074204E-3</v>
      </c>
    </row>
    <row r="22" spans="2:48" s="142" customFormat="1">
      <c r="B22" s="88" t="s">
        <v>276</v>
      </c>
      <c r="C22" s="86" t="s">
        <v>277</v>
      </c>
      <c r="D22" s="99" t="s">
        <v>128</v>
      </c>
      <c r="E22" s="86" t="s">
        <v>263</v>
      </c>
      <c r="F22" s="86"/>
      <c r="G22" s="86"/>
      <c r="H22" s="96">
        <v>1.5800000000000942</v>
      </c>
      <c r="I22" s="99" t="s">
        <v>172</v>
      </c>
      <c r="J22" s="100">
        <v>1E-3</v>
      </c>
      <c r="K22" s="97">
        <v>-1.3500000000003134E-2</v>
      </c>
      <c r="L22" s="96">
        <v>1235673.6936560001</v>
      </c>
      <c r="M22" s="98">
        <v>103.3</v>
      </c>
      <c r="N22" s="86"/>
      <c r="O22" s="96">
        <v>1276.4509200360001</v>
      </c>
      <c r="P22" s="97">
        <v>8.1533348763833236E-5</v>
      </c>
      <c r="Q22" s="97">
        <v>6.210700358062983E-2</v>
      </c>
      <c r="R22" s="97">
        <f>O22/'סכום נכסי הקרן'!$C$42</f>
        <v>9.5679622527405275E-3</v>
      </c>
    </row>
    <row r="23" spans="2:48" s="142" customFormat="1">
      <c r="B23" s="88" t="s">
        <v>278</v>
      </c>
      <c r="C23" s="86" t="s">
        <v>279</v>
      </c>
      <c r="D23" s="99" t="s">
        <v>128</v>
      </c>
      <c r="E23" s="86" t="s">
        <v>263</v>
      </c>
      <c r="F23" s="86"/>
      <c r="G23" s="86"/>
      <c r="H23" s="96">
        <v>6.4399999999979123</v>
      </c>
      <c r="I23" s="99" t="s">
        <v>172</v>
      </c>
      <c r="J23" s="100">
        <v>7.4999999999999997E-3</v>
      </c>
      <c r="K23" s="97">
        <v>-2.7000000000069568E-3</v>
      </c>
      <c r="L23" s="96">
        <v>320611.994833</v>
      </c>
      <c r="M23" s="98">
        <v>107.6</v>
      </c>
      <c r="N23" s="86"/>
      <c r="O23" s="96">
        <v>344.97852678800001</v>
      </c>
      <c r="P23" s="97">
        <v>2.3161556738106009E-5</v>
      </c>
      <c r="Q23" s="97">
        <v>1.678527725755288E-2</v>
      </c>
      <c r="R23" s="97">
        <f>O23/'סכום נכסי הקרן'!$C$42</f>
        <v>2.5858742161590743E-3</v>
      </c>
    </row>
    <row r="24" spans="2:48" s="142" customFormat="1">
      <c r="B24" s="88" t="s">
        <v>280</v>
      </c>
      <c r="C24" s="86" t="s">
        <v>281</v>
      </c>
      <c r="D24" s="99" t="s">
        <v>128</v>
      </c>
      <c r="E24" s="86" t="s">
        <v>263</v>
      </c>
      <c r="F24" s="86"/>
      <c r="G24" s="86"/>
      <c r="H24" s="96">
        <v>9.9399999999887374</v>
      </c>
      <c r="I24" s="99" t="s">
        <v>172</v>
      </c>
      <c r="J24" s="100">
        <v>5.0000000000000001E-3</v>
      </c>
      <c r="K24" s="97">
        <v>2.5999999999964246E-3</v>
      </c>
      <c r="L24" s="96">
        <v>218209.150024</v>
      </c>
      <c r="M24" s="98">
        <v>102.54</v>
      </c>
      <c r="N24" s="86"/>
      <c r="O24" s="96">
        <v>223.75164495799999</v>
      </c>
      <c r="P24" s="97">
        <v>1.0469814421636581E-4</v>
      </c>
      <c r="Q24" s="97">
        <v>1.0886861371987879E-2</v>
      </c>
      <c r="R24" s="97">
        <f>O24/'סכום נכסי הקרן'!$C$42</f>
        <v>1.6771873162866029E-3</v>
      </c>
    </row>
    <row r="25" spans="2:48" s="142" customFormat="1">
      <c r="B25" s="88" t="s">
        <v>282</v>
      </c>
      <c r="C25" s="86" t="s">
        <v>283</v>
      </c>
      <c r="D25" s="99" t="s">
        <v>128</v>
      </c>
      <c r="E25" s="86" t="s">
        <v>263</v>
      </c>
      <c r="F25" s="86"/>
      <c r="G25" s="86"/>
      <c r="H25" s="96">
        <v>22.739999999998076</v>
      </c>
      <c r="I25" s="99" t="s">
        <v>172</v>
      </c>
      <c r="J25" s="100">
        <v>0.01</v>
      </c>
      <c r="K25" s="97">
        <v>1.4799999999961568E-2</v>
      </c>
      <c r="L25" s="96">
        <v>113935.29181</v>
      </c>
      <c r="M25" s="98">
        <v>91.35</v>
      </c>
      <c r="N25" s="86"/>
      <c r="O25" s="96">
        <v>104.07988888</v>
      </c>
      <c r="P25" s="97">
        <v>9.5694350507598293E-6</v>
      </c>
      <c r="Q25" s="97">
        <v>5.0641116942901389E-3</v>
      </c>
      <c r="R25" s="97">
        <f>O25/'סכום נכסי הקרן'!$C$42</f>
        <v>7.8015725668886891E-4</v>
      </c>
    </row>
    <row r="26" spans="2:48" s="142" customFormat="1">
      <c r="B26" s="88" t="s">
        <v>284</v>
      </c>
      <c r="C26" s="86" t="s">
        <v>285</v>
      </c>
      <c r="D26" s="99" t="s">
        <v>128</v>
      </c>
      <c r="E26" s="86" t="s">
        <v>263</v>
      </c>
      <c r="F26" s="86"/>
      <c r="G26" s="86"/>
      <c r="H26" s="96">
        <v>3.3599999999988821</v>
      </c>
      <c r="I26" s="99" t="s">
        <v>172</v>
      </c>
      <c r="J26" s="100">
        <v>2.75E-2</v>
      </c>
      <c r="K26" s="97">
        <v>-8.5999999999998526E-3</v>
      </c>
      <c r="L26" s="96">
        <v>1147143.959123</v>
      </c>
      <c r="M26" s="98">
        <v>118.48</v>
      </c>
      <c r="N26" s="86"/>
      <c r="O26" s="96">
        <v>1359.1361600569999</v>
      </c>
      <c r="P26" s="97">
        <v>6.9183243178616314E-5</v>
      </c>
      <c r="Q26" s="97">
        <v>6.6130137112395113E-2</v>
      </c>
      <c r="R26" s="97">
        <f>O26/'סכום נכסי הקרן'!$C$42</f>
        <v>1.0187750481932609E-2</v>
      </c>
    </row>
    <row r="27" spans="2:48" s="142" customFormat="1">
      <c r="B27" s="89"/>
      <c r="C27" s="86"/>
      <c r="D27" s="86"/>
      <c r="E27" s="86"/>
      <c r="F27" s="86"/>
      <c r="G27" s="86"/>
      <c r="H27" s="86"/>
      <c r="I27" s="86"/>
      <c r="J27" s="86"/>
      <c r="K27" s="97"/>
      <c r="L27" s="96"/>
      <c r="M27" s="98"/>
      <c r="N27" s="86"/>
      <c r="O27" s="86"/>
      <c r="P27" s="86"/>
      <c r="Q27" s="97"/>
      <c r="R27" s="86"/>
    </row>
    <row r="28" spans="2:48" s="141" customFormat="1">
      <c r="B28" s="127" t="s">
        <v>48</v>
      </c>
      <c r="C28" s="123"/>
      <c r="D28" s="123"/>
      <c r="E28" s="123"/>
      <c r="F28" s="123"/>
      <c r="G28" s="123"/>
      <c r="H28" s="124">
        <v>5.1039933086380147</v>
      </c>
      <c r="I28" s="123"/>
      <c r="J28" s="123"/>
      <c r="K28" s="125">
        <v>1.0861074859960414E-2</v>
      </c>
      <c r="L28" s="124"/>
      <c r="M28" s="128"/>
      <c r="N28" s="123"/>
      <c r="O28" s="124">
        <v>12717.442041675004</v>
      </c>
      <c r="P28" s="123"/>
      <c r="Q28" s="125">
        <v>0.61877993585251645</v>
      </c>
      <c r="R28" s="125">
        <f>O28/'סכום נכסי הקרן'!$C$42</f>
        <v>9.5326818678410363E-2</v>
      </c>
    </row>
    <row r="29" spans="2:48" s="142" customFormat="1">
      <c r="B29" s="87" t="s">
        <v>23</v>
      </c>
      <c r="C29" s="84"/>
      <c r="D29" s="84"/>
      <c r="E29" s="84"/>
      <c r="F29" s="84"/>
      <c r="G29" s="84"/>
      <c r="H29" s="93">
        <v>0.61322269818786768</v>
      </c>
      <c r="I29" s="84"/>
      <c r="J29" s="84"/>
      <c r="K29" s="94">
        <v>2.9819387718217076E-3</v>
      </c>
      <c r="L29" s="93"/>
      <c r="M29" s="95"/>
      <c r="N29" s="84"/>
      <c r="O29" s="93">
        <v>1859.4881220959999</v>
      </c>
      <c r="P29" s="84"/>
      <c r="Q29" s="94">
        <v>9.0475265162484886E-2</v>
      </c>
      <c r="R29" s="94">
        <f>O29/'סכום נכסי הקרן'!$C$42</f>
        <v>1.3938265766718329E-2</v>
      </c>
    </row>
    <row r="30" spans="2:48" s="142" customFormat="1">
      <c r="B30" s="88" t="s">
        <v>286</v>
      </c>
      <c r="C30" s="86" t="s">
        <v>287</v>
      </c>
      <c r="D30" s="99" t="s">
        <v>128</v>
      </c>
      <c r="E30" s="86" t="s">
        <v>263</v>
      </c>
      <c r="F30" s="86"/>
      <c r="G30" s="86"/>
      <c r="H30" s="96">
        <v>0.5099999999998116</v>
      </c>
      <c r="I30" s="99" t="s">
        <v>172</v>
      </c>
      <c r="J30" s="100">
        <v>0</v>
      </c>
      <c r="K30" s="97">
        <v>2.800000000010051E-3</v>
      </c>
      <c r="L30" s="96">
        <v>318818.31053900003</v>
      </c>
      <c r="M30" s="98">
        <v>99.86</v>
      </c>
      <c r="N30" s="86"/>
      <c r="O30" s="96">
        <v>318.37196490600002</v>
      </c>
      <c r="P30" s="97">
        <v>3.542425672655556E-5</v>
      </c>
      <c r="Q30" s="97">
        <v>1.5490708223886453E-2</v>
      </c>
      <c r="R30" s="97">
        <f>O30/'סכום נכסי הקרן'!$C$42</f>
        <v>2.3864379701066204E-3</v>
      </c>
    </row>
    <row r="31" spans="2:48" s="142" customFormat="1">
      <c r="B31" s="88" t="s">
        <v>288</v>
      </c>
      <c r="C31" s="86" t="s">
        <v>289</v>
      </c>
      <c r="D31" s="99" t="s">
        <v>128</v>
      </c>
      <c r="E31" s="86" t="s">
        <v>263</v>
      </c>
      <c r="F31" s="86"/>
      <c r="G31" s="86"/>
      <c r="H31" s="96">
        <v>0.6</v>
      </c>
      <c r="I31" s="99" t="s">
        <v>172</v>
      </c>
      <c r="J31" s="100">
        <v>0</v>
      </c>
      <c r="K31" s="97">
        <v>2.699999999875764E-3</v>
      </c>
      <c r="L31" s="96">
        <v>4031.0533999999998</v>
      </c>
      <c r="M31" s="98">
        <v>99.84</v>
      </c>
      <c r="N31" s="86"/>
      <c r="O31" s="96">
        <v>4.0246037150000005</v>
      </c>
      <c r="P31" s="97">
        <v>4.4789482222222221E-7</v>
      </c>
      <c r="Q31" s="97">
        <v>1.9582114236798981E-4</v>
      </c>
      <c r="R31" s="97">
        <f>O31/'סכום נכסי הקרן'!$C$42</f>
        <v>3.0167439909302014E-5</v>
      </c>
    </row>
    <row r="32" spans="2:48" s="142" customFormat="1">
      <c r="B32" s="88" t="s">
        <v>290</v>
      </c>
      <c r="C32" s="86" t="s">
        <v>291</v>
      </c>
      <c r="D32" s="99" t="s">
        <v>128</v>
      </c>
      <c r="E32" s="86" t="s">
        <v>263</v>
      </c>
      <c r="F32" s="86"/>
      <c r="G32" s="86"/>
      <c r="H32" s="96">
        <v>0.76999999999895596</v>
      </c>
      <c r="I32" s="99" t="s">
        <v>172</v>
      </c>
      <c r="J32" s="100">
        <v>0</v>
      </c>
      <c r="K32" s="97">
        <v>2.6999999999895601E-3</v>
      </c>
      <c r="L32" s="96">
        <v>19197.622134000001</v>
      </c>
      <c r="M32" s="98">
        <v>99.79</v>
      </c>
      <c r="N32" s="86"/>
      <c r="O32" s="96">
        <v>19.157307125999999</v>
      </c>
      <c r="P32" s="97">
        <v>2.133069126E-6</v>
      </c>
      <c r="Q32" s="97">
        <v>9.3211804981593101E-4</v>
      </c>
      <c r="R32" s="97">
        <f>O32/'סכום נכסי הקרן'!$C$42</f>
        <v>1.4359846396644501E-4</v>
      </c>
    </row>
    <row r="33" spans="2:18" s="142" customFormat="1">
      <c r="B33" s="88" t="s">
        <v>292</v>
      </c>
      <c r="C33" s="86" t="s">
        <v>293</v>
      </c>
      <c r="D33" s="99" t="s">
        <v>128</v>
      </c>
      <c r="E33" s="86" t="s">
        <v>263</v>
      </c>
      <c r="F33" s="86"/>
      <c r="G33" s="86"/>
      <c r="H33" s="96">
        <v>0.67999999999726157</v>
      </c>
      <c r="I33" s="99" t="s">
        <v>172</v>
      </c>
      <c r="J33" s="100">
        <v>0</v>
      </c>
      <c r="K33" s="97">
        <v>2.7000000001300779E-3</v>
      </c>
      <c r="L33" s="96">
        <v>29265.974559999999</v>
      </c>
      <c r="M33" s="98">
        <v>99.82</v>
      </c>
      <c r="N33" s="86"/>
      <c r="O33" s="96">
        <v>29.213295805999998</v>
      </c>
      <c r="P33" s="97">
        <v>3.251774951111111E-6</v>
      </c>
      <c r="Q33" s="97">
        <v>1.4214022950244493E-3</v>
      </c>
      <c r="R33" s="97">
        <f>O33/'סכום נכסי הקרן'!$C$42</f>
        <v>2.1897568262324414E-4</v>
      </c>
    </row>
    <row r="34" spans="2:18" s="142" customFormat="1">
      <c r="B34" s="88" t="s">
        <v>294</v>
      </c>
      <c r="C34" s="86" t="s">
        <v>295</v>
      </c>
      <c r="D34" s="99" t="s">
        <v>128</v>
      </c>
      <c r="E34" s="86" t="s">
        <v>263</v>
      </c>
      <c r="F34" s="86"/>
      <c r="G34" s="86"/>
      <c r="H34" s="96">
        <v>0.84999999999921583</v>
      </c>
      <c r="I34" s="99" t="s">
        <v>172</v>
      </c>
      <c r="J34" s="100">
        <v>0</v>
      </c>
      <c r="K34" s="97">
        <v>2.6999999999879776E-3</v>
      </c>
      <c r="L34" s="96">
        <v>383517.82699999993</v>
      </c>
      <c r="M34" s="98">
        <v>99.77</v>
      </c>
      <c r="N34" s="86"/>
      <c r="O34" s="96">
        <v>382.63573599800009</v>
      </c>
      <c r="P34" s="97">
        <v>4.2613091888888879E-5</v>
      </c>
      <c r="Q34" s="97">
        <v>1.8617526653539086E-2</v>
      </c>
      <c r="R34" s="97">
        <f>O34/'סכום נכסי הקרן'!$C$42</f>
        <v>2.8681433975347843E-3</v>
      </c>
    </row>
    <row r="35" spans="2:18" s="142" customFormat="1">
      <c r="B35" s="88" t="s">
        <v>296</v>
      </c>
      <c r="C35" s="86" t="s">
        <v>297</v>
      </c>
      <c r="D35" s="99" t="s">
        <v>128</v>
      </c>
      <c r="E35" s="86" t="s">
        <v>263</v>
      </c>
      <c r="F35" s="86"/>
      <c r="G35" s="86"/>
      <c r="H35" s="96">
        <v>0.92999999999949545</v>
      </c>
      <c r="I35" s="99" t="s">
        <v>172</v>
      </c>
      <c r="J35" s="100">
        <v>0</v>
      </c>
      <c r="K35" s="97">
        <v>2.9000000000100916E-3</v>
      </c>
      <c r="L35" s="96">
        <v>397427.8</v>
      </c>
      <c r="M35" s="98">
        <v>99.73</v>
      </c>
      <c r="N35" s="86"/>
      <c r="O35" s="96">
        <v>396.35474493999999</v>
      </c>
      <c r="P35" s="97">
        <v>4.4158644444444443E-5</v>
      </c>
      <c r="Q35" s="97">
        <v>1.9285038834469199E-2</v>
      </c>
      <c r="R35" s="97">
        <f>O35/'סכום נכסי הקרן'!$C$42</f>
        <v>2.9709777154405311E-3</v>
      </c>
    </row>
    <row r="36" spans="2:18" s="142" customFormat="1">
      <c r="B36" s="88" t="s">
        <v>298</v>
      </c>
      <c r="C36" s="86" t="s">
        <v>299</v>
      </c>
      <c r="D36" s="99" t="s">
        <v>128</v>
      </c>
      <c r="E36" s="86" t="s">
        <v>263</v>
      </c>
      <c r="F36" s="86"/>
      <c r="G36" s="86"/>
      <c r="H36" s="96">
        <v>1.0000000012039604E-2</v>
      </c>
      <c r="I36" s="99" t="s">
        <v>172</v>
      </c>
      <c r="J36" s="100">
        <v>0</v>
      </c>
      <c r="K36" s="97">
        <v>1.8400000000080265E-2</v>
      </c>
      <c r="L36" s="96">
        <v>24920.255996</v>
      </c>
      <c r="M36" s="98">
        <v>99.99</v>
      </c>
      <c r="N36" s="86"/>
      <c r="O36" s="96">
        <v>24.917763969999999</v>
      </c>
      <c r="P36" s="97">
        <v>2.2654778178181818E-6</v>
      </c>
      <c r="Q36" s="97">
        <v>1.2123988723847152E-3</v>
      </c>
      <c r="R36" s="97">
        <f>O36/'סכום נכסי הקרן'!$C$42</f>
        <v>1.8677743213263065E-4</v>
      </c>
    </row>
    <row r="37" spans="2:18" s="142" customFormat="1">
      <c r="B37" s="88" t="s">
        <v>300</v>
      </c>
      <c r="C37" s="86" t="s">
        <v>301</v>
      </c>
      <c r="D37" s="99" t="s">
        <v>128</v>
      </c>
      <c r="E37" s="86" t="s">
        <v>263</v>
      </c>
      <c r="F37" s="86"/>
      <c r="G37" s="86"/>
      <c r="H37" s="96">
        <v>0.10000000000780629</v>
      </c>
      <c r="I37" s="99" t="s">
        <v>172</v>
      </c>
      <c r="J37" s="100">
        <v>0</v>
      </c>
      <c r="K37" s="97">
        <v>2.9999999998438749E-3</v>
      </c>
      <c r="L37" s="96">
        <v>25628.081721000002</v>
      </c>
      <c r="M37" s="98">
        <v>99.97</v>
      </c>
      <c r="N37" s="86"/>
      <c r="O37" s="96">
        <v>25.620393298</v>
      </c>
      <c r="P37" s="97">
        <v>2.3298256110000004E-6</v>
      </c>
      <c r="Q37" s="97">
        <v>1.2465860091597986E-3</v>
      </c>
      <c r="R37" s="97">
        <f>O37/'סכום נכסי הקרן'!$C$42</f>
        <v>1.9204416881827058E-4</v>
      </c>
    </row>
    <row r="38" spans="2:18" s="142" customFormat="1">
      <c r="B38" s="88" t="s">
        <v>302</v>
      </c>
      <c r="C38" s="86" t="s">
        <v>303</v>
      </c>
      <c r="D38" s="99" t="s">
        <v>128</v>
      </c>
      <c r="E38" s="86" t="s">
        <v>263</v>
      </c>
      <c r="F38" s="86"/>
      <c r="G38" s="86"/>
      <c r="H38" s="96">
        <v>0.17999999996901755</v>
      </c>
      <c r="I38" s="99" t="s">
        <v>172</v>
      </c>
      <c r="J38" s="100">
        <v>0</v>
      </c>
      <c r="K38" s="97">
        <v>2.1999999997289036E-3</v>
      </c>
      <c r="L38" s="96">
        <v>10332.555045999999</v>
      </c>
      <c r="M38" s="98">
        <v>99.96</v>
      </c>
      <c r="N38" s="86"/>
      <c r="O38" s="96">
        <v>10.328422024</v>
      </c>
      <c r="P38" s="97">
        <v>9.3932318599999999E-7</v>
      </c>
      <c r="Q38" s="97">
        <v>5.0253976361953076E-4</v>
      </c>
      <c r="R38" s="97">
        <f>O38/'סכום נכסי הקרן'!$C$42</f>
        <v>7.7419312019626118E-5</v>
      </c>
    </row>
    <row r="39" spans="2:18" s="142" customFormat="1">
      <c r="B39" s="88" t="s">
        <v>304</v>
      </c>
      <c r="C39" s="86" t="s">
        <v>305</v>
      </c>
      <c r="D39" s="99" t="s">
        <v>128</v>
      </c>
      <c r="E39" s="86" t="s">
        <v>263</v>
      </c>
      <c r="F39" s="86"/>
      <c r="G39" s="86"/>
      <c r="H39" s="96">
        <v>0.24999999999593869</v>
      </c>
      <c r="I39" s="99" t="s">
        <v>172</v>
      </c>
      <c r="J39" s="100">
        <v>0</v>
      </c>
      <c r="K39" s="97">
        <v>3.0999999999561383E-3</v>
      </c>
      <c r="L39" s="96">
        <v>61605.908942999995</v>
      </c>
      <c r="M39" s="98">
        <v>99.92</v>
      </c>
      <c r="N39" s="86"/>
      <c r="O39" s="96">
        <v>61.556624217</v>
      </c>
      <c r="P39" s="97">
        <v>6.8451009936666662E-6</v>
      </c>
      <c r="Q39" s="97">
        <v>2.9950994751516808E-3</v>
      </c>
      <c r="R39" s="97">
        <f>O39/'סכום נכסי הקרן'!$C$42</f>
        <v>4.6141332006543464E-4</v>
      </c>
    </row>
    <row r="40" spans="2:18" s="142" customFormat="1">
      <c r="B40" s="88" t="s">
        <v>306</v>
      </c>
      <c r="C40" s="86" t="s">
        <v>307</v>
      </c>
      <c r="D40" s="99" t="s">
        <v>128</v>
      </c>
      <c r="E40" s="86" t="s">
        <v>263</v>
      </c>
      <c r="F40" s="86"/>
      <c r="G40" s="86"/>
      <c r="H40" s="96">
        <v>0.35000000000156423</v>
      </c>
      <c r="I40" s="99" t="s">
        <v>172</v>
      </c>
      <c r="J40" s="100">
        <v>0</v>
      </c>
      <c r="K40" s="97">
        <v>2.5999999999874869E-3</v>
      </c>
      <c r="L40" s="96">
        <v>319940.57510900003</v>
      </c>
      <c r="M40" s="98">
        <v>99.91</v>
      </c>
      <c r="N40" s="86"/>
      <c r="O40" s="96">
        <v>319.65262859000001</v>
      </c>
      <c r="P40" s="97">
        <v>3.5548952789888889E-5</v>
      </c>
      <c r="Q40" s="97">
        <v>1.5553020203735649E-2</v>
      </c>
      <c r="R40" s="97">
        <f>O40/'סכום נכסי הקרן'!$C$42</f>
        <v>2.3960375102022335E-3</v>
      </c>
    </row>
    <row r="41" spans="2:18" s="142" customFormat="1">
      <c r="B41" s="88" t="s">
        <v>308</v>
      </c>
      <c r="C41" s="86" t="s">
        <v>309</v>
      </c>
      <c r="D41" s="99" t="s">
        <v>128</v>
      </c>
      <c r="E41" s="86" t="s">
        <v>263</v>
      </c>
      <c r="F41" s="86"/>
      <c r="G41" s="86"/>
      <c r="H41" s="96">
        <v>0.429999999997833</v>
      </c>
      <c r="I41" s="99" t="s">
        <v>172</v>
      </c>
      <c r="J41" s="100">
        <v>0</v>
      </c>
      <c r="K41" s="97">
        <v>2.8000000000119557E-3</v>
      </c>
      <c r="L41" s="96">
        <v>267976.20895399997</v>
      </c>
      <c r="M41" s="98">
        <v>99.88</v>
      </c>
      <c r="N41" s="86"/>
      <c r="O41" s="96">
        <v>267.65463750599997</v>
      </c>
      <c r="P41" s="97">
        <v>2.977513432822222E-5</v>
      </c>
      <c r="Q41" s="97">
        <v>1.302300563933041E-2</v>
      </c>
      <c r="R41" s="97">
        <f>O41/'סכום נכסי הקרן'!$C$42</f>
        <v>2.0062733538992088E-3</v>
      </c>
    </row>
    <row r="42" spans="2:18" s="142" customFormat="1">
      <c r="B42" s="89"/>
      <c r="C42" s="86"/>
      <c r="D42" s="86"/>
      <c r="E42" s="86"/>
      <c r="F42" s="86"/>
      <c r="G42" s="86"/>
      <c r="H42" s="86"/>
      <c r="I42" s="86"/>
      <c r="J42" s="86"/>
      <c r="K42" s="97"/>
      <c r="L42" s="96"/>
      <c r="M42" s="98"/>
      <c r="N42" s="86"/>
      <c r="O42" s="86"/>
      <c r="P42" s="86"/>
      <c r="Q42" s="97"/>
      <c r="R42" s="86"/>
    </row>
    <row r="43" spans="2:18" s="142" customFormat="1">
      <c r="B43" s="87" t="s">
        <v>24</v>
      </c>
      <c r="C43" s="84"/>
      <c r="D43" s="84"/>
      <c r="E43" s="84"/>
      <c r="F43" s="84"/>
      <c r="G43" s="84"/>
      <c r="H43" s="93">
        <v>5.8823593976464084</v>
      </c>
      <c r="I43" s="84"/>
      <c r="J43" s="84"/>
      <c r="K43" s="94">
        <v>1.2228824554540663E-2</v>
      </c>
      <c r="L43" s="93"/>
      <c r="M43" s="95"/>
      <c r="N43" s="84"/>
      <c r="O43" s="93">
        <v>10836.536088444</v>
      </c>
      <c r="P43" s="84"/>
      <c r="Q43" s="94">
        <v>0.52726256457054721</v>
      </c>
      <c r="R43" s="94">
        <f>O43/'סכום נכסי הקרן'!$C$42</f>
        <v>8.1228010115554194E-2</v>
      </c>
    </row>
    <row r="44" spans="2:18" s="142" customFormat="1">
      <c r="B44" s="88" t="s">
        <v>310</v>
      </c>
      <c r="C44" s="86" t="s">
        <v>311</v>
      </c>
      <c r="D44" s="99" t="s">
        <v>128</v>
      </c>
      <c r="E44" s="86" t="s">
        <v>263</v>
      </c>
      <c r="F44" s="86"/>
      <c r="G44" s="86"/>
      <c r="H44" s="96">
        <v>6.3500000000020496</v>
      </c>
      <c r="I44" s="99" t="s">
        <v>172</v>
      </c>
      <c r="J44" s="100">
        <v>6.25E-2</v>
      </c>
      <c r="K44" s="97">
        <v>1.5200000000009494E-2</v>
      </c>
      <c r="L44" s="96">
        <v>340023.45621600002</v>
      </c>
      <c r="M44" s="98">
        <v>136.28</v>
      </c>
      <c r="N44" s="86"/>
      <c r="O44" s="96">
        <v>463.383965203</v>
      </c>
      <c r="P44" s="97">
        <v>2.0045726915483683E-5</v>
      </c>
      <c r="Q44" s="97">
        <v>2.2546412975484788E-2</v>
      </c>
      <c r="R44" s="97">
        <f>O44/'סכום נכסי הקרן'!$C$42</f>
        <v>3.4734122699073234E-3</v>
      </c>
    </row>
    <row r="45" spans="2:18" s="142" customFormat="1">
      <c r="B45" s="88" t="s">
        <v>312</v>
      </c>
      <c r="C45" s="86" t="s">
        <v>313</v>
      </c>
      <c r="D45" s="99" t="s">
        <v>128</v>
      </c>
      <c r="E45" s="86" t="s">
        <v>263</v>
      </c>
      <c r="F45" s="86"/>
      <c r="G45" s="86"/>
      <c r="H45" s="96">
        <v>4.6800000000042061</v>
      </c>
      <c r="I45" s="99" t="s">
        <v>172</v>
      </c>
      <c r="J45" s="100">
        <v>3.7499999999999999E-2</v>
      </c>
      <c r="K45" s="97">
        <v>1.1100000000004646E-2</v>
      </c>
      <c r="L45" s="96">
        <v>362532.47528499999</v>
      </c>
      <c r="M45" s="98">
        <v>112.79</v>
      </c>
      <c r="N45" s="86"/>
      <c r="O45" s="96">
        <v>408.90037887100004</v>
      </c>
      <c r="P45" s="97">
        <v>2.2341331611736153E-5</v>
      </c>
      <c r="Q45" s="97">
        <v>1.9895459273863703E-2</v>
      </c>
      <c r="R45" s="97">
        <f>O45/'סכום נכסי הקרן'!$C$42</f>
        <v>3.0650167027641674E-3</v>
      </c>
    </row>
    <row r="46" spans="2:18" s="142" customFormat="1">
      <c r="B46" s="88" t="s">
        <v>314</v>
      </c>
      <c r="C46" s="86" t="s">
        <v>315</v>
      </c>
      <c r="D46" s="99" t="s">
        <v>128</v>
      </c>
      <c r="E46" s="86" t="s">
        <v>263</v>
      </c>
      <c r="F46" s="86"/>
      <c r="G46" s="86"/>
      <c r="H46" s="96">
        <v>18.409999999990003</v>
      </c>
      <c r="I46" s="99" t="s">
        <v>172</v>
      </c>
      <c r="J46" s="100">
        <v>3.7499999999999999E-2</v>
      </c>
      <c r="K46" s="97">
        <v>3.0999999999984464E-2</v>
      </c>
      <c r="L46" s="96">
        <v>861014.02110999997</v>
      </c>
      <c r="M46" s="98">
        <v>112.1</v>
      </c>
      <c r="N46" s="86"/>
      <c r="O46" s="96">
        <v>965.19671766500005</v>
      </c>
      <c r="P46" s="97">
        <v>8.1573648588718323E-5</v>
      </c>
      <c r="Q46" s="97">
        <v>4.6962617253111197E-2</v>
      </c>
      <c r="R46" s="97">
        <f>O46/'סכום נכסי הקרן'!$C$42</f>
        <v>7.234877280536036E-3</v>
      </c>
    </row>
    <row r="47" spans="2:18" s="142" customFormat="1">
      <c r="B47" s="88" t="s">
        <v>316</v>
      </c>
      <c r="C47" s="86" t="s">
        <v>317</v>
      </c>
      <c r="D47" s="99" t="s">
        <v>128</v>
      </c>
      <c r="E47" s="86" t="s">
        <v>263</v>
      </c>
      <c r="F47" s="86"/>
      <c r="G47" s="86"/>
      <c r="H47" s="96">
        <v>0.1599999999994608</v>
      </c>
      <c r="I47" s="99" t="s">
        <v>172</v>
      </c>
      <c r="J47" s="100">
        <v>2.2499999999999999E-2</v>
      </c>
      <c r="K47" s="97">
        <v>2.3999999999919121E-3</v>
      </c>
      <c r="L47" s="96">
        <v>145161.325882</v>
      </c>
      <c r="M47" s="98">
        <v>102.21</v>
      </c>
      <c r="N47" s="86"/>
      <c r="O47" s="96">
        <v>148.36939496299999</v>
      </c>
      <c r="P47" s="97">
        <v>9.7464587419506758E-6</v>
      </c>
      <c r="Q47" s="97">
        <v>7.2190621664975849E-3</v>
      </c>
      <c r="R47" s="97">
        <f>O47/'סכום נכסי הקרן'!$C$42</f>
        <v>1.1121405047268855E-3</v>
      </c>
    </row>
    <row r="48" spans="2:18" s="142" customFormat="1">
      <c r="B48" s="88" t="s">
        <v>318</v>
      </c>
      <c r="C48" s="86" t="s">
        <v>319</v>
      </c>
      <c r="D48" s="99" t="s">
        <v>128</v>
      </c>
      <c r="E48" s="86" t="s">
        <v>263</v>
      </c>
      <c r="F48" s="86"/>
      <c r="G48" s="86"/>
      <c r="H48" s="96">
        <v>0.65999999999994829</v>
      </c>
      <c r="I48" s="99" t="s">
        <v>172</v>
      </c>
      <c r="J48" s="100">
        <v>0</v>
      </c>
      <c r="K48" s="97">
        <v>3.1999999999989654E-3</v>
      </c>
      <c r="L48" s="96">
        <v>387357.32287099992</v>
      </c>
      <c r="M48" s="98">
        <v>99.79</v>
      </c>
      <c r="N48" s="86"/>
      <c r="O48" s="96">
        <v>386.543872497</v>
      </c>
      <c r="P48" s="97">
        <v>3.3760307037455055E-4</v>
      </c>
      <c r="Q48" s="97">
        <v>1.8807680966350528E-2</v>
      </c>
      <c r="R48" s="97">
        <f>O48/'סכום נכסי הקרן'!$C$42</f>
        <v>2.8974378278290051E-3</v>
      </c>
    </row>
    <row r="49" spans="2:18" s="142" customFormat="1">
      <c r="B49" s="88" t="s">
        <v>320</v>
      </c>
      <c r="C49" s="86" t="s">
        <v>321</v>
      </c>
      <c r="D49" s="99" t="s">
        <v>128</v>
      </c>
      <c r="E49" s="86" t="s">
        <v>263</v>
      </c>
      <c r="F49" s="86"/>
      <c r="G49" s="86"/>
      <c r="H49" s="96">
        <v>3.5999999999973284</v>
      </c>
      <c r="I49" s="99" t="s">
        <v>172</v>
      </c>
      <c r="J49" s="100">
        <v>1.2500000000000001E-2</v>
      </c>
      <c r="K49" s="97">
        <v>8.7000000000013334E-3</v>
      </c>
      <c r="L49" s="96">
        <v>367893.84197499999</v>
      </c>
      <c r="M49" s="98">
        <v>101.77</v>
      </c>
      <c r="N49" s="86"/>
      <c r="O49" s="96">
        <v>374.40557608500006</v>
      </c>
      <c r="P49" s="97">
        <v>3.1665244945240065E-5</v>
      </c>
      <c r="Q49" s="97">
        <v>1.8217079943710687E-2</v>
      </c>
      <c r="R49" s="97">
        <f>O49/'סכום נכסי הקרן'!$C$42</f>
        <v>2.8064521423948048E-3</v>
      </c>
    </row>
    <row r="50" spans="2:18" s="142" customFormat="1">
      <c r="B50" s="88" t="s">
        <v>322</v>
      </c>
      <c r="C50" s="86" t="s">
        <v>323</v>
      </c>
      <c r="D50" s="99" t="s">
        <v>128</v>
      </c>
      <c r="E50" s="86" t="s">
        <v>263</v>
      </c>
      <c r="F50" s="86"/>
      <c r="G50" s="86"/>
      <c r="H50" s="96">
        <v>4.5199999999896159</v>
      </c>
      <c r="I50" s="99" t="s">
        <v>172</v>
      </c>
      <c r="J50" s="100">
        <v>1.4999999999999999E-2</v>
      </c>
      <c r="K50" s="97">
        <v>1.0800000000017304E-2</v>
      </c>
      <c r="L50" s="96">
        <v>67717.824001000001</v>
      </c>
      <c r="M50" s="98">
        <v>102.39</v>
      </c>
      <c r="N50" s="86"/>
      <c r="O50" s="96">
        <v>69.33628018600001</v>
      </c>
      <c r="P50" s="97">
        <v>9.4761785817488696E-6</v>
      </c>
      <c r="Q50" s="97">
        <v>3.3736264623930898E-3</v>
      </c>
      <c r="R50" s="97">
        <f>O50/'סכום נכסי הקרן'!$C$42</f>
        <v>5.1972770840760481E-4</v>
      </c>
    </row>
    <row r="51" spans="2:18" s="142" customFormat="1">
      <c r="B51" s="88" t="s">
        <v>324</v>
      </c>
      <c r="C51" s="86" t="s">
        <v>325</v>
      </c>
      <c r="D51" s="99" t="s">
        <v>128</v>
      </c>
      <c r="E51" s="86" t="s">
        <v>263</v>
      </c>
      <c r="F51" s="86"/>
      <c r="G51" s="86"/>
      <c r="H51" s="96">
        <v>1.8300000000006169</v>
      </c>
      <c r="I51" s="99" t="s">
        <v>172</v>
      </c>
      <c r="J51" s="100">
        <v>5.0000000000000001E-3</v>
      </c>
      <c r="K51" s="97">
        <v>4.8000000000039669E-3</v>
      </c>
      <c r="L51" s="96">
        <v>906332.819105</v>
      </c>
      <c r="M51" s="98">
        <v>100.12</v>
      </c>
      <c r="N51" s="86"/>
      <c r="O51" s="96">
        <v>907.42043586800014</v>
      </c>
      <c r="P51" s="97">
        <v>6.4967547086504927E-5</v>
      </c>
      <c r="Q51" s="97">
        <v>4.4151454141300714E-2</v>
      </c>
      <c r="R51" s="97">
        <f>O51/'סכום נכסי הקרן'!$C$42</f>
        <v>6.8018004777696556E-3</v>
      </c>
    </row>
    <row r="52" spans="2:18" s="142" customFormat="1">
      <c r="B52" s="88" t="s">
        <v>326</v>
      </c>
      <c r="C52" s="86" t="s">
        <v>327</v>
      </c>
      <c r="D52" s="99" t="s">
        <v>128</v>
      </c>
      <c r="E52" s="86" t="s">
        <v>263</v>
      </c>
      <c r="F52" s="86"/>
      <c r="G52" s="86"/>
      <c r="H52" s="96">
        <v>2.6999999999997857</v>
      </c>
      <c r="I52" s="99" t="s">
        <v>172</v>
      </c>
      <c r="J52" s="100">
        <v>5.5E-2</v>
      </c>
      <c r="K52" s="97">
        <v>6.8000000000034335E-3</v>
      </c>
      <c r="L52" s="96">
        <v>814403.18732999999</v>
      </c>
      <c r="M52" s="98">
        <v>114.42</v>
      </c>
      <c r="N52" s="86"/>
      <c r="O52" s="96">
        <v>931.84013587600009</v>
      </c>
      <c r="P52" s="97">
        <v>4.5352196931975544E-5</v>
      </c>
      <c r="Q52" s="97">
        <v>4.5339619210578885E-2</v>
      </c>
      <c r="R52" s="97">
        <f>O52/'סכום נכסי הקרן'!$C$42</f>
        <v>6.9848445449032367E-3</v>
      </c>
    </row>
    <row r="53" spans="2:18" s="142" customFormat="1">
      <c r="B53" s="88" t="s">
        <v>328</v>
      </c>
      <c r="C53" s="86" t="s">
        <v>329</v>
      </c>
      <c r="D53" s="99" t="s">
        <v>128</v>
      </c>
      <c r="E53" s="86" t="s">
        <v>263</v>
      </c>
      <c r="F53" s="86"/>
      <c r="G53" s="86"/>
      <c r="H53" s="96">
        <v>15.099999999997696</v>
      </c>
      <c r="I53" s="99" t="s">
        <v>172</v>
      </c>
      <c r="J53" s="100">
        <v>5.5E-2</v>
      </c>
      <c r="K53" s="97">
        <v>2.7699999999991887E-2</v>
      </c>
      <c r="L53" s="96">
        <v>681502.93721400003</v>
      </c>
      <c r="M53" s="98">
        <v>146.6</v>
      </c>
      <c r="N53" s="86"/>
      <c r="O53" s="96">
        <v>999.08330315300009</v>
      </c>
      <c r="P53" s="97">
        <v>3.7273948680311005E-5</v>
      </c>
      <c r="Q53" s="97">
        <v>4.8611403158784074E-2</v>
      </c>
      <c r="R53" s="97">
        <f>O53/'סכום נכסי הקרן'!$C$42</f>
        <v>7.4888827935833411E-3</v>
      </c>
    </row>
    <row r="54" spans="2:18" s="142" customFormat="1">
      <c r="B54" s="88" t="s">
        <v>330</v>
      </c>
      <c r="C54" s="86" t="s">
        <v>331</v>
      </c>
      <c r="D54" s="99" t="s">
        <v>128</v>
      </c>
      <c r="E54" s="86" t="s">
        <v>263</v>
      </c>
      <c r="F54" s="86"/>
      <c r="G54" s="86"/>
      <c r="H54" s="96">
        <v>3.7800000000066567</v>
      </c>
      <c r="I54" s="99" t="s">
        <v>172</v>
      </c>
      <c r="J54" s="100">
        <v>4.2500000000000003E-2</v>
      </c>
      <c r="K54" s="97">
        <v>9.4000000000292253E-3</v>
      </c>
      <c r="L54" s="96">
        <v>218091.71707499999</v>
      </c>
      <c r="M54" s="98">
        <v>112.96</v>
      </c>
      <c r="N54" s="86"/>
      <c r="O54" s="96">
        <v>246.35640361200004</v>
      </c>
      <c r="P54" s="97">
        <v>1.2172993450987783E-5</v>
      </c>
      <c r="Q54" s="97">
        <v>1.1986718643917817E-2</v>
      </c>
      <c r="R54" s="97">
        <f>O54/'סכום נכסי הקרן'!$C$42</f>
        <v>1.8466270292743004E-3</v>
      </c>
    </row>
    <row r="55" spans="2:18" s="142" customFormat="1">
      <c r="B55" s="88" t="s">
        <v>332</v>
      </c>
      <c r="C55" s="86" t="s">
        <v>333</v>
      </c>
      <c r="D55" s="99" t="s">
        <v>128</v>
      </c>
      <c r="E55" s="86" t="s">
        <v>263</v>
      </c>
      <c r="F55" s="86"/>
      <c r="G55" s="86"/>
      <c r="H55" s="96">
        <v>7.480000000002228</v>
      </c>
      <c r="I55" s="99" t="s">
        <v>172</v>
      </c>
      <c r="J55" s="100">
        <v>0.02</v>
      </c>
      <c r="K55" s="97">
        <v>1.6200000000000214E-2</v>
      </c>
      <c r="L55" s="96">
        <v>908397.41302599991</v>
      </c>
      <c r="M55" s="98">
        <v>102.81</v>
      </c>
      <c r="N55" s="86"/>
      <c r="O55" s="96">
        <v>933.923380329</v>
      </c>
      <c r="P55" s="97">
        <v>6.3683409888034545E-5</v>
      </c>
      <c r="Q55" s="97">
        <v>4.5440981565112774E-2</v>
      </c>
      <c r="R55" s="97">
        <f>O55/'סכום נכסי הקרן'!$C$42</f>
        <v>7.0004600331109402E-3</v>
      </c>
    </row>
    <row r="56" spans="2:18" s="142" customFormat="1">
      <c r="B56" s="88" t="s">
        <v>334</v>
      </c>
      <c r="C56" s="86" t="s">
        <v>335</v>
      </c>
      <c r="D56" s="99" t="s">
        <v>128</v>
      </c>
      <c r="E56" s="86" t="s">
        <v>263</v>
      </c>
      <c r="F56" s="86"/>
      <c r="G56" s="86"/>
      <c r="H56" s="96">
        <v>2.050000000002087</v>
      </c>
      <c r="I56" s="99" t="s">
        <v>172</v>
      </c>
      <c r="J56" s="100">
        <v>0.01</v>
      </c>
      <c r="K56" s="97">
        <v>5.100000000008491E-3</v>
      </c>
      <c r="L56" s="96">
        <v>681735.97841500002</v>
      </c>
      <c r="M56" s="98">
        <v>101.93</v>
      </c>
      <c r="N56" s="86"/>
      <c r="O56" s="96">
        <v>694.89351309100005</v>
      </c>
      <c r="P56" s="97">
        <v>4.6810942210866363E-5</v>
      </c>
      <c r="Q56" s="97">
        <v>3.3810742918718717E-2</v>
      </c>
      <c r="R56" s="97">
        <f>O56/'סכום נכסי הקרן'!$C$42</f>
        <v>5.2087509191042214E-3</v>
      </c>
    </row>
    <row r="57" spans="2:18" s="142" customFormat="1">
      <c r="B57" s="88" t="s">
        <v>336</v>
      </c>
      <c r="C57" s="86" t="s">
        <v>337</v>
      </c>
      <c r="D57" s="99" t="s">
        <v>128</v>
      </c>
      <c r="E57" s="86" t="s">
        <v>263</v>
      </c>
      <c r="F57" s="86"/>
      <c r="G57" s="86"/>
      <c r="H57" s="96">
        <v>0.41000000000032066</v>
      </c>
      <c r="I57" s="99" t="s">
        <v>172</v>
      </c>
      <c r="J57" s="100">
        <v>0</v>
      </c>
      <c r="K57" s="97">
        <v>2.8999999999967936E-3</v>
      </c>
      <c r="L57" s="96">
        <v>624479.1</v>
      </c>
      <c r="M57" s="98">
        <v>99.88</v>
      </c>
      <c r="N57" s="86"/>
      <c r="O57" s="96">
        <v>623.72972507999998</v>
      </c>
      <c r="P57" s="97">
        <v>2.8570956022130992E-4</v>
      </c>
      <c r="Q57" s="97">
        <v>3.0348197224689438E-2</v>
      </c>
      <c r="R57" s="97">
        <f>O57/'סכום נכסי הקרן'!$C$42</f>
        <v>4.6753246613738617E-3</v>
      </c>
    </row>
    <row r="58" spans="2:18" s="142" customFormat="1">
      <c r="B58" s="88" t="s">
        <v>338</v>
      </c>
      <c r="C58" s="86" t="s">
        <v>339</v>
      </c>
      <c r="D58" s="99" t="s">
        <v>128</v>
      </c>
      <c r="E58" s="86" t="s">
        <v>263</v>
      </c>
      <c r="F58" s="86"/>
      <c r="G58" s="86"/>
      <c r="H58" s="96">
        <v>6.0800000000007453</v>
      </c>
      <c r="I58" s="99" t="s">
        <v>172</v>
      </c>
      <c r="J58" s="100">
        <v>1.7500000000000002E-2</v>
      </c>
      <c r="K58" s="97">
        <v>1.4000000000006204E-2</v>
      </c>
      <c r="L58" s="96">
        <v>625324.50613800006</v>
      </c>
      <c r="M58" s="98">
        <v>103.15</v>
      </c>
      <c r="N58" s="86"/>
      <c r="O58" s="96">
        <v>645.02224606899995</v>
      </c>
      <c r="P58" s="97">
        <v>3.4012263196953475E-5</v>
      </c>
      <c r="Q58" s="97">
        <v>3.1384206252962267E-2</v>
      </c>
      <c r="R58" s="97">
        <f>O58/'סכום נכסי הקרן'!$C$42</f>
        <v>4.8349281634675351E-3</v>
      </c>
    </row>
    <row r="59" spans="2:18" s="142" customFormat="1">
      <c r="B59" s="88" t="s">
        <v>340</v>
      </c>
      <c r="C59" s="86" t="s">
        <v>341</v>
      </c>
      <c r="D59" s="99" t="s">
        <v>128</v>
      </c>
      <c r="E59" s="86" t="s">
        <v>263</v>
      </c>
      <c r="F59" s="86"/>
      <c r="G59" s="86"/>
      <c r="H59" s="96">
        <v>8.5900000000006962</v>
      </c>
      <c r="I59" s="99" t="s">
        <v>172</v>
      </c>
      <c r="J59" s="100">
        <v>2.2499999999999999E-2</v>
      </c>
      <c r="K59" s="97">
        <v>1.8300000000008934E-2</v>
      </c>
      <c r="L59" s="96">
        <v>577068.64672800002</v>
      </c>
      <c r="M59" s="98">
        <v>104.76</v>
      </c>
      <c r="N59" s="86"/>
      <c r="O59" s="96">
        <v>604.53710166199994</v>
      </c>
      <c r="P59" s="97">
        <v>6.2302072396328787E-5</v>
      </c>
      <c r="Q59" s="97">
        <v>2.9414360825159254E-2</v>
      </c>
      <c r="R59" s="97">
        <f>O59/'סכום נכסי הקרן'!$C$42</f>
        <v>4.5314614751658802E-3</v>
      </c>
    </row>
    <row r="60" spans="2:18" s="142" customFormat="1">
      <c r="B60" s="88" t="s">
        <v>342</v>
      </c>
      <c r="C60" s="86" t="s">
        <v>343</v>
      </c>
      <c r="D60" s="99" t="s">
        <v>128</v>
      </c>
      <c r="E60" s="86" t="s">
        <v>263</v>
      </c>
      <c r="F60" s="86"/>
      <c r="G60" s="86"/>
      <c r="H60" s="96">
        <v>0.84000000000030695</v>
      </c>
      <c r="I60" s="99" t="s">
        <v>172</v>
      </c>
      <c r="J60" s="100">
        <v>0.05</v>
      </c>
      <c r="K60" s="97">
        <v>2.9000000000009764E-3</v>
      </c>
      <c r="L60" s="96">
        <v>1368585.8419890001</v>
      </c>
      <c r="M60" s="98">
        <v>104.75</v>
      </c>
      <c r="N60" s="86"/>
      <c r="O60" s="96">
        <v>1433.593658234</v>
      </c>
      <c r="P60" s="97">
        <v>7.3940962344016514E-5</v>
      </c>
      <c r="Q60" s="97">
        <v>6.975294158791169E-2</v>
      </c>
      <c r="R60" s="97">
        <f>O60/'סכום נכסי הקרן'!$C$42</f>
        <v>1.0745865581235404E-2</v>
      </c>
    </row>
    <row r="61" spans="2:18" s="142" customFormat="1">
      <c r="B61" s="89"/>
      <c r="C61" s="86"/>
      <c r="D61" s="86"/>
      <c r="E61" s="86"/>
      <c r="F61" s="86"/>
      <c r="G61" s="86"/>
      <c r="H61" s="86"/>
      <c r="I61" s="86"/>
      <c r="J61" s="86"/>
      <c r="K61" s="97"/>
      <c r="L61" s="96"/>
      <c r="M61" s="98"/>
      <c r="N61" s="86"/>
      <c r="O61" s="86"/>
      <c r="P61" s="86"/>
      <c r="Q61" s="97"/>
      <c r="R61" s="86"/>
    </row>
    <row r="62" spans="2:18" s="142" customFormat="1">
      <c r="B62" s="87" t="s">
        <v>25</v>
      </c>
      <c r="C62" s="84"/>
      <c r="D62" s="84"/>
      <c r="E62" s="84"/>
      <c r="F62" s="84"/>
      <c r="G62" s="84"/>
      <c r="H62" s="93">
        <v>1.1700000000023345</v>
      </c>
      <c r="I62" s="84"/>
      <c r="J62" s="84"/>
      <c r="K62" s="94">
        <v>2.8999999999299651E-3</v>
      </c>
      <c r="L62" s="93"/>
      <c r="M62" s="95"/>
      <c r="N62" s="84"/>
      <c r="O62" s="93">
        <v>21.417831135</v>
      </c>
      <c r="P62" s="84"/>
      <c r="Q62" s="94">
        <v>1.0421061194842134E-3</v>
      </c>
      <c r="R62" s="94">
        <f>O62/'סכום נכסי הקרן'!$C$42</f>
        <v>1.6054279613780313E-4</v>
      </c>
    </row>
    <row r="63" spans="2:18" s="142" customFormat="1">
      <c r="B63" s="88" t="s">
        <v>344</v>
      </c>
      <c r="C63" s="86" t="s">
        <v>345</v>
      </c>
      <c r="D63" s="99" t="s">
        <v>128</v>
      </c>
      <c r="E63" s="86" t="s">
        <v>263</v>
      </c>
      <c r="F63" s="86"/>
      <c r="G63" s="86"/>
      <c r="H63" s="96">
        <v>1.1700000000023345</v>
      </c>
      <c r="I63" s="99" t="s">
        <v>172</v>
      </c>
      <c r="J63" s="100">
        <v>2.8999999999999998E-3</v>
      </c>
      <c r="K63" s="97">
        <v>2.8999999999299651E-3</v>
      </c>
      <c r="L63" s="96">
        <v>21413.548395999995</v>
      </c>
      <c r="M63" s="98">
        <v>100.02</v>
      </c>
      <c r="N63" s="86"/>
      <c r="O63" s="96">
        <v>21.417831135</v>
      </c>
      <c r="P63" s="97">
        <v>1.1622780020469351E-6</v>
      </c>
      <c r="Q63" s="97">
        <v>1.0421061194842134E-3</v>
      </c>
      <c r="R63" s="97">
        <f>O63/'סכום נכסי הקרן'!$C$42</f>
        <v>1.6054279613780313E-4</v>
      </c>
    </row>
    <row r="64" spans="2:18" s="142" customFormat="1">
      <c r="B64" s="145"/>
    </row>
    <row r="65" spans="2:4" s="142" customFormat="1">
      <c r="B65" s="145"/>
    </row>
    <row r="66" spans="2:4" s="142" customFormat="1">
      <c r="B66" s="145"/>
    </row>
    <row r="67" spans="2:4" s="142" customFormat="1">
      <c r="B67" s="146" t="s">
        <v>119</v>
      </c>
      <c r="C67" s="141"/>
      <c r="D67" s="141"/>
    </row>
    <row r="68" spans="2:4" s="142" customFormat="1">
      <c r="B68" s="146" t="s">
        <v>240</v>
      </c>
      <c r="C68" s="141"/>
      <c r="D68" s="141"/>
    </row>
    <row r="69" spans="2:4" s="142" customFormat="1">
      <c r="B69" s="163" t="s">
        <v>248</v>
      </c>
      <c r="C69" s="163"/>
      <c r="D69" s="163"/>
    </row>
    <row r="70" spans="2:4" s="142" customFormat="1">
      <c r="B70" s="145"/>
    </row>
    <row r="71" spans="2:4" s="142" customFormat="1">
      <c r="B71" s="145"/>
    </row>
    <row r="72" spans="2:4" s="142" customFormat="1">
      <c r="B72" s="145"/>
    </row>
    <row r="73" spans="2:4" s="142" customFormat="1">
      <c r="B73" s="145"/>
    </row>
    <row r="74" spans="2:4" s="142" customFormat="1">
      <c r="B74" s="145"/>
    </row>
    <row r="75" spans="2:4" s="142" customFormat="1">
      <c r="B75" s="145"/>
    </row>
    <row r="76" spans="2:4" s="142" customFormat="1">
      <c r="B76" s="145"/>
    </row>
    <row r="77" spans="2:4" s="142" customFormat="1">
      <c r="B77" s="145"/>
    </row>
    <row r="78" spans="2:4" s="142" customFormat="1">
      <c r="B78" s="145"/>
    </row>
    <row r="79" spans="2:4" s="142" customFormat="1">
      <c r="B79" s="145"/>
    </row>
    <row r="80" spans="2:4" s="142" customFormat="1">
      <c r="B80" s="145"/>
    </row>
    <row r="81" spans="2:2" s="142" customFormat="1">
      <c r="B81" s="145"/>
    </row>
    <row r="82" spans="2:2" s="142" customFormat="1">
      <c r="B82" s="145"/>
    </row>
    <row r="83" spans="2:2" s="142" customFormat="1">
      <c r="B83" s="145"/>
    </row>
    <row r="84" spans="2:2" s="142" customFormat="1">
      <c r="B84" s="145"/>
    </row>
    <row r="85" spans="2:2" s="142" customFormat="1">
      <c r="B85" s="145"/>
    </row>
    <row r="86" spans="2:2" s="142" customFormat="1">
      <c r="B86" s="145"/>
    </row>
    <row r="87" spans="2:2" s="142" customFormat="1">
      <c r="B87" s="145"/>
    </row>
    <row r="88" spans="2:2" s="142" customFormat="1">
      <c r="B88" s="145"/>
    </row>
    <row r="89" spans="2:2" s="142" customFormat="1">
      <c r="B89" s="145"/>
    </row>
    <row r="90" spans="2:2" s="142" customFormat="1">
      <c r="B90" s="145"/>
    </row>
    <row r="91" spans="2:2" s="142" customFormat="1">
      <c r="B91" s="145"/>
    </row>
    <row r="92" spans="2:2" s="142" customFormat="1">
      <c r="B92" s="145"/>
    </row>
    <row r="93" spans="2:2" s="142" customFormat="1">
      <c r="B93" s="145"/>
    </row>
    <row r="94" spans="2:2" s="142" customFormat="1">
      <c r="B94" s="145"/>
    </row>
    <row r="95" spans="2:2" s="142" customFormat="1">
      <c r="B95" s="145"/>
    </row>
    <row r="96" spans="2:2" s="142" customFormat="1">
      <c r="B96" s="145"/>
    </row>
    <row r="97" spans="2:2" s="142" customFormat="1">
      <c r="B97" s="145"/>
    </row>
    <row r="98" spans="2:2" s="142" customFormat="1">
      <c r="B98" s="145"/>
    </row>
    <row r="99" spans="2:2" s="142" customFormat="1">
      <c r="B99" s="145"/>
    </row>
    <row r="100" spans="2:2" s="142" customFormat="1">
      <c r="B100" s="145"/>
    </row>
    <row r="101" spans="2:2" s="142" customFormat="1">
      <c r="B101" s="145"/>
    </row>
    <row r="102" spans="2:2" s="142" customFormat="1">
      <c r="B102" s="145"/>
    </row>
    <row r="103" spans="2:2" s="142" customFormat="1">
      <c r="B103" s="145"/>
    </row>
    <row r="104" spans="2:2" s="142" customFormat="1">
      <c r="B104" s="145"/>
    </row>
    <row r="105" spans="2:2" s="142" customFormat="1">
      <c r="B105" s="145"/>
    </row>
    <row r="106" spans="2:2" s="142" customFormat="1">
      <c r="B106" s="145"/>
    </row>
    <row r="107" spans="2:2" s="142" customFormat="1">
      <c r="B107" s="145"/>
    </row>
    <row r="108" spans="2:2" s="142" customFormat="1">
      <c r="B108" s="145"/>
    </row>
    <row r="109" spans="2:2" s="142" customFormat="1">
      <c r="B109" s="145"/>
    </row>
    <row r="110" spans="2:2" s="142" customFormat="1">
      <c r="B110" s="145"/>
    </row>
    <row r="111" spans="2:2" s="142" customFormat="1">
      <c r="B111" s="145"/>
    </row>
    <row r="112" spans="2:2" s="142" customFormat="1">
      <c r="B112" s="145"/>
    </row>
    <row r="113" spans="2:2" s="142" customFormat="1">
      <c r="B113" s="145"/>
    </row>
    <row r="114" spans="2:2" s="142" customFormat="1">
      <c r="B114" s="145"/>
    </row>
    <row r="115" spans="2:2" s="142" customFormat="1">
      <c r="B115" s="145"/>
    </row>
    <row r="116" spans="2:2" s="142" customFormat="1">
      <c r="B116" s="145"/>
    </row>
    <row r="117" spans="2:2" s="142" customFormat="1">
      <c r="B117" s="145"/>
    </row>
    <row r="118" spans="2:2" s="142" customFormat="1">
      <c r="B118" s="145"/>
    </row>
    <row r="119" spans="2:2" s="142" customFormat="1">
      <c r="B119" s="145"/>
    </row>
    <row r="120" spans="2:2" s="142" customFormat="1">
      <c r="B120" s="145"/>
    </row>
    <row r="121" spans="2:2" s="142" customFormat="1">
      <c r="B121" s="145"/>
    </row>
    <row r="122" spans="2:2" s="142" customFormat="1">
      <c r="B122" s="145"/>
    </row>
    <row r="123" spans="2:2" s="142" customFormat="1">
      <c r="B123" s="145"/>
    </row>
    <row r="124" spans="2:2" s="142" customFormat="1">
      <c r="B124" s="145"/>
    </row>
    <row r="125" spans="2:2" s="142" customFormat="1">
      <c r="B125" s="145"/>
    </row>
    <row r="126" spans="2:2" s="142" customFormat="1">
      <c r="B126" s="145"/>
    </row>
    <row r="127" spans="2:2" s="142" customFormat="1">
      <c r="B127" s="145"/>
    </row>
    <row r="128" spans="2:2" s="142" customFormat="1">
      <c r="B128" s="145"/>
    </row>
    <row r="129" spans="2:4" s="142" customFormat="1">
      <c r="B129" s="145"/>
    </row>
    <row r="130" spans="2:4" s="142" customFormat="1">
      <c r="B130" s="145"/>
    </row>
    <row r="131" spans="2:4" s="142" customFormat="1">
      <c r="B131" s="145"/>
    </row>
    <row r="132" spans="2:4" s="142" customFormat="1">
      <c r="B132" s="145"/>
    </row>
    <row r="133" spans="2:4" s="142" customFormat="1">
      <c r="B133" s="145"/>
    </row>
    <row r="134" spans="2:4">
      <c r="C134" s="1"/>
      <c r="D134" s="1"/>
    </row>
    <row r="135" spans="2:4">
      <c r="C135" s="1"/>
      <c r="D135" s="1"/>
    </row>
    <row r="136" spans="2:4">
      <c r="C136" s="1"/>
      <c r="D136" s="1"/>
    </row>
    <row r="137" spans="2:4">
      <c r="C137" s="1"/>
      <c r="D137" s="1"/>
    </row>
    <row r="138" spans="2:4">
      <c r="C138" s="1"/>
      <c r="D138" s="1"/>
    </row>
    <row r="139" spans="2:4">
      <c r="C139" s="1"/>
      <c r="D139" s="1"/>
    </row>
    <row r="140" spans="2:4">
      <c r="C140" s="1"/>
      <c r="D140" s="1"/>
    </row>
    <row r="141" spans="2:4">
      <c r="C141" s="1"/>
      <c r="D141" s="1"/>
    </row>
    <row r="142" spans="2:4">
      <c r="C142" s="1"/>
      <c r="D142" s="1"/>
    </row>
    <row r="143" spans="2:4">
      <c r="C143" s="1"/>
      <c r="D143" s="1"/>
    </row>
    <row r="144" spans="2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9:D69"/>
  </mergeCells>
  <phoneticPr fontId="3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187</v>
      </c>
      <c r="C1" s="80" t="s" vm="1">
        <v>258</v>
      </c>
    </row>
    <row r="2" spans="2:67">
      <c r="B2" s="58" t="s">
        <v>186</v>
      </c>
      <c r="C2" s="80" t="s">
        <v>259</v>
      </c>
    </row>
    <row r="3" spans="2:67">
      <c r="B3" s="58" t="s">
        <v>188</v>
      </c>
      <c r="C3" s="80" t="s">
        <v>260</v>
      </c>
    </row>
    <row r="4" spans="2:67">
      <c r="B4" s="58" t="s">
        <v>189</v>
      </c>
      <c r="C4" s="80">
        <v>9453</v>
      </c>
    </row>
    <row r="6" spans="2:67" ht="26.25" customHeight="1">
      <c r="B6" s="160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5"/>
      <c r="BO6" s="3"/>
    </row>
    <row r="7" spans="2:67" ht="26.25" customHeight="1">
      <c r="B7" s="160" t="s">
        <v>93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5"/>
      <c r="AZ7" s="45"/>
      <c r="BJ7" s="3"/>
      <c r="BO7" s="3"/>
    </row>
    <row r="8" spans="2:67" s="3" customFormat="1" ht="78.75">
      <c r="B8" s="39" t="s">
        <v>122</v>
      </c>
      <c r="C8" s="14" t="s">
        <v>47</v>
      </c>
      <c r="D8" s="14" t="s">
        <v>127</v>
      </c>
      <c r="E8" s="14" t="s">
        <v>233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242</v>
      </c>
      <c r="P8" s="14" t="s">
        <v>241</v>
      </c>
      <c r="Q8" s="14" t="s">
        <v>64</v>
      </c>
      <c r="R8" s="14" t="s">
        <v>61</v>
      </c>
      <c r="S8" s="14" t="s">
        <v>190</v>
      </c>
      <c r="T8" s="40" t="s">
        <v>192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249</v>
      </c>
      <c r="P9" s="17"/>
      <c r="Q9" s="17" t="s">
        <v>245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7" t="s">
        <v>193</v>
      </c>
      <c r="T10" s="75" t="s">
        <v>234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257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240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248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0" zoomScaleNormal="80" workbookViewId="0">
      <selection activeCell="H167" sqref="H167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28515625" style="1" bestFit="1" customWidth="1"/>
    <col min="11" max="11" width="6.7109375" style="1" bestFit="1" customWidth="1"/>
    <col min="12" max="12" width="9.28515625" style="1" bestFit="1" customWidth="1"/>
    <col min="13" max="13" width="7.42578125" style="1" bestFit="1" customWidth="1"/>
    <col min="14" max="14" width="10" style="1" bestFit="1" customWidth="1"/>
    <col min="15" max="15" width="12.28515625" style="1" bestFit="1" customWidth="1"/>
    <col min="16" max="16" width="17.28515625" style="1" customWidth="1"/>
    <col min="17" max="17" width="8.85546875" style="1" bestFit="1" customWidth="1"/>
    <col min="18" max="18" width="11" style="1" bestFit="1" customWidth="1"/>
    <col min="19" max="19" width="11.42578125" style="1" bestFit="1" customWidth="1"/>
    <col min="20" max="20" width="13" style="1" bestFit="1" customWidth="1"/>
    <col min="21" max="21" width="10.7109375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187</v>
      </c>
      <c r="C1" s="80" t="s" vm="1">
        <v>258</v>
      </c>
    </row>
    <row r="2" spans="2:66">
      <c r="B2" s="58" t="s">
        <v>186</v>
      </c>
      <c r="C2" s="80" t="s">
        <v>259</v>
      </c>
    </row>
    <row r="3" spans="2:66">
      <c r="B3" s="58" t="s">
        <v>188</v>
      </c>
      <c r="C3" s="80" t="s">
        <v>260</v>
      </c>
    </row>
    <row r="4" spans="2:66">
      <c r="B4" s="58" t="s">
        <v>189</v>
      </c>
      <c r="C4" s="80">
        <v>9453</v>
      </c>
    </row>
    <row r="6" spans="2:66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8"/>
    </row>
    <row r="7" spans="2:66" ht="26.25" customHeight="1">
      <c r="B7" s="166" t="s">
        <v>94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8"/>
      <c r="BN7" s="3"/>
    </row>
    <row r="8" spans="2:66" s="3" customFormat="1" ht="78.75">
      <c r="B8" s="23" t="s">
        <v>122</v>
      </c>
      <c r="C8" s="31" t="s">
        <v>47</v>
      </c>
      <c r="D8" s="31" t="s">
        <v>127</v>
      </c>
      <c r="E8" s="31" t="s">
        <v>233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14" t="s">
        <v>242</v>
      </c>
      <c r="P8" s="31" t="s">
        <v>241</v>
      </c>
      <c r="Q8" s="31" t="s">
        <v>256</v>
      </c>
      <c r="R8" s="31" t="s">
        <v>64</v>
      </c>
      <c r="S8" s="14" t="s">
        <v>61</v>
      </c>
      <c r="T8" s="31" t="s">
        <v>190</v>
      </c>
      <c r="U8" s="15" t="s">
        <v>192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249</v>
      </c>
      <c r="P9" s="33"/>
      <c r="Q9" s="17" t="s">
        <v>245</v>
      </c>
      <c r="R9" s="33" t="s">
        <v>245</v>
      </c>
      <c r="S9" s="17" t="s">
        <v>20</v>
      </c>
      <c r="T9" s="33" t="s">
        <v>245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120</v>
      </c>
      <c r="R10" s="20" t="s">
        <v>121</v>
      </c>
      <c r="S10" s="20" t="s">
        <v>193</v>
      </c>
      <c r="T10" s="21" t="s">
        <v>234</v>
      </c>
      <c r="U10" s="21" t="s">
        <v>251</v>
      </c>
      <c r="V10" s="5"/>
      <c r="BI10" s="1"/>
      <c r="BJ10" s="3"/>
      <c r="BK10" s="1"/>
    </row>
    <row r="11" spans="2:66" s="140" customFormat="1" ht="18" customHeight="1">
      <c r="B11" s="81" t="s">
        <v>36</v>
      </c>
      <c r="C11" s="82"/>
      <c r="D11" s="82"/>
      <c r="E11" s="82"/>
      <c r="F11" s="82"/>
      <c r="G11" s="82"/>
      <c r="H11" s="82"/>
      <c r="I11" s="82"/>
      <c r="J11" s="82"/>
      <c r="K11" s="90">
        <v>4.1032902377607732</v>
      </c>
      <c r="L11" s="82"/>
      <c r="M11" s="82"/>
      <c r="N11" s="105">
        <v>1.1166570964144447E-2</v>
      </c>
      <c r="O11" s="90"/>
      <c r="P11" s="92"/>
      <c r="Q11" s="90">
        <v>63.497124440999997</v>
      </c>
      <c r="R11" s="90">
        <v>31459.878605324007</v>
      </c>
      <c r="S11" s="82"/>
      <c r="T11" s="91">
        <v>1</v>
      </c>
      <c r="U11" s="91">
        <f>R11/'סכום נכסי הקרן'!$C$42</f>
        <v>0.23581551491462754</v>
      </c>
      <c r="V11" s="143"/>
      <c r="BI11" s="142"/>
      <c r="BJ11" s="144"/>
      <c r="BK11" s="142"/>
      <c r="BN11" s="142"/>
    </row>
    <row r="12" spans="2:66" s="142" customFormat="1">
      <c r="B12" s="83" t="s">
        <v>239</v>
      </c>
      <c r="C12" s="84"/>
      <c r="D12" s="84"/>
      <c r="E12" s="84"/>
      <c r="F12" s="84"/>
      <c r="G12" s="84"/>
      <c r="H12" s="84"/>
      <c r="I12" s="84"/>
      <c r="J12" s="84"/>
      <c r="K12" s="93">
        <v>4.1032902377607714</v>
      </c>
      <c r="L12" s="84"/>
      <c r="M12" s="84"/>
      <c r="N12" s="106">
        <v>1.1166570964144447E-2</v>
      </c>
      <c r="O12" s="93"/>
      <c r="P12" s="95"/>
      <c r="Q12" s="93">
        <v>63.497124440999997</v>
      </c>
      <c r="R12" s="93">
        <v>31459.878605324007</v>
      </c>
      <c r="S12" s="84"/>
      <c r="T12" s="94">
        <v>1</v>
      </c>
      <c r="U12" s="94">
        <f>R12/'סכום נכסי הקרן'!$C$42</f>
        <v>0.23581551491462754</v>
      </c>
      <c r="BJ12" s="144"/>
    </row>
    <row r="13" spans="2:66" s="142" customFormat="1" ht="20.25">
      <c r="B13" s="104" t="s">
        <v>35</v>
      </c>
      <c r="C13" s="84"/>
      <c r="D13" s="84"/>
      <c r="E13" s="84"/>
      <c r="F13" s="84"/>
      <c r="G13" s="84"/>
      <c r="H13" s="84"/>
      <c r="I13" s="84"/>
      <c r="J13" s="84"/>
      <c r="K13" s="93">
        <v>4.1282803545380986</v>
      </c>
      <c r="L13" s="84"/>
      <c r="M13" s="84"/>
      <c r="N13" s="106">
        <v>6.2289874517954215E-3</v>
      </c>
      <c r="O13" s="93"/>
      <c r="P13" s="95"/>
      <c r="Q13" s="93">
        <v>57.248180899999994</v>
      </c>
      <c r="R13" s="93">
        <v>24323.674691812004</v>
      </c>
      <c r="S13" s="84"/>
      <c r="T13" s="94">
        <v>0.77316492529935155</v>
      </c>
      <c r="U13" s="94">
        <f>R13/'סכום נכסי הקרן'!$C$42</f>
        <v>0.18232428497339612</v>
      </c>
      <c r="BJ13" s="140"/>
    </row>
    <row r="14" spans="2:66" s="142" customFormat="1">
      <c r="B14" s="89" t="s">
        <v>346</v>
      </c>
      <c r="C14" s="86" t="s">
        <v>347</v>
      </c>
      <c r="D14" s="99" t="s">
        <v>128</v>
      </c>
      <c r="E14" s="99" t="s">
        <v>348</v>
      </c>
      <c r="F14" s="86" t="s">
        <v>349</v>
      </c>
      <c r="G14" s="99" t="s">
        <v>350</v>
      </c>
      <c r="H14" s="86" t="s">
        <v>351</v>
      </c>
      <c r="I14" s="86" t="s">
        <v>352</v>
      </c>
      <c r="J14" s="86"/>
      <c r="K14" s="96">
        <v>3.5499999999981742</v>
      </c>
      <c r="L14" s="99" t="s">
        <v>172</v>
      </c>
      <c r="M14" s="100">
        <v>6.1999999999999998E-3</v>
      </c>
      <c r="N14" s="100">
        <v>-6.9999999999557916E-4</v>
      </c>
      <c r="O14" s="96">
        <v>501884.37857100001</v>
      </c>
      <c r="P14" s="98">
        <v>103.66</v>
      </c>
      <c r="Q14" s="86"/>
      <c r="R14" s="96">
        <v>520.25332068900002</v>
      </c>
      <c r="S14" s="97">
        <v>1.0647197011542779E-4</v>
      </c>
      <c r="T14" s="97">
        <v>1.6537041582892716E-2</v>
      </c>
      <c r="U14" s="97">
        <f>R14/'סכום נכסי הקרן'!$C$42</f>
        <v>3.8996909760344533E-3</v>
      </c>
    </row>
    <row r="15" spans="2:66" s="142" customFormat="1">
      <c r="B15" s="89" t="s">
        <v>353</v>
      </c>
      <c r="C15" s="86" t="s">
        <v>354</v>
      </c>
      <c r="D15" s="99" t="s">
        <v>128</v>
      </c>
      <c r="E15" s="99" t="s">
        <v>348</v>
      </c>
      <c r="F15" s="86" t="s">
        <v>355</v>
      </c>
      <c r="G15" s="99" t="s">
        <v>356</v>
      </c>
      <c r="H15" s="86" t="s">
        <v>351</v>
      </c>
      <c r="I15" s="86" t="s">
        <v>168</v>
      </c>
      <c r="J15" s="86"/>
      <c r="K15" s="96">
        <v>1.2400000000005846</v>
      </c>
      <c r="L15" s="99" t="s">
        <v>172</v>
      </c>
      <c r="M15" s="100">
        <v>5.8999999999999999E-3</v>
      </c>
      <c r="N15" s="100">
        <v>-9.9000000000017858E-3</v>
      </c>
      <c r="O15" s="96">
        <v>601603.56717000005</v>
      </c>
      <c r="P15" s="98">
        <v>102.33</v>
      </c>
      <c r="Q15" s="86"/>
      <c r="R15" s="96">
        <v>615.62092211100003</v>
      </c>
      <c r="S15" s="97">
        <v>1.1269886654948502E-4</v>
      </c>
      <c r="T15" s="97">
        <v>1.9568445569488543E-2</v>
      </c>
      <c r="U15" s="97">
        <f>R15/'סכום נכסי הקרן'!$C$42</f>
        <v>4.6145430680478031E-3</v>
      </c>
    </row>
    <row r="16" spans="2:66" s="142" customFormat="1">
      <c r="B16" s="89" t="s">
        <v>357</v>
      </c>
      <c r="C16" s="86" t="s">
        <v>358</v>
      </c>
      <c r="D16" s="99" t="s">
        <v>128</v>
      </c>
      <c r="E16" s="99" t="s">
        <v>348</v>
      </c>
      <c r="F16" s="86" t="s">
        <v>355</v>
      </c>
      <c r="G16" s="99" t="s">
        <v>356</v>
      </c>
      <c r="H16" s="86" t="s">
        <v>351</v>
      </c>
      <c r="I16" s="86" t="s">
        <v>168</v>
      </c>
      <c r="J16" s="86"/>
      <c r="K16" s="96">
        <v>6.0799999999869634</v>
      </c>
      <c r="L16" s="99" t="s">
        <v>172</v>
      </c>
      <c r="M16" s="100">
        <v>8.3000000000000001E-3</v>
      </c>
      <c r="N16" s="100">
        <v>4.2999999999942494E-3</v>
      </c>
      <c r="O16" s="96">
        <v>202353.76040899998</v>
      </c>
      <c r="P16" s="98">
        <v>103.11</v>
      </c>
      <c r="Q16" s="86"/>
      <c r="R16" s="96">
        <v>208.64696088400001</v>
      </c>
      <c r="S16" s="97">
        <v>1.57354961942347E-4</v>
      </c>
      <c r="T16" s="97">
        <v>6.6321603939275961E-3</v>
      </c>
      <c r="U16" s="97">
        <f>R16/'סכום נכסי הקרן'!$C$42</f>
        <v>1.563966318290435E-3</v>
      </c>
    </row>
    <row r="17" spans="2:61" s="142" customFormat="1" ht="20.25">
      <c r="B17" s="89" t="s">
        <v>359</v>
      </c>
      <c r="C17" s="86" t="s">
        <v>360</v>
      </c>
      <c r="D17" s="99" t="s">
        <v>128</v>
      </c>
      <c r="E17" s="99" t="s">
        <v>348</v>
      </c>
      <c r="F17" s="86" t="s">
        <v>361</v>
      </c>
      <c r="G17" s="99" t="s">
        <v>356</v>
      </c>
      <c r="H17" s="86" t="s">
        <v>351</v>
      </c>
      <c r="I17" s="86" t="s">
        <v>168</v>
      </c>
      <c r="J17" s="86"/>
      <c r="K17" s="96">
        <v>2.2300000000015148</v>
      </c>
      <c r="L17" s="99" t="s">
        <v>172</v>
      </c>
      <c r="M17" s="100">
        <v>0.04</v>
      </c>
      <c r="N17" s="100">
        <v>-4.70000000000486E-3</v>
      </c>
      <c r="O17" s="96">
        <v>304432.70127100003</v>
      </c>
      <c r="P17" s="98">
        <v>114.9</v>
      </c>
      <c r="Q17" s="86"/>
      <c r="R17" s="96">
        <v>349.79316978899999</v>
      </c>
      <c r="S17" s="97">
        <v>1.4694853939525878E-4</v>
      </c>
      <c r="T17" s="97">
        <v>1.1118706914838633E-2</v>
      </c>
      <c r="U17" s="97">
        <f>R17/'סכום נכסי הקרן'!$C$42</f>
        <v>2.6219635963075018E-3</v>
      </c>
      <c r="BI17" s="140"/>
    </row>
    <row r="18" spans="2:61" s="142" customFormat="1">
      <c r="B18" s="89" t="s">
        <v>362</v>
      </c>
      <c r="C18" s="86" t="s">
        <v>363</v>
      </c>
      <c r="D18" s="99" t="s">
        <v>128</v>
      </c>
      <c r="E18" s="99" t="s">
        <v>348</v>
      </c>
      <c r="F18" s="86" t="s">
        <v>361</v>
      </c>
      <c r="G18" s="99" t="s">
        <v>356</v>
      </c>
      <c r="H18" s="86" t="s">
        <v>351</v>
      </c>
      <c r="I18" s="86" t="s">
        <v>168</v>
      </c>
      <c r="J18" s="86"/>
      <c r="K18" s="96">
        <v>3.4299999999966784</v>
      </c>
      <c r="L18" s="99" t="s">
        <v>172</v>
      </c>
      <c r="M18" s="100">
        <v>9.8999999999999991E-3</v>
      </c>
      <c r="N18" s="100">
        <v>-2.1999999999857633E-3</v>
      </c>
      <c r="O18" s="96">
        <v>398727.27116300003</v>
      </c>
      <c r="P18" s="98">
        <v>105.7</v>
      </c>
      <c r="Q18" s="86"/>
      <c r="R18" s="96">
        <v>421.45473658000003</v>
      </c>
      <c r="S18" s="97">
        <v>1.3229725966082192E-4</v>
      </c>
      <c r="T18" s="97">
        <v>1.3396578603093418E-2</v>
      </c>
      <c r="U18" s="97">
        <f>R18/'סכום נכסי הקרן'!$C$42</f>
        <v>3.1591210813827564E-3</v>
      </c>
    </row>
    <row r="19" spans="2:61" s="142" customFormat="1">
      <c r="B19" s="89" t="s">
        <v>364</v>
      </c>
      <c r="C19" s="86" t="s">
        <v>365</v>
      </c>
      <c r="D19" s="99" t="s">
        <v>128</v>
      </c>
      <c r="E19" s="99" t="s">
        <v>348</v>
      </c>
      <c r="F19" s="86" t="s">
        <v>361</v>
      </c>
      <c r="G19" s="99" t="s">
        <v>356</v>
      </c>
      <c r="H19" s="86" t="s">
        <v>351</v>
      </c>
      <c r="I19" s="86" t="s">
        <v>168</v>
      </c>
      <c r="J19" s="86"/>
      <c r="K19" s="96">
        <v>5.3799999999920409</v>
      </c>
      <c r="L19" s="99" t="s">
        <v>172</v>
      </c>
      <c r="M19" s="100">
        <v>8.6E-3</v>
      </c>
      <c r="N19" s="100">
        <v>3.6999999999865448E-3</v>
      </c>
      <c r="O19" s="96">
        <v>335395.59698099998</v>
      </c>
      <c r="P19" s="98">
        <v>104.15</v>
      </c>
      <c r="Q19" s="86"/>
      <c r="R19" s="96">
        <v>349.314500431</v>
      </c>
      <c r="S19" s="97">
        <v>1.340857788375162E-4</v>
      </c>
      <c r="T19" s="97">
        <v>1.1103491682637483E-2</v>
      </c>
      <c r="U19" s="97">
        <f>R19/'סכום נכסי הקרן'!$C$42</f>
        <v>2.6183756084914422E-3</v>
      </c>
      <c r="BI19" s="144"/>
    </row>
    <row r="20" spans="2:61" s="142" customFormat="1">
      <c r="B20" s="89" t="s">
        <v>366</v>
      </c>
      <c r="C20" s="86" t="s">
        <v>367</v>
      </c>
      <c r="D20" s="99" t="s">
        <v>128</v>
      </c>
      <c r="E20" s="99" t="s">
        <v>348</v>
      </c>
      <c r="F20" s="86" t="s">
        <v>361</v>
      </c>
      <c r="G20" s="99" t="s">
        <v>356</v>
      </c>
      <c r="H20" s="86" t="s">
        <v>351</v>
      </c>
      <c r="I20" s="86" t="s">
        <v>168</v>
      </c>
      <c r="J20" s="86"/>
      <c r="K20" s="96">
        <v>8.0799999999516743</v>
      </c>
      <c r="L20" s="99" t="s">
        <v>172</v>
      </c>
      <c r="M20" s="100">
        <v>1.2199999999999999E-2</v>
      </c>
      <c r="N20" s="100">
        <v>8.899999999720621E-3</v>
      </c>
      <c r="O20" s="96">
        <v>12695.29</v>
      </c>
      <c r="P20" s="98">
        <v>104.32</v>
      </c>
      <c r="Q20" s="86"/>
      <c r="R20" s="96">
        <v>13.243726033000002</v>
      </c>
      <c r="S20" s="97">
        <v>1.5837279568068183E-5</v>
      </c>
      <c r="T20" s="97">
        <v>4.2097193695969138E-4</v>
      </c>
      <c r="U20" s="97">
        <f>R20/'סכום נכסי הקרן'!$C$42</f>
        <v>9.9271714078757745E-5</v>
      </c>
    </row>
    <row r="21" spans="2:61" s="142" customFormat="1">
      <c r="B21" s="89" t="s">
        <v>368</v>
      </c>
      <c r="C21" s="86" t="s">
        <v>369</v>
      </c>
      <c r="D21" s="99" t="s">
        <v>128</v>
      </c>
      <c r="E21" s="99" t="s">
        <v>348</v>
      </c>
      <c r="F21" s="86" t="s">
        <v>361</v>
      </c>
      <c r="G21" s="99" t="s">
        <v>356</v>
      </c>
      <c r="H21" s="86" t="s">
        <v>351</v>
      </c>
      <c r="I21" s="86" t="s">
        <v>168</v>
      </c>
      <c r="J21" s="86"/>
      <c r="K21" s="96">
        <v>10.849999999993857</v>
      </c>
      <c r="L21" s="99" t="s">
        <v>172</v>
      </c>
      <c r="M21" s="100">
        <v>5.6000000000000008E-3</v>
      </c>
      <c r="N21" s="100">
        <v>4.5000000000240377E-3</v>
      </c>
      <c r="O21" s="96">
        <v>183224.25495699997</v>
      </c>
      <c r="P21" s="98">
        <v>102.17</v>
      </c>
      <c r="Q21" s="86"/>
      <c r="R21" s="96">
        <v>187.200218019</v>
      </c>
      <c r="S21" s="97">
        <v>2.6103035637181637E-4</v>
      </c>
      <c r="T21" s="97">
        <v>5.9504431141485653E-3</v>
      </c>
      <c r="U21" s="97">
        <f>R21/'סכום נכסי הקרן'!$C$42</f>
        <v>1.4032068069331437E-3</v>
      </c>
    </row>
    <row r="22" spans="2:61" s="142" customFormat="1">
      <c r="B22" s="89" t="s">
        <v>370</v>
      </c>
      <c r="C22" s="86" t="s">
        <v>371</v>
      </c>
      <c r="D22" s="99" t="s">
        <v>128</v>
      </c>
      <c r="E22" s="99" t="s">
        <v>348</v>
      </c>
      <c r="F22" s="86" t="s">
        <v>361</v>
      </c>
      <c r="G22" s="99" t="s">
        <v>356</v>
      </c>
      <c r="H22" s="86" t="s">
        <v>351</v>
      </c>
      <c r="I22" s="86" t="s">
        <v>168</v>
      </c>
      <c r="J22" s="86"/>
      <c r="K22" s="96">
        <v>1.4499999999904467</v>
      </c>
      <c r="L22" s="99" t="s">
        <v>172</v>
      </c>
      <c r="M22" s="100">
        <v>4.0999999999999995E-3</v>
      </c>
      <c r="N22" s="100">
        <v>-8.8999999999172068E-3</v>
      </c>
      <c r="O22" s="96">
        <v>61676.607811000002</v>
      </c>
      <c r="P22" s="98">
        <v>101.83</v>
      </c>
      <c r="Q22" s="86"/>
      <c r="R22" s="96">
        <v>62.805292267999988</v>
      </c>
      <c r="S22" s="97">
        <v>5.002819165049066E-5</v>
      </c>
      <c r="T22" s="97">
        <v>1.9963615580312934E-3</v>
      </c>
      <c r="U22" s="97">
        <f>R22/'סכום נכסי הקרן'!$C$42</f>
        <v>4.7077302876291752E-4</v>
      </c>
    </row>
    <row r="23" spans="2:61" s="142" customFormat="1">
      <c r="B23" s="89" t="s">
        <v>372</v>
      </c>
      <c r="C23" s="86" t="s">
        <v>373</v>
      </c>
      <c r="D23" s="99" t="s">
        <v>128</v>
      </c>
      <c r="E23" s="99" t="s">
        <v>348</v>
      </c>
      <c r="F23" s="86" t="s">
        <v>361</v>
      </c>
      <c r="G23" s="99" t="s">
        <v>356</v>
      </c>
      <c r="H23" s="86" t="s">
        <v>351</v>
      </c>
      <c r="I23" s="86" t="s">
        <v>168</v>
      </c>
      <c r="J23" s="86"/>
      <c r="K23" s="96">
        <v>0.8399999999990776</v>
      </c>
      <c r="L23" s="99" t="s">
        <v>172</v>
      </c>
      <c r="M23" s="100">
        <v>6.4000000000000003E-3</v>
      </c>
      <c r="N23" s="100">
        <v>-1.1400000000002306E-2</v>
      </c>
      <c r="O23" s="96">
        <v>426699.383821</v>
      </c>
      <c r="P23" s="98">
        <v>101.61</v>
      </c>
      <c r="Q23" s="86"/>
      <c r="R23" s="96">
        <v>433.56923073499996</v>
      </c>
      <c r="S23" s="97">
        <v>1.3545603666587834E-4</v>
      </c>
      <c r="T23" s="97">
        <v>1.3781656190549519E-2</v>
      </c>
      <c r="U23" s="97">
        <f>R23/'סכום נכסי הקרן'!$C$42</f>
        <v>3.2499283509507988E-3</v>
      </c>
    </row>
    <row r="24" spans="2:61" s="142" customFormat="1">
      <c r="B24" s="89" t="s">
        <v>374</v>
      </c>
      <c r="C24" s="86" t="s">
        <v>375</v>
      </c>
      <c r="D24" s="99" t="s">
        <v>128</v>
      </c>
      <c r="E24" s="99" t="s">
        <v>348</v>
      </c>
      <c r="F24" s="86" t="s">
        <v>376</v>
      </c>
      <c r="G24" s="99" t="s">
        <v>356</v>
      </c>
      <c r="H24" s="86" t="s">
        <v>351</v>
      </c>
      <c r="I24" s="86" t="s">
        <v>168</v>
      </c>
      <c r="J24" s="86"/>
      <c r="K24" s="96">
        <v>3.1499999999996917</v>
      </c>
      <c r="L24" s="99" t="s">
        <v>172</v>
      </c>
      <c r="M24" s="100">
        <v>0.05</v>
      </c>
      <c r="N24" s="100">
        <v>-3.0999999999926013E-3</v>
      </c>
      <c r="O24" s="96">
        <v>529411.487418</v>
      </c>
      <c r="P24" s="98">
        <v>122.55</v>
      </c>
      <c r="Q24" s="86"/>
      <c r="R24" s="96">
        <v>648.79378650800004</v>
      </c>
      <c r="S24" s="97">
        <v>1.6798144166388766E-4</v>
      </c>
      <c r="T24" s="97">
        <v>2.0622895423321932E-2</v>
      </c>
      <c r="U24" s="97">
        <f>R24/'סכום נכסי הקרן'!$C$42</f>
        <v>4.8631987032811772E-3</v>
      </c>
    </row>
    <row r="25" spans="2:61" s="142" customFormat="1">
      <c r="B25" s="89" t="s">
        <v>377</v>
      </c>
      <c r="C25" s="86" t="s">
        <v>378</v>
      </c>
      <c r="D25" s="99" t="s">
        <v>128</v>
      </c>
      <c r="E25" s="99" t="s">
        <v>348</v>
      </c>
      <c r="F25" s="86" t="s">
        <v>376</v>
      </c>
      <c r="G25" s="99" t="s">
        <v>356</v>
      </c>
      <c r="H25" s="86" t="s">
        <v>351</v>
      </c>
      <c r="I25" s="86" t="s">
        <v>168</v>
      </c>
      <c r="J25" s="86"/>
      <c r="K25" s="96">
        <v>0.9600000000013359</v>
      </c>
      <c r="L25" s="99" t="s">
        <v>172</v>
      </c>
      <c r="M25" s="100">
        <v>1.6E-2</v>
      </c>
      <c r="N25" s="100">
        <v>-1.0499999999899791E-2</v>
      </c>
      <c r="O25" s="96">
        <v>29029.579673</v>
      </c>
      <c r="P25" s="98">
        <v>103.13</v>
      </c>
      <c r="Q25" s="86"/>
      <c r="R25" s="96">
        <v>29.938205826000004</v>
      </c>
      <c r="S25" s="97">
        <v>1.3828812201865392E-5</v>
      </c>
      <c r="T25" s="97">
        <v>9.516313206921756E-4</v>
      </c>
      <c r="U25" s="97">
        <f>R25/'סכום נכסי הקרן'!$C$42</f>
        <v>2.2440942989791245E-4</v>
      </c>
    </row>
    <row r="26" spans="2:61" s="142" customFormat="1">
      <c r="B26" s="89" t="s">
        <v>379</v>
      </c>
      <c r="C26" s="86" t="s">
        <v>380</v>
      </c>
      <c r="D26" s="99" t="s">
        <v>128</v>
      </c>
      <c r="E26" s="99" t="s">
        <v>348</v>
      </c>
      <c r="F26" s="86" t="s">
        <v>376</v>
      </c>
      <c r="G26" s="99" t="s">
        <v>356</v>
      </c>
      <c r="H26" s="86" t="s">
        <v>351</v>
      </c>
      <c r="I26" s="86" t="s">
        <v>168</v>
      </c>
      <c r="J26" s="86"/>
      <c r="K26" s="96">
        <v>2.4799999999944315</v>
      </c>
      <c r="L26" s="99" t="s">
        <v>172</v>
      </c>
      <c r="M26" s="100">
        <v>6.9999999999999993E-3</v>
      </c>
      <c r="N26" s="100">
        <v>-3.2999999999982037E-3</v>
      </c>
      <c r="O26" s="96">
        <v>213610.30830100001</v>
      </c>
      <c r="P26" s="98">
        <v>104.24</v>
      </c>
      <c r="Q26" s="86"/>
      <c r="R26" s="96">
        <v>222.66738338799999</v>
      </c>
      <c r="S26" s="97">
        <v>7.512537913058463E-5</v>
      </c>
      <c r="T26" s="97">
        <v>7.0778208073033573E-3</v>
      </c>
      <c r="U26" s="97">
        <f>R26/'סכום נכסי הקרן'!$C$42</f>
        <v>1.669059958147706E-3</v>
      </c>
    </row>
    <row r="27" spans="2:61" s="142" customFormat="1">
      <c r="B27" s="89" t="s">
        <v>381</v>
      </c>
      <c r="C27" s="86" t="s">
        <v>382</v>
      </c>
      <c r="D27" s="99" t="s">
        <v>128</v>
      </c>
      <c r="E27" s="99" t="s">
        <v>348</v>
      </c>
      <c r="F27" s="86" t="s">
        <v>376</v>
      </c>
      <c r="G27" s="99" t="s">
        <v>356</v>
      </c>
      <c r="H27" s="86" t="s">
        <v>351</v>
      </c>
      <c r="I27" s="86" t="s">
        <v>168</v>
      </c>
      <c r="J27" s="86"/>
      <c r="K27" s="96">
        <v>4.5300000000320129</v>
      </c>
      <c r="L27" s="99" t="s">
        <v>172</v>
      </c>
      <c r="M27" s="100">
        <v>6.0000000000000001E-3</v>
      </c>
      <c r="N27" s="100">
        <v>1.3999999999695109E-3</v>
      </c>
      <c r="O27" s="96">
        <v>44370.038549999997</v>
      </c>
      <c r="P27" s="98">
        <v>103.49</v>
      </c>
      <c r="Q27" s="86"/>
      <c r="R27" s="96">
        <v>45.918554901</v>
      </c>
      <c r="S27" s="97">
        <v>1.9949256253526636E-5</v>
      </c>
      <c r="T27" s="97">
        <v>1.4595909754473472E-3</v>
      </c>
      <c r="U27" s="97">
        <f>R27/'סכום נכסי הקרן'!$C$42</f>
        <v>3.4419419743985969E-4</v>
      </c>
    </row>
    <row r="28" spans="2:61" s="142" customFormat="1">
      <c r="B28" s="89" t="s">
        <v>383</v>
      </c>
      <c r="C28" s="86" t="s">
        <v>384</v>
      </c>
      <c r="D28" s="99" t="s">
        <v>128</v>
      </c>
      <c r="E28" s="99" t="s">
        <v>348</v>
      </c>
      <c r="F28" s="86" t="s">
        <v>376</v>
      </c>
      <c r="G28" s="99" t="s">
        <v>356</v>
      </c>
      <c r="H28" s="86" t="s">
        <v>351</v>
      </c>
      <c r="I28" s="86" t="s">
        <v>168</v>
      </c>
      <c r="J28" s="86"/>
      <c r="K28" s="96">
        <v>5.9300000000012325</v>
      </c>
      <c r="L28" s="99" t="s">
        <v>172</v>
      </c>
      <c r="M28" s="100">
        <v>1.7500000000000002E-2</v>
      </c>
      <c r="N28" s="100">
        <v>4.9000000000067453E-3</v>
      </c>
      <c r="O28" s="96">
        <v>399901.63500000001</v>
      </c>
      <c r="P28" s="98">
        <v>107.52</v>
      </c>
      <c r="Q28" s="86"/>
      <c r="R28" s="96">
        <v>429.97425677899997</v>
      </c>
      <c r="S28" s="97">
        <v>1.9977631289068998E-4</v>
      </c>
      <c r="T28" s="97">
        <v>1.3667384485909451E-2</v>
      </c>
      <c r="U28" s="97">
        <f>R28/'סכום נכסי הקרן'!$C$42</f>
        <v>3.222981310080929E-3</v>
      </c>
    </row>
    <row r="29" spans="2:61" s="142" customFormat="1">
      <c r="B29" s="89" t="s">
        <v>385</v>
      </c>
      <c r="C29" s="86" t="s">
        <v>386</v>
      </c>
      <c r="D29" s="99" t="s">
        <v>128</v>
      </c>
      <c r="E29" s="99" t="s">
        <v>348</v>
      </c>
      <c r="F29" s="86" t="s">
        <v>387</v>
      </c>
      <c r="G29" s="99" t="s">
        <v>356</v>
      </c>
      <c r="H29" s="86" t="s">
        <v>388</v>
      </c>
      <c r="I29" s="86" t="s">
        <v>168</v>
      </c>
      <c r="J29" s="86"/>
      <c r="K29" s="96">
        <v>1.5</v>
      </c>
      <c r="L29" s="99" t="s">
        <v>172</v>
      </c>
      <c r="M29" s="100">
        <v>8.0000000000000002E-3</v>
      </c>
      <c r="N29" s="100">
        <v>-5.4000000000194344E-3</v>
      </c>
      <c r="O29" s="96">
        <v>119112.292743</v>
      </c>
      <c r="P29" s="98">
        <v>103.67</v>
      </c>
      <c r="Q29" s="86"/>
      <c r="R29" s="96">
        <v>123.48371124400001</v>
      </c>
      <c r="S29" s="97">
        <v>2.7720288865729022E-4</v>
      </c>
      <c r="T29" s="97">
        <v>3.9251172197181539E-3</v>
      </c>
      <c r="U29" s="97">
        <f>R29/'סכום נכסי הקרן'!$C$42</f>
        <v>9.2560353826810771E-4</v>
      </c>
    </row>
    <row r="30" spans="2:61" s="142" customFormat="1">
      <c r="B30" s="89" t="s">
        <v>389</v>
      </c>
      <c r="C30" s="86" t="s">
        <v>390</v>
      </c>
      <c r="D30" s="99" t="s">
        <v>128</v>
      </c>
      <c r="E30" s="99" t="s">
        <v>348</v>
      </c>
      <c r="F30" s="86" t="s">
        <v>355</v>
      </c>
      <c r="G30" s="99" t="s">
        <v>356</v>
      </c>
      <c r="H30" s="86" t="s">
        <v>388</v>
      </c>
      <c r="I30" s="86" t="s">
        <v>168</v>
      </c>
      <c r="J30" s="86"/>
      <c r="K30" s="96">
        <v>1.580000000001951</v>
      </c>
      <c r="L30" s="99" t="s">
        <v>172</v>
      </c>
      <c r="M30" s="100">
        <v>3.4000000000000002E-2</v>
      </c>
      <c r="N30" s="100">
        <v>-6.4000000000020542E-3</v>
      </c>
      <c r="O30" s="96">
        <v>174804.977847</v>
      </c>
      <c r="P30" s="98">
        <v>111.42</v>
      </c>
      <c r="Q30" s="86"/>
      <c r="R30" s="96">
        <v>194.76771308899998</v>
      </c>
      <c r="S30" s="97">
        <v>9.3441371136632727E-5</v>
      </c>
      <c r="T30" s="97">
        <v>6.1909874329915283E-3</v>
      </c>
      <c r="U30" s="97">
        <f>R30/'סכום נכסי הקרן'!$C$42</f>
        <v>1.4599308893408853E-3</v>
      </c>
    </row>
    <row r="31" spans="2:61" s="142" customFormat="1">
      <c r="B31" s="89" t="s">
        <v>391</v>
      </c>
      <c r="C31" s="86" t="s">
        <v>392</v>
      </c>
      <c r="D31" s="99" t="s">
        <v>128</v>
      </c>
      <c r="E31" s="99" t="s">
        <v>348</v>
      </c>
      <c r="F31" s="86" t="s">
        <v>361</v>
      </c>
      <c r="G31" s="99" t="s">
        <v>356</v>
      </c>
      <c r="H31" s="86" t="s">
        <v>388</v>
      </c>
      <c r="I31" s="86" t="s">
        <v>168</v>
      </c>
      <c r="J31" s="86"/>
      <c r="K31" s="96">
        <v>0.4699999999971391</v>
      </c>
      <c r="L31" s="99" t="s">
        <v>172</v>
      </c>
      <c r="M31" s="100">
        <v>0.03</v>
      </c>
      <c r="N31" s="100">
        <v>-1.9500000000010464E-2</v>
      </c>
      <c r="O31" s="96">
        <v>129329.80394300001</v>
      </c>
      <c r="P31" s="98">
        <v>110.81</v>
      </c>
      <c r="Q31" s="86"/>
      <c r="R31" s="96">
        <v>143.31034970300001</v>
      </c>
      <c r="S31" s="97">
        <v>2.6943709154791668E-4</v>
      </c>
      <c r="T31" s="97">
        <v>4.5553370215086391E-3</v>
      </c>
      <c r="U31" s="97">
        <f>R31/'סכום נכסי הקרן'!$C$42</f>
        <v>1.0742191453367255E-3</v>
      </c>
    </row>
    <row r="32" spans="2:61" s="142" customFormat="1">
      <c r="B32" s="89" t="s">
        <v>393</v>
      </c>
      <c r="C32" s="86" t="s">
        <v>394</v>
      </c>
      <c r="D32" s="99" t="s">
        <v>128</v>
      </c>
      <c r="E32" s="99" t="s">
        <v>348</v>
      </c>
      <c r="F32" s="86" t="s">
        <v>395</v>
      </c>
      <c r="G32" s="99" t="s">
        <v>396</v>
      </c>
      <c r="H32" s="86" t="s">
        <v>388</v>
      </c>
      <c r="I32" s="86" t="s">
        <v>168</v>
      </c>
      <c r="J32" s="86"/>
      <c r="K32" s="96">
        <v>6.2200000000047195</v>
      </c>
      <c r="L32" s="99" t="s">
        <v>172</v>
      </c>
      <c r="M32" s="100">
        <v>8.3000000000000001E-3</v>
      </c>
      <c r="N32" s="100">
        <v>4.700000000011798E-3</v>
      </c>
      <c r="O32" s="96">
        <v>409850.27029100002</v>
      </c>
      <c r="P32" s="98">
        <v>103.4</v>
      </c>
      <c r="Q32" s="86"/>
      <c r="R32" s="96">
        <v>423.78516515000001</v>
      </c>
      <c r="S32" s="97">
        <v>2.6762725773235596E-4</v>
      </c>
      <c r="T32" s="97">
        <v>1.3470654812961743E-2</v>
      </c>
      <c r="U32" s="97">
        <f>R32/'סכום נכסי הקרן'!$C$42</f>
        <v>3.1765894009557791E-3</v>
      </c>
    </row>
    <row r="33" spans="2:21" s="142" customFormat="1">
      <c r="B33" s="89" t="s">
        <v>397</v>
      </c>
      <c r="C33" s="86" t="s">
        <v>398</v>
      </c>
      <c r="D33" s="99" t="s">
        <v>128</v>
      </c>
      <c r="E33" s="99" t="s">
        <v>348</v>
      </c>
      <c r="F33" s="86" t="s">
        <v>395</v>
      </c>
      <c r="G33" s="99" t="s">
        <v>396</v>
      </c>
      <c r="H33" s="86" t="s">
        <v>388</v>
      </c>
      <c r="I33" s="86" t="s">
        <v>168</v>
      </c>
      <c r="J33" s="86"/>
      <c r="K33" s="96">
        <v>9.869999999975283</v>
      </c>
      <c r="L33" s="99" t="s">
        <v>172</v>
      </c>
      <c r="M33" s="100">
        <v>1.6500000000000001E-2</v>
      </c>
      <c r="N33" s="100">
        <v>1.4000000000031092E-2</v>
      </c>
      <c r="O33" s="96">
        <v>61930.489829999999</v>
      </c>
      <c r="P33" s="98">
        <v>103.87</v>
      </c>
      <c r="Q33" s="86"/>
      <c r="R33" s="96">
        <v>64.327199757000002</v>
      </c>
      <c r="S33" s="97">
        <v>1.4645451817956086E-4</v>
      </c>
      <c r="T33" s="97">
        <v>2.0447376979424773E-3</v>
      </c>
      <c r="U33" s="97">
        <f>R33/'סכום נכסי הקרן'!$C$42</f>
        <v>4.821808731056554E-4</v>
      </c>
    </row>
    <row r="34" spans="2:21" s="142" customFormat="1">
      <c r="B34" s="89" t="s">
        <v>399</v>
      </c>
      <c r="C34" s="86" t="s">
        <v>400</v>
      </c>
      <c r="D34" s="99" t="s">
        <v>128</v>
      </c>
      <c r="E34" s="99" t="s">
        <v>348</v>
      </c>
      <c r="F34" s="86" t="s">
        <v>401</v>
      </c>
      <c r="G34" s="99" t="s">
        <v>402</v>
      </c>
      <c r="H34" s="86" t="s">
        <v>388</v>
      </c>
      <c r="I34" s="86" t="s">
        <v>168</v>
      </c>
      <c r="J34" s="86"/>
      <c r="K34" s="96">
        <v>9.5400000001299521</v>
      </c>
      <c r="L34" s="99" t="s">
        <v>172</v>
      </c>
      <c r="M34" s="100">
        <v>2.6499999999999999E-2</v>
      </c>
      <c r="N34" s="100">
        <v>1.4099999999783413E-2</v>
      </c>
      <c r="O34" s="96">
        <v>8526.8370529999993</v>
      </c>
      <c r="P34" s="98">
        <v>113.71</v>
      </c>
      <c r="Q34" s="86"/>
      <c r="R34" s="96">
        <v>9.6958664809999995</v>
      </c>
      <c r="S34" s="97">
        <v>7.2597741508958457E-6</v>
      </c>
      <c r="T34" s="97">
        <v>3.081978351740732E-4</v>
      </c>
      <c r="U34" s="97">
        <f>R34/'סכום נכסי הקרן'!$C$42</f>
        <v>7.2677831197147578E-5</v>
      </c>
    </row>
    <row r="35" spans="2:21" s="142" customFormat="1">
      <c r="B35" s="89" t="s">
        <v>403</v>
      </c>
      <c r="C35" s="86" t="s">
        <v>404</v>
      </c>
      <c r="D35" s="99" t="s">
        <v>128</v>
      </c>
      <c r="E35" s="99" t="s">
        <v>348</v>
      </c>
      <c r="F35" s="86" t="s">
        <v>405</v>
      </c>
      <c r="G35" s="99" t="s">
        <v>406</v>
      </c>
      <c r="H35" s="86" t="s">
        <v>388</v>
      </c>
      <c r="I35" s="86" t="s">
        <v>352</v>
      </c>
      <c r="J35" s="86"/>
      <c r="K35" s="96">
        <v>3.4799999999957256</v>
      </c>
      <c r="L35" s="99" t="s">
        <v>172</v>
      </c>
      <c r="M35" s="100">
        <v>6.5000000000000006E-3</v>
      </c>
      <c r="N35" s="97">
        <v>-1E-4</v>
      </c>
      <c r="O35" s="96">
        <v>140761.30842399999</v>
      </c>
      <c r="P35" s="98">
        <v>102.25</v>
      </c>
      <c r="Q35" s="96">
        <v>23.993937479999996</v>
      </c>
      <c r="R35" s="96">
        <v>168.45023023900001</v>
      </c>
      <c r="S35" s="97">
        <v>1.8130360736066817E-4</v>
      </c>
      <c r="T35" s="97">
        <v>5.3544462886291272E-3</v>
      </c>
      <c r="U35" s="97">
        <f>R35/'סכום נכסי הקרן'!$C$42</f>
        <v>1.2626615086357941E-3</v>
      </c>
    </row>
    <row r="36" spans="2:21" s="142" customFormat="1">
      <c r="B36" s="89" t="s">
        <v>407</v>
      </c>
      <c r="C36" s="86" t="s">
        <v>408</v>
      </c>
      <c r="D36" s="99" t="s">
        <v>128</v>
      </c>
      <c r="E36" s="99" t="s">
        <v>348</v>
      </c>
      <c r="F36" s="86" t="s">
        <v>405</v>
      </c>
      <c r="G36" s="99" t="s">
        <v>406</v>
      </c>
      <c r="H36" s="86" t="s">
        <v>388</v>
      </c>
      <c r="I36" s="86" t="s">
        <v>352</v>
      </c>
      <c r="J36" s="86"/>
      <c r="K36" s="96">
        <v>4.1500000000056865</v>
      </c>
      <c r="L36" s="99" t="s">
        <v>172</v>
      </c>
      <c r="M36" s="100">
        <v>1.6399999999999998E-2</v>
      </c>
      <c r="N36" s="100">
        <v>3.0000000000189545E-3</v>
      </c>
      <c r="O36" s="96">
        <v>298541.67919599998</v>
      </c>
      <c r="P36" s="98">
        <v>106.03</v>
      </c>
      <c r="Q36" s="86"/>
      <c r="R36" s="96">
        <v>316.543742468</v>
      </c>
      <c r="S36" s="97">
        <v>2.8012773467227893E-4</v>
      </c>
      <c r="T36" s="97">
        <v>1.0061823392237464E-2</v>
      </c>
      <c r="U36" s="97">
        <f>R36/'סכום נכסי הקרן'!$C$42</f>
        <v>2.3727340642205217E-3</v>
      </c>
    </row>
    <row r="37" spans="2:21" s="142" customFormat="1">
      <c r="B37" s="89" t="s">
        <v>409</v>
      </c>
      <c r="C37" s="86" t="s">
        <v>410</v>
      </c>
      <c r="D37" s="99" t="s">
        <v>128</v>
      </c>
      <c r="E37" s="99" t="s">
        <v>348</v>
      </c>
      <c r="F37" s="86" t="s">
        <v>405</v>
      </c>
      <c r="G37" s="99" t="s">
        <v>406</v>
      </c>
      <c r="H37" s="86" t="s">
        <v>388</v>
      </c>
      <c r="I37" s="86" t="s">
        <v>168</v>
      </c>
      <c r="J37" s="86"/>
      <c r="K37" s="96">
        <v>5.549999999999522</v>
      </c>
      <c r="L37" s="99" t="s">
        <v>172</v>
      </c>
      <c r="M37" s="100">
        <v>1.34E-2</v>
      </c>
      <c r="N37" s="100">
        <v>7.7000000000009569E-3</v>
      </c>
      <c r="O37" s="96">
        <v>997288.34065300005</v>
      </c>
      <c r="P37" s="98">
        <v>104.85</v>
      </c>
      <c r="Q37" s="86"/>
      <c r="R37" s="96">
        <v>1045.6567983699999</v>
      </c>
      <c r="S37" s="97">
        <v>2.3851990951471999E-4</v>
      </c>
      <c r="T37" s="97">
        <v>3.3237788724112934E-2</v>
      </c>
      <c r="U37" s="97">
        <f>R37/'סכום נכסי הקרן'!$C$42</f>
        <v>7.8379862626002921E-3</v>
      </c>
    </row>
    <row r="38" spans="2:21" s="142" customFormat="1">
      <c r="B38" s="89" t="s">
        <v>411</v>
      </c>
      <c r="C38" s="86" t="s">
        <v>412</v>
      </c>
      <c r="D38" s="99" t="s">
        <v>128</v>
      </c>
      <c r="E38" s="99" t="s">
        <v>348</v>
      </c>
      <c r="F38" s="86" t="s">
        <v>405</v>
      </c>
      <c r="G38" s="99" t="s">
        <v>406</v>
      </c>
      <c r="H38" s="86" t="s">
        <v>388</v>
      </c>
      <c r="I38" s="86" t="s">
        <v>168</v>
      </c>
      <c r="J38" s="86"/>
      <c r="K38" s="96">
        <v>6.879999999991969</v>
      </c>
      <c r="L38" s="99" t="s">
        <v>172</v>
      </c>
      <c r="M38" s="100">
        <v>1.77E-2</v>
      </c>
      <c r="N38" s="100">
        <v>1.1899999999969879E-2</v>
      </c>
      <c r="O38" s="96">
        <v>238521.42368299997</v>
      </c>
      <c r="P38" s="98">
        <v>104.39</v>
      </c>
      <c r="Q38" s="86"/>
      <c r="R38" s="96">
        <v>248.99251352499999</v>
      </c>
      <c r="S38" s="97">
        <v>1.9615910049845429E-4</v>
      </c>
      <c r="T38" s="97">
        <v>7.9146050322922278E-3</v>
      </c>
      <c r="U38" s="97">
        <f>R38/'סכום נכסי הקרן'!$C$42</f>
        <v>1.866386661035894E-3</v>
      </c>
    </row>
    <row r="39" spans="2:21" s="142" customFormat="1">
      <c r="B39" s="89" t="s">
        <v>413</v>
      </c>
      <c r="C39" s="86" t="s">
        <v>414</v>
      </c>
      <c r="D39" s="99" t="s">
        <v>128</v>
      </c>
      <c r="E39" s="99" t="s">
        <v>348</v>
      </c>
      <c r="F39" s="86" t="s">
        <v>405</v>
      </c>
      <c r="G39" s="99" t="s">
        <v>406</v>
      </c>
      <c r="H39" s="86" t="s">
        <v>388</v>
      </c>
      <c r="I39" s="86" t="s">
        <v>168</v>
      </c>
      <c r="J39" s="86"/>
      <c r="K39" s="96">
        <v>10.040000000081204</v>
      </c>
      <c r="L39" s="99" t="s">
        <v>172</v>
      </c>
      <c r="M39" s="100">
        <v>2.4799999999999999E-2</v>
      </c>
      <c r="N39" s="100">
        <v>1.8800000000166572E-2</v>
      </c>
      <c r="O39" s="96">
        <v>18006.249239000001</v>
      </c>
      <c r="P39" s="98">
        <v>106.69</v>
      </c>
      <c r="Q39" s="86"/>
      <c r="R39" s="96">
        <v>19.210866761000002</v>
      </c>
      <c r="S39" s="97">
        <v>6.8365267458416078E-5</v>
      </c>
      <c r="T39" s="97">
        <v>6.1064656358047467E-4</v>
      </c>
      <c r="U39" s="97">
        <f>R39/'סכום נכסי הקרן'!$C$42</f>
        <v>1.4399993382157748E-4</v>
      </c>
    </row>
    <row r="40" spans="2:21" s="142" customFormat="1">
      <c r="B40" s="89" t="s">
        <v>415</v>
      </c>
      <c r="C40" s="86" t="s">
        <v>416</v>
      </c>
      <c r="D40" s="99" t="s">
        <v>128</v>
      </c>
      <c r="E40" s="99" t="s">
        <v>348</v>
      </c>
      <c r="F40" s="86" t="s">
        <v>376</v>
      </c>
      <c r="G40" s="99" t="s">
        <v>356</v>
      </c>
      <c r="H40" s="86" t="s">
        <v>388</v>
      </c>
      <c r="I40" s="86" t="s">
        <v>168</v>
      </c>
      <c r="J40" s="86"/>
      <c r="K40" s="96">
        <v>2.9599999999855835</v>
      </c>
      <c r="L40" s="99" t="s">
        <v>172</v>
      </c>
      <c r="M40" s="100">
        <v>4.2000000000000003E-2</v>
      </c>
      <c r="N40" s="100">
        <v>-3.2000000000000002E-3</v>
      </c>
      <c r="O40" s="96">
        <v>57677.299925999992</v>
      </c>
      <c r="P40" s="98">
        <v>120.26</v>
      </c>
      <c r="Q40" s="86"/>
      <c r="R40" s="96">
        <v>69.362718950000001</v>
      </c>
      <c r="S40" s="97">
        <v>5.7808293519114307E-5</v>
      </c>
      <c r="T40" s="97">
        <v>2.2047993197997157E-3</v>
      </c>
      <c r="U40" s="97">
        <f>R40/'סכום נכסי הקרן'!$C$42</f>
        <v>5.1992588688199056E-4</v>
      </c>
    </row>
    <row r="41" spans="2:21" s="142" customFormat="1">
      <c r="B41" s="89" t="s">
        <v>417</v>
      </c>
      <c r="C41" s="86" t="s">
        <v>418</v>
      </c>
      <c r="D41" s="99" t="s">
        <v>128</v>
      </c>
      <c r="E41" s="99" t="s">
        <v>348</v>
      </c>
      <c r="F41" s="86" t="s">
        <v>376</v>
      </c>
      <c r="G41" s="99" t="s">
        <v>356</v>
      </c>
      <c r="H41" s="86" t="s">
        <v>388</v>
      </c>
      <c r="I41" s="86" t="s">
        <v>168</v>
      </c>
      <c r="J41" s="86"/>
      <c r="K41" s="96">
        <v>1.4900000000007991</v>
      </c>
      <c r="L41" s="99" t="s">
        <v>172</v>
      </c>
      <c r="M41" s="100">
        <v>4.0999999999999995E-2</v>
      </c>
      <c r="N41" s="100">
        <v>-4.3999999999908687E-3</v>
      </c>
      <c r="O41" s="96">
        <v>270296.113403</v>
      </c>
      <c r="P41" s="98">
        <v>129.65</v>
      </c>
      <c r="Q41" s="86"/>
      <c r="R41" s="96">
        <v>350.43890682799997</v>
      </c>
      <c r="S41" s="97">
        <v>1.7346435529181064E-4</v>
      </c>
      <c r="T41" s="97">
        <v>1.1139232646902033E-2</v>
      </c>
      <c r="U41" s="97">
        <f>R41/'סכום נכסי הקרן'!$C$42</f>
        <v>2.6268038823830321E-3</v>
      </c>
    </row>
    <row r="42" spans="2:21" s="142" customFormat="1">
      <c r="B42" s="89" t="s">
        <v>419</v>
      </c>
      <c r="C42" s="86" t="s">
        <v>420</v>
      </c>
      <c r="D42" s="99" t="s">
        <v>128</v>
      </c>
      <c r="E42" s="99" t="s">
        <v>348</v>
      </c>
      <c r="F42" s="86" t="s">
        <v>376</v>
      </c>
      <c r="G42" s="99" t="s">
        <v>356</v>
      </c>
      <c r="H42" s="86" t="s">
        <v>388</v>
      </c>
      <c r="I42" s="86" t="s">
        <v>168</v>
      </c>
      <c r="J42" s="86"/>
      <c r="K42" s="96">
        <v>2.1200000000047541</v>
      </c>
      <c r="L42" s="99" t="s">
        <v>172</v>
      </c>
      <c r="M42" s="100">
        <v>0.04</v>
      </c>
      <c r="N42" s="100">
        <v>-4.6000000000132844E-3</v>
      </c>
      <c r="O42" s="96">
        <v>242936.22564799999</v>
      </c>
      <c r="P42" s="98">
        <v>117.75</v>
      </c>
      <c r="Q42" s="86"/>
      <c r="R42" s="96">
        <v>286.05740834700003</v>
      </c>
      <c r="S42" s="97">
        <v>8.3636572771042438E-5</v>
      </c>
      <c r="T42" s="97">
        <v>9.0927689815875536E-3</v>
      </c>
      <c r="U42" s="97">
        <f>R42/'סכום נכסי הקרן'!$C$42</f>
        <v>2.1442159993928225E-3</v>
      </c>
    </row>
    <row r="43" spans="2:21" s="142" customFormat="1">
      <c r="B43" s="89" t="s">
        <v>421</v>
      </c>
      <c r="C43" s="86" t="s">
        <v>422</v>
      </c>
      <c r="D43" s="99" t="s">
        <v>128</v>
      </c>
      <c r="E43" s="99" t="s">
        <v>348</v>
      </c>
      <c r="F43" s="86" t="s">
        <v>423</v>
      </c>
      <c r="G43" s="99" t="s">
        <v>406</v>
      </c>
      <c r="H43" s="86" t="s">
        <v>424</v>
      </c>
      <c r="I43" s="86" t="s">
        <v>352</v>
      </c>
      <c r="J43" s="86"/>
      <c r="K43" s="96">
        <v>0.88000000000845036</v>
      </c>
      <c r="L43" s="99" t="s">
        <v>172</v>
      </c>
      <c r="M43" s="100">
        <v>1.6399999999999998E-2</v>
      </c>
      <c r="N43" s="100">
        <v>-6.6000000000633781E-3</v>
      </c>
      <c r="O43" s="96">
        <v>64982.564928</v>
      </c>
      <c r="P43" s="98">
        <v>101.98</v>
      </c>
      <c r="Q43" s="86"/>
      <c r="R43" s="96">
        <v>66.269221162999997</v>
      </c>
      <c r="S43" s="97">
        <v>1.319271651683722E-4</v>
      </c>
      <c r="T43" s="97">
        <v>2.106467796470936E-3</v>
      </c>
      <c r="U43" s="97">
        <f>R43/'סכום נכסי הקרן'!$C$42</f>
        <v>4.9673778807587455E-4</v>
      </c>
    </row>
    <row r="44" spans="2:21" s="142" customFormat="1">
      <c r="B44" s="89" t="s">
        <v>425</v>
      </c>
      <c r="C44" s="86" t="s">
        <v>426</v>
      </c>
      <c r="D44" s="99" t="s">
        <v>128</v>
      </c>
      <c r="E44" s="99" t="s">
        <v>348</v>
      </c>
      <c r="F44" s="86" t="s">
        <v>423</v>
      </c>
      <c r="G44" s="99" t="s">
        <v>406</v>
      </c>
      <c r="H44" s="86" t="s">
        <v>424</v>
      </c>
      <c r="I44" s="86" t="s">
        <v>352</v>
      </c>
      <c r="J44" s="86"/>
      <c r="K44" s="96">
        <v>5.2499999999971605</v>
      </c>
      <c r="L44" s="99" t="s">
        <v>172</v>
      </c>
      <c r="M44" s="100">
        <v>2.3399999999999997E-2</v>
      </c>
      <c r="N44" s="100">
        <v>8.0999999999867532E-3</v>
      </c>
      <c r="O44" s="96">
        <v>488624.97143799998</v>
      </c>
      <c r="P44" s="98">
        <v>108.15</v>
      </c>
      <c r="Q44" s="86"/>
      <c r="R44" s="96">
        <v>528.44790997000007</v>
      </c>
      <c r="S44" s="97">
        <v>2.0577053901897895E-4</v>
      </c>
      <c r="T44" s="97">
        <v>1.6797519043209846E-2</v>
      </c>
      <c r="U44" s="97">
        <f>R44/'סכום נכסי הקרן'!$C$42</f>
        <v>3.9611156024627918E-3</v>
      </c>
    </row>
    <row r="45" spans="2:21" s="142" customFormat="1">
      <c r="B45" s="89" t="s">
        <v>427</v>
      </c>
      <c r="C45" s="86" t="s">
        <v>428</v>
      </c>
      <c r="D45" s="99" t="s">
        <v>128</v>
      </c>
      <c r="E45" s="99" t="s">
        <v>348</v>
      </c>
      <c r="F45" s="86" t="s">
        <v>423</v>
      </c>
      <c r="G45" s="99" t="s">
        <v>406</v>
      </c>
      <c r="H45" s="86" t="s">
        <v>424</v>
      </c>
      <c r="I45" s="86" t="s">
        <v>352</v>
      </c>
      <c r="J45" s="86"/>
      <c r="K45" s="96">
        <v>2.07999999999931</v>
      </c>
      <c r="L45" s="99" t="s">
        <v>172</v>
      </c>
      <c r="M45" s="100">
        <v>0.03</v>
      </c>
      <c r="N45" s="100">
        <v>-4.2999999999844768E-3</v>
      </c>
      <c r="O45" s="96">
        <v>159572.11957499999</v>
      </c>
      <c r="P45" s="98">
        <v>109</v>
      </c>
      <c r="Q45" s="86"/>
      <c r="R45" s="96">
        <v>173.93360818899998</v>
      </c>
      <c r="S45" s="97">
        <v>3.3161789781135589E-4</v>
      </c>
      <c r="T45" s="97">
        <v>5.5287437809618534E-3</v>
      </c>
      <c r="U45" s="97">
        <f>R45/'סכום נכסי הקרן'!$C$42</f>
        <v>1.3037635615385642E-3</v>
      </c>
    </row>
    <row r="46" spans="2:21" s="142" customFormat="1">
      <c r="B46" s="89" t="s">
        <v>429</v>
      </c>
      <c r="C46" s="86" t="s">
        <v>430</v>
      </c>
      <c r="D46" s="99" t="s">
        <v>128</v>
      </c>
      <c r="E46" s="99" t="s">
        <v>348</v>
      </c>
      <c r="F46" s="86" t="s">
        <v>431</v>
      </c>
      <c r="G46" s="99" t="s">
        <v>406</v>
      </c>
      <c r="H46" s="86" t="s">
        <v>424</v>
      </c>
      <c r="I46" s="86" t="s">
        <v>168</v>
      </c>
      <c r="J46" s="86"/>
      <c r="K46" s="96">
        <v>0.26000000005346779</v>
      </c>
      <c r="L46" s="99" t="s">
        <v>172</v>
      </c>
      <c r="M46" s="100">
        <v>4.9500000000000002E-2</v>
      </c>
      <c r="N46" s="100">
        <v>-2.5800000000345973E-2</v>
      </c>
      <c r="O46" s="96">
        <v>5058.8437169999997</v>
      </c>
      <c r="P46" s="98">
        <v>125.7</v>
      </c>
      <c r="Q46" s="86"/>
      <c r="R46" s="96">
        <v>6.358966691</v>
      </c>
      <c r="S46" s="97">
        <v>3.9220594844166004E-5</v>
      </c>
      <c r="T46" s="97">
        <v>2.0212940967686576E-4</v>
      </c>
      <c r="U46" s="97">
        <f>R46/'סכום נכסי הקרן'!$C$42</f>
        <v>4.7665250822339791E-5</v>
      </c>
    </row>
    <row r="47" spans="2:21" s="142" customFormat="1">
      <c r="B47" s="89" t="s">
        <v>432</v>
      </c>
      <c r="C47" s="86" t="s">
        <v>433</v>
      </c>
      <c r="D47" s="99" t="s">
        <v>128</v>
      </c>
      <c r="E47" s="99" t="s">
        <v>348</v>
      </c>
      <c r="F47" s="86" t="s">
        <v>431</v>
      </c>
      <c r="G47" s="99" t="s">
        <v>406</v>
      </c>
      <c r="H47" s="86" t="s">
        <v>424</v>
      </c>
      <c r="I47" s="86" t="s">
        <v>168</v>
      </c>
      <c r="J47" s="86"/>
      <c r="K47" s="96">
        <v>1.9699999999999454</v>
      </c>
      <c r="L47" s="99" t="s">
        <v>172</v>
      </c>
      <c r="M47" s="100">
        <v>4.8000000000000001E-2</v>
      </c>
      <c r="N47" s="100">
        <v>-4.7000000000085515E-3</v>
      </c>
      <c r="O47" s="96">
        <v>470625.76335000002</v>
      </c>
      <c r="P47" s="98">
        <v>116.78</v>
      </c>
      <c r="Q47" s="86"/>
      <c r="R47" s="96">
        <v>549.59676099900003</v>
      </c>
      <c r="S47" s="97">
        <v>3.4616391306362566E-4</v>
      </c>
      <c r="T47" s="97">
        <v>1.7469767378758761E-2</v>
      </c>
      <c r="U47" s="97">
        <f>R47/'סכום נכסי הקרן'!$C$42</f>
        <v>4.1196421898607605E-3</v>
      </c>
    </row>
    <row r="48" spans="2:21" s="142" customFormat="1">
      <c r="B48" s="89" t="s">
        <v>434</v>
      </c>
      <c r="C48" s="86" t="s">
        <v>435</v>
      </c>
      <c r="D48" s="99" t="s">
        <v>128</v>
      </c>
      <c r="E48" s="99" t="s">
        <v>348</v>
      </c>
      <c r="F48" s="86" t="s">
        <v>431</v>
      </c>
      <c r="G48" s="99" t="s">
        <v>406</v>
      </c>
      <c r="H48" s="86" t="s">
        <v>424</v>
      </c>
      <c r="I48" s="86" t="s">
        <v>168</v>
      </c>
      <c r="J48" s="86"/>
      <c r="K48" s="96">
        <v>5.9499999999988669</v>
      </c>
      <c r="L48" s="99" t="s">
        <v>172</v>
      </c>
      <c r="M48" s="100">
        <v>3.2000000000000001E-2</v>
      </c>
      <c r="N48" s="100">
        <v>1.019999999998805E-2</v>
      </c>
      <c r="O48" s="96">
        <v>418818.57472699997</v>
      </c>
      <c r="P48" s="98">
        <v>115.87</v>
      </c>
      <c r="Q48" s="86"/>
      <c r="R48" s="96">
        <v>485.28510202900003</v>
      </c>
      <c r="S48" s="97">
        <v>2.5388852601272054E-4</v>
      </c>
      <c r="T48" s="97">
        <v>1.5425523668323197E-2</v>
      </c>
      <c r="U48" s="97">
        <f>R48/'סכום נכסי הקרן'!$C$42</f>
        <v>3.637577806673409E-3</v>
      </c>
    </row>
    <row r="49" spans="2:21" s="142" customFormat="1">
      <c r="B49" s="89" t="s">
        <v>436</v>
      </c>
      <c r="C49" s="86" t="s">
        <v>437</v>
      </c>
      <c r="D49" s="99" t="s">
        <v>128</v>
      </c>
      <c r="E49" s="99" t="s">
        <v>348</v>
      </c>
      <c r="F49" s="86" t="s">
        <v>431</v>
      </c>
      <c r="G49" s="99" t="s">
        <v>406</v>
      </c>
      <c r="H49" s="86" t="s">
        <v>424</v>
      </c>
      <c r="I49" s="86" t="s">
        <v>168</v>
      </c>
      <c r="J49" s="86"/>
      <c r="K49" s="96">
        <v>1.2400000000012461</v>
      </c>
      <c r="L49" s="99" t="s">
        <v>172</v>
      </c>
      <c r="M49" s="100">
        <v>4.9000000000000002E-2</v>
      </c>
      <c r="N49" s="100">
        <v>-1.0600000000081013E-2</v>
      </c>
      <c r="O49" s="96">
        <v>54477.420402000003</v>
      </c>
      <c r="P49" s="98">
        <v>117.82</v>
      </c>
      <c r="Q49" s="86"/>
      <c r="R49" s="96">
        <v>64.18529455800001</v>
      </c>
      <c r="S49" s="97">
        <v>2.7499441758118928E-4</v>
      </c>
      <c r="T49" s="97">
        <v>2.040227025769191E-3</v>
      </c>
      <c r="U49" s="97">
        <f>R49/'סכום נכסי הקרן'!$C$42</f>
        <v>4.8111718662450088E-4</v>
      </c>
    </row>
    <row r="50" spans="2:21" s="142" customFormat="1">
      <c r="B50" s="89" t="s">
        <v>438</v>
      </c>
      <c r="C50" s="86" t="s">
        <v>439</v>
      </c>
      <c r="D50" s="99" t="s">
        <v>128</v>
      </c>
      <c r="E50" s="99" t="s">
        <v>348</v>
      </c>
      <c r="F50" s="86" t="s">
        <v>440</v>
      </c>
      <c r="G50" s="99" t="s">
        <v>441</v>
      </c>
      <c r="H50" s="86" t="s">
        <v>424</v>
      </c>
      <c r="I50" s="86" t="s">
        <v>168</v>
      </c>
      <c r="J50" s="86"/>
      <c r="K50" s="96">
        <v>2.1099999999964356</v>
      </c>
      <c r="L50" s="99" t="s">
        <v>172</v>
      </c>
      <c r="M50" s="100">
        <v>3.7000000000000005E-2</v>
      </c>
      <c r="N50" s="100">
        <v>-4.0000000000000001E-3</v>
      </c>
      <c r="O50" s="96">
        <v>319328.47059699998</v>
      </c>
      <c r="P50" s="98">
        <v>114.22</v>
      </c>
      <c r="Q50" s="86"/>
      <c r="R50" s="96">
        <v>364.73698823000001</v>
      </c>
      <c r="S50" s="97">
        <v>1.330543450939914E-4</v>
      </c>
      <c r="T50" s="97">
        <v>1.1593718869858416E-2</v>
      </c>
      <c r="U50" s="97">
        <f>R50/'סכום נכסי הקרן'!$C$42</f>
        <v>2.733978785071096E-3</v>
      </c>
    </row>
    <row r="51" spans="2:21" s="142" customFormat="1">
      <c r="B51" s="89" t="s">
        <v>442</v>
      </c>
      <c r="C51" s="86" t="s">
        <v>443</v>
      </c>
      <c r="D51" s="99" t="s">
        <v>128</v>
      </c>
      <c r="E51" s="99" t="s">
        <v>348</v>
      </c>
      <c r="F51" s="86" t="s">
        <v>440</v>
      </c>
      <c r="G51" s="99" t="s">
        <v>441</v>
      </c>
      <c r="H51" s="86" t="s">
        <v>424</v>
      </c>
      <c r="I51" s="86" t="s">
        <v>168</v>
      </c>
      <c r="J51" s="86"/>
      <c r="K51" s="96">
        <v>5.1600000000032917</v>
      </c>
      <c r="L51" s="99" t="s">
        <v>172</v>
      </c>
      <c r="M51" s="100">
        <v>2.2000000000000002E-2</v>
      </c>
      <c r="N51" s="100">
        <v>1.1100000000005486E-2</v>
      </c>
      <c r="O51" s="96">
        <v>273397.63243200001</v>
      </c>
      <c r="P51" s="98">
        <v>106.68</v>
      </c>
      <c r="Q51" s="86"/>
      <c r="R51" s="96">
        <v>291.66059294399997</v>
      </c>
      <c r="S51" s="97">
        <v>3.1008580394843775E-4</v>
      </c>
      <c r="T51" s="97">
        <v>9.2708747100709327E-3</v>
      </c>
      <c r="U51" s="97">
        <f>R51/'סכום נכסי הקרן'!$C$42</f>
        <v>2.1862160934643755E-3</v>
      </c>
    </row>
    <row r="52" spans="2:21" s="142" customFormat="1">
      <c r="B52" s="89" t="s">
        <v>444</v>
      </c>
      <c r="C52" s="86" t="s">
        <v>445</v>
      </c>
      <c r="D52" s="99" t="s">
        <v>128</v>
      </c>
      <c r="E52" s="99" t="s">
        <v>348</v>
      </c>
      <c r="F52" s="86" t="s">
        <v>446</v>
      </c>
      <c r="G52" s="99" t="s">
        <v>406</v>
      </c>
      <c r="H52" s="86" t="s">
        <v>424</v>
      </c>
      <c r="I52" s="86" t="s">
        <v>352</v>
      </c>
      <c r="J52" s="86"/>
      <c r="K52" s="96">
        <v>6.5400000000107301</v>
      </c>
      <c r="L52" s="99" t="s">
        <v>172</v>
      </c>
      <c r="M52" s="100">
        <v>1.8200000000000001E-2</v>
      </c>
      <c r="N52" s="100">
        <v>1.310000000005972E-2</v>
      </c>
      <c r="O52" s="96">
        <v>94895.687504999994</v>
      </c>
      <c r="P52" s="98">
        <v>104.11</v>
      </c>
      <c r="Q52" s="86"/>
      <c r="R52" s="96">
        <v>98.795899210999991</v>
      </c>
      <c r="S52" s="97">
        <v>3.6082010458174905E-4</v>
      </c>
      <c r="T52" s="97">
        <v>3.1403776362404845E-3</v>
      </c>
      <c r="U52" s="97">
        <f>R52/'סכום נכסי הקרן'!$C$42</f>
        <v>7.4054976931643072E-4</v>
      </c>
    </row>
    <row r="53" spans="2:21" s="142" customFormat="1">
      <c r="B53" s="89" t="s">
        <v>447</v>
      </c>
      <c r="C53" s="86" t="s">
        <v>448</v>
      </c>
      <c r="D53" s="99" t="s">
        <v>128</v>
      </c>
      <c r="E53" s="99" t="s">
        <v>348</v>
      </c>
      <c r="F53" s="86" t="s">
        <v>387</v>
      </c>
      <c r="G53" s="99" t="s">
        <v>356</v>
      </c>
      <c r="H53" s="86" t="s">
        <v>424</v>
      </c>
      <c r="I53" s="86" t="s">
        <v>168</v>
      </c>
      <c r="J53" s="86"/>
      <c r="K53" s="96">
        <v>1.3200000000025152</v>
      </c>
      <c r="L53" s="99" t="s">
        <v>172</v>
      </c>
      <c r="M53" s="100">
        <v>3.1E-2</v>
      </c>
      <c r="N53" s="100">
        <v>-9.3000000000062893E-3</v>
      </c>
      <c r="O53" s="96">
        <v>70881.227570999996</v>
      </c>
      <c r="P53" s="98">
        <v>112.2</v>
      </c>
      <c r="Q53" s="86"/>
      <c r="R53" s="96">
        <v>79.528733114999994</v>
      </c>
      <c r="S53" s="97">
        <v>2.0602923765560924E-4</v>
      </c>
      <c r="T53" s="97">
        <v>2.5279415128302883E-3</v>
      </c>
      <c r="U53" s="97">
        <f>R53/'סכום נכסי הקרן'!$C$42</f>
        <v>5.9612782952213697E-4</v>
      </c>
    </row>
    <row r="54" spans="2:21" s="142" customFormat="1">
      <c r="B54" s="89" t="s">
        <v>449</v>
      </c>
      <c r="C54" s="86" t="s">
        <v>450</v>
      </c>
      <c r="D54" s="99" t="s">
        <v>128</v>
      </c>
      <c r="E54" s="99" t="s">
        <v>348</v>
      </c>
      <c r="F54" s="86" t="s">
        <v>387</v>
      </c>
      <c r="G54" s="99" t="s">
        <v>356</v>
      </c>
      <c r="H54" s="86" t="s">
        <v>424</v>
      </c>
      <c r="I54" s="86" t="s">
        <v>168</v>
      </c>
      <c r="J54" s="86"/>
      <c r="K54" s="96">
        <v>0.27000000000182833</v>
      </c>
      <c r="L54" s="99" t="s">
        <v>172</v>
      </c>
      <c r="M54" s="100">
        <v>2.7999999999999997E-2</v>
      </c>
      <c r="N54" s="100">
        <v>-2.300000000002813E-2</v>
      </c>
      <c r="O54" s="96">
        <v>269534.15549099998</v>
      </c>
      <c r="P54" s="98">
        <v>105.52</v>
      </c>
      <c r="Q54" s="86"/>
      <c r="R54" s="96">
        <v>284.41242612399998</v>
      </c>
      <c r="S54" s="97">
        <v>2.7404688555544143E-4</v>
      </c>
      <c r="T54" s="97">
        <v>9.0404807244192104E-3</v>
      </c>
      <c r="U54" s="97">
        <f>R54/'סכום נכסי הקרן'!$C$42</f>
        <v>2.1318856171046808E-3</v>
      </c>
    </row>
    <row r="55" spans="2:21" s="142" customFormat="1">
      <c r="B55" s="89" t="s">
        <v>451</v>
      </c>
      <c r="C55" s="86" t="s">
        <v>452</v>
      </c>
      <c r="D55" s="99" t="s">
        <v>128</v>
      </c>
      <c r="E55" s="99" t="s">
        <v>348</v>
      </c>
      <c r="F55" s="86" t="s">
        <v>387</v>
      </c>
      <c r="G55" s="99" t="s">
        <v>356</v>
      </c>
      <c r="H55" s="86" t="s">
        <v>424</v>
      </c>
      <c r="I55" s="86" t="s">
        <v>168</v>
      </c>
      <c r="J55" s="86"/>
      <c r="K55" s="96">
        <v>1.4499999999623856</v>
      </c>
      <c r="L55" s="99" t="s">
        <v>172</v>
      </c>
      <c r="M55" s="100">
        <v>4.2000000000000003E-2</v>
      </c>
      <c r="N55" s="100">
        <v>-2.1999999997743135E-3</v>
      </c>
      <c r="O55" s="96">
        <v>4109.0356119999997</v>
      </c>
      <c r="P55" s="98">
        <v>129.4</v>
      </c>
      <c r="Q55" s="86"/>
      <c r="R55" s="96">
        <v>5.3170917959999988</v>
      </c>
      <c r="S55" s="97">
        <v>7.8768462446804431E-5</v>
      </c>
      <c r="T55" s="97">
        <v>1.6901183449259015E-4</v>
      </c>
      <c r="U55" s="97">
        <f>R55/'סכום נכסי הקרן'!$C$42</f>
        <v>3.9855612777535952E-5</v>
      </c>
    </row>
    <row r="56" spans="2:21" s="142" customFormat="1">
      <c r="B56" s="89" t="s">
        <v>453</v>
      </c>
      <c r="C56" s="86" t="s">
        <v>454</v>
      </c>
      <c r="D56" s="99" t="s">
        <v>128</v>
      </c>
      <c r="E56" s="99" t="s">
        <v>348</v>
      </c>
      <c r="F56" s="86" t="s">
        <v>355</v>
      </c>
      <c r="G56" s="99" t="s">
        <v>356</v>
      </c>
      <c r="H56" s="86" t="s">
        <v>424</v>
      </c>
      <c r="I56" s="86" t="s">
        <v>168</v>
      </c>
      <c r="J56" s="86"/>
      <c r="K56" s="96">
        <v>1.779999999998358</v>
      </c>
      <c r="L56" s="99" t="s">
        <v>172</v>
      </c>
      <c r="M56" s="100">
        <v>0.04</v>
      </c>
      <c r="N56" s="100">
        <v>-3.1999999999990049E-3</v>
      </c>
      <c r="O56" s="96">
        <v>341662.92376900004</v>
      </c>
      <c r="P56" s="98">
        <v>117.66</v>
      </c>
      <c r="Q56" s="86"/>
      <c r="R56" s="96">
        <v>402.000592047</v>
      </c>
      <c r="S56" s="97">
        <v>2.5308402217558845E-4</v>
      </c>
      <c r="T56" s="97">
        <v>1.2778199086215443E-2</v>
      </c>
      <c r="U56" s="97">
        <f>R56/'סכום נכסי הקרן'!$C$42</f>
        <v>3.0132975971975179E-3</v>
      </c>
    </row>
    <row r="57" spans="2:21" s="142" customFormat="1">
      <c r="B57" s="89" t="s">
        <v>455</v>
      </c>
      <c r="C57" s="86" t="s">
        <v>456</v>
      </c>
      <c r="D57" s="99" t="s">
        <v>128</v>
      </c>
      <c r="E57" s="99" t="s">
        <v>348</v>
      </c>
      <c r="F57" s="86" t="s">
        <v>457</v>
      </c>
      <c r="G57" s="99" t="s">
        <v>406</v>
      </c>
      <c r="H57" s="86" t="s">
        <v>424</v>
      </c>
      <c r="I57" s="86" t="s">
        <v>168</v>
      </c>
      <c r="J57" s="86"/>
      <c r="K57" s="96">
        <v>4.1899999999987543</v>
      </c>
      <c r="L57" s="99" t="s">
        <v>172</v>
      </c>
      <c r="M57" s="100">
        <v>4.7500000000000001E-2</v>
      </c>
      <c r="N57" s="100">
        <v>4.5000000000052541E-3</v>
      </c>
      <c r="O57" s="96">
        <v>461017.297319</v>
      </c>
      <c r="P57" s="98">
        <v>144.5</v>
      </c>
      <c r="Q57" s="86"/>
      <c r="R57" s="96">
        <v>666.16999655699999</v>
      </c>
      <c r="S57" s="97">
        <v>2.4427345801886295E-4</v>
      </c>
      <c r="T57" s="97">
        <v>2.1175224638160649E-2</v>
      </c>
      <c r="U57" s="97">
        <f>R57/'סכום נכסי הקרן'!$C$42</f>
        <v>4.9934465014807609E-3</v>
      </c>
    </row>
    <row r="58" spans="2:21" s="142" customFormat="1">
      <c r="B58" s="89" t="s">
        <v>458</v>
      </c>
      <c r="C58" s="86" t="s">
        <v>459</v>
      </c>
      <c r="D58" s="99" t="s">
        <v>128</v>
      </c>
      <c r="E58" s="99" t="s">
        <v>348</v>
      </c>
      <c r="F58" s="86" t="s">
        <v>460</v>
      </c>
      <c r="G58" s="99" t="s">
        <v>356</v>
      </c>
      <c r="H58" s="86" t="s">
        <v>424</v>
      </c>
      <c r="I58" s="86" t="s">
        <v>168</v>
      </c>
      <c r="J58" s="86"/>
      <c r="K58" s="96">
        <v>1.6700000000019373</v>
      </c>
      <c r="L58" s="99" t="s">
        <v>172</v>
      </c>
      <c r="M58" s="100">
        <v>3.85E-2</v>
      </c>
      <c r="N58" s="100">
        <v>-8.5000000000968693E-3</v>
      </c>
      <c r="O58" s="96">
        <v>52539.228412999997</v>
      </c>
      <c r="P58" s="98">
        <v>117.89</v>
      </c>
      <c r="Q58" s="86"/>
      <c r="R58" s="96">
        <v>61.938499164000007</v>
      </c>
      <c r="S58" s="97">
        <v>1.2335092235868082E-4</v>
      </c>
      <c r="T58" s="97">
        <v>1.9688092233616583E-3</v>
      </c>
      <c r="U58" s="97">
        <f>R58/'סכום נכסי הקרן'!$C$42</f>
        <v>4.6427576077569737E-4</v>
      </c>
    </row>
    <row r="59" spans="2:21" s="142" customFormat="1">
      <c r="B59" s="89" t="s">
        <v>461</v>
      </c>
      <c r="C59" s="86" t="s">
        <v>462</v>
      </c>
      <c r="D59" s="99" t="s">
        <v>128</v>
      </c>
      <c r="E59" s="99" t="s">
        <v>348</v>
      </c>
      <c r="F59" s="86" t="s">
        <v>460</v>
      </c>
      <c r="G59" s="99" t="s">
        <v>356</v>
      </c>
      <c r="H59" s="86" t="s">
        <v>424</v>
      </c>
      <c r="I59" s="86" t="s">
        <v>168</v>
      </c>
      <c r="J59" s="86"/>
      <c r="K59" s="96">
        <v>2.0400000000025806</v>
      </c>
      <c r="L59" s="99" t="s">
        <v>172</v>
      </c>
      <c r="M59" s="100">
        <v>4.7500000000000001E-2</v>
      </c>
      <c r="N59" s="100">
        <v>-7.6000000000602183E-3</v>
      </c>
      <c r="O59" s="96">
        <v>34646.972727</v>
      </c>
      <c r="P59" s="98">
        <v>134.19999999999999</v>
      </c>
      <c r="Q59" s="86"/>
      <c r="R59" s="96">
        <v>46.496236972000005</v>
      </c>
      <c r="S59" s="97">
        <v>1.19374021416158E-4</v>
      </c>
      <c r="T59" s="97">
        <v>1.4779534770401617E-3</v>
      </c>
      <c r="U59" s="97">
        <f>R59/'סכום נכסי הקרן'!$C$42</f>
        <v>3.4852436020808988E-4</v>
      </c>
    </row>
    <row r="60" spans="2:21" s="142" customFormat="1">
      <c r="B60" s="89" t="s">
        <v>463</v>
      </c>
      <c r="C60" s="86" t="s">
        <v>464</v>
      </c>
      <c r="D60" s="99" t="s">
        <v>128</v>
      </c>
      <c r="E60" s="99" t="s">
        <v>348</v>
      </c>
      <c r="F60" s="86" t="s">
        <v>465</v>
      </c>
      <c r="G60" s="99" t="s">
        <v>356</v>
      </c>
      <c r="H60" s="86" t="s">
        <v>424</v>
      </c>
      <c r="I60" s="86" t="s">
        <v>352</v>
      </c>
      <c r="J60" s="86"/>
      <c r="K60" s="96">
        <v>2.2800000000074556</v>
      </c>
      <c r="L60" s="99" t="s">
        <v>172</v>
      </c>
      <c r="M60" s="100">
        <v>3.5499999999999997E-2</v>
      </c>
      <c r="N60" s="100">
        <v>-4.7999999999946731E-3</v>
      </c>
      <c r="O60" s="96">
        <v>62224.472009999998</v>
      </c>
      <c r="P60" s="98">
        <v>120.71</v>
      </c>
      <c r="Q60" s="86"/>
      <c r="R60" s="96">
        <v>75.111157598000005</v>
      </c>
      <c r="S60" s="97">
        <v>1.7460790094477776E-4</v>
      </c>
      <c r="T60" s="97">
        <v>2.3875221688010209E-3</v>
      </c>
      <c r="U60" s="97">
        <f>R60/'סכום נכסי הקרן'!$C$42</f>
        <v>5.6301476960590095E-4</v>
      </c>
    </row>
    <row r="61" spans="2:21" s="142" customFormat="1">
      <c r="B61" s="89" t="s">
        <v>466</v>
      </c>
      <c r="C61" s="86" t="s">
        <v>467</v>
      </c>
      <c r="D61" s="99" t="s">
        <v>128</v>
      </c>
      <c r="E61" s="99" t="s">
        <v>348</v>
      </c>
      <c r="F61" s="86" t="s">
        <v>465</v>
      </c>
      <c r="G61" s="99" t="s">
        <v>356</v>
      </c>
      <c r="H61" s="86" t="s">
        <v>424</v>
      </c>
      <c r="I61" s="86" t="s">
        <v>352</v>
      </c>
      <c r="J61" s="86"/>
      <c r="K61" s="96">
        <v>1.1800000000171824</v>
      </c>
      <c r="L61" s="99" t="s">
        <v>172</v>
      </c>
      <c r="M61" s="100">
        <v>4.6500000000000007E-2</v>
      </c>
      <c r="N61" s="100">
        <v>-1.0899999999966589E-2</v>
      </c>
      <c r="O61" s="96">
        <v>32132.021456999999</v>
      </c>
      <c r="P61" s="98">
        <v>130.41</v>
      </c>
      <c r="Q61" s="86"/>
      <c r="R61" s="96">
        <v>41.903367646</v>
      </c>
      <c r="S61" s="97">
        <v>1.4689376896769897E-4</v>
      </c>
      <c r="T61" s="97">
        <v>1.3319621531822639E-3</v>
      </c>
      <c r="U61" s="97">
        <f>R61/'סכום נכסי הקרן'!$C$42</f>
        <v>3.1409734099947155E-4</v>
      </c>
    </row>
    <row r="62" spans="2:21" s="142" customFormat="1">
      <c r="B62" s="89" t="s">
        <v>468</v>
      </c>
      <c r="C62" s="86" t="s">
        <v>469</v>
      </c>
      <c r="D62" s="99" t="s">
        <v>128</v>
      </c>
      <c r="E62" s="99" t="s">
        <v>348</v>
      </c>
      <c r="F62" s="86" t="s">
        <v>465</v>
      </c>
      <c r="G62" s="99" t="s">
        <v>356</v>
      </c>
      <c r="H62" s="86" t="s">
        <v>424</v>
      </c>
      <c r="I62" s="86" t="s">
        <v>352</v>
      </c>
      <c r="J62" s="86"/>
      <c r="K62" s="96">
        <v>5.6599999999911512</v>
      </c>
      <c r="L62" s="99" t="s">
        <v>172</v>
      </c>
      <c r="M62" s="100">
        <v>1.4999999999999999E-2</v>
      </c>
      <c r="N62" s="100">
        <v>5.0000000000000001E-3</v>
      </c>
      <c r="O62" s="96">
        <v>149373.78513100001</v>
      </c>
      <c r="P62" s="98">
        <v>105.93</v>
      </c>
      <c r="Q62" s="86"/>
      <c r="R62" s="96">
        <v>158.23165059000002</v>
      </c>
      <c r="S62" s="97">
        <v>2.9221587453841843E-4</v>
      </c>
      <c r="T62" s="97">
        <v>5.029633221891143E-3</v>
      </c>
      <c r="U62" s="97">
        <f>R62/'סכום נכסי הקרן'!$C$42</f>
        <v>1.1860655480519769E-3</v>
      </c>
    </row>
    <row r="63" spans="2:21" s="142" customFormat="1">
      <c r="B63" s="89" t="s">
        <v>470</v>
      </c>
      <c r="C63" s="86" t="s">
        <v>471</v>
      </c>
      <c r="D63" s="99" t="s">
        <v>128</v>
      </c>
      <c r="E63" s="99" t="s">
        <v>348</v>
      </c>
      <c r="F63" s="86" t="s">
        <v>472</v>
      </c>
      <c r="G63" s="99" t="s">
        <v>473</v>
      </c>
      <c r="H63" s="86" t="s">
        <v>424</v>
      </c>
      <c r="I63" s="86" t="s">
        <v>352</v>
      </c>
      <c r="J63" s="86"/>
      <c r="K63" s="96">
        <v>1.7300000001123668</v>
      </c>
      <c r="L63" s="99" t="s">
        <v>172</v>
      </c>
      <c r="M63" s="100">
        <v>4.6500000000000007E-2</v>
      </c>
      <c r="N63" s="100">
        <v>-6.099999996628999E-3</v>
      </c>
      <c r="O63" s="96">
        <v>1002.263279</v>
      </c>
      <c r="P63" s="98">
        <v>133.19</v>
      </c>
      <c r="Q63" s="86"/>
      <c r="R63" s="96">
        <v>1.3349144449999999</v>
      </c>
      <c r="S63" s="97">
        <v>1.3187988111928028E-5</v>
      </c>
      <c r="T63" s="97">
        <v>4.2432282137734951E-5</v>
      </c>
      <c r="U63" s="97">
        <f>R63/'סכום נכסי הקרן'!$C$42</f>
        <v>1.000619046131272E-5</v>
      </c>
    </row>
    <row r="64" spans="2:21" s="142" customFormat="1">
      <c r="B64" s="89" t="s">
        <v>474</v>
      </c>
      <c r="C64" s="86" t="s">
        <v>475</v>
      </c>
      <c r="D64" s="99" t="s">
        <v>128</v>
      </c>
      <c r="E64" s="99" t="s">
        <v>348</v>
      </c>
      <c r="F64" s="86" t="s">
        <v>476</v>
      </c>
      <c r="G64" s="99" t="s">
        <v>406</v>
      </c>
      <c r="H64" s="86" t="s">
        <v>424</v>
      </c>
      <c r="I64" s="86" t="s">
        <v>352</v>
      </c>
      <c r="J64" s="86"/>
      <c r="K64" s="96">
        <v>1.8999999999559274</v>
      </c>
      <c r="L64" s="99" t="s">
        <v>172</v>
      </c>
      <c r="M64" s="100">
        <v>3.6400000000000002E-2</v>
      </c>
      <c r="N64" s="100">
        <v>-2.5000000002203654E-3</v>
      </c>
      <c r="O64" s="96">
        <v>9651.8721060000007</v>
      </c>
      <c r="P64" s="98">
        <v>117.54</v>
      </c>
      <c r="Q64" s="86"/>
      <c r="R64" s="96">
        <v>11.344809854999999</v>
      </c>
      <c r="S64" s="97">
        <v>1.3131798783673471E-4</v>
      </c>
      <c r="T64" s="97">
        <v>3.606120035402838E-4</v>
      </c>
      <c r="U64" s="97">
        <f>R64/'סכום נכסי הקרן'!$C$42</f>
        <v>8.5037905299247506E-5</v>
      </c>
    </row>
    <row r="65" spans="2:21" s="142" customFormat="1">
      <c r="B65" s="89" t="s">
        <v>477</v>
      </c>
      <c r="C65" s="86" t="s">
        <v>478</v>
      </c>
      <c r="D65" s="99" t="s">
        <v>128</v>
      </c>
      <c r="E65" s="99" t="s">
        <v>348</v>
      </c>
      <c r="F65" s="86" t="s">
        <v>479</v>
      </c>
      <c r="G65" s="99" t="s">
        <v>480</v>
      </c>
      <c r="H65" s="86" t="s">
        <v>424</v>
      </c>
      <c r="I65" s="86" t="s">
        <v>168</v>
      </c>
      <c r="J65" s="86"/>
      <c r="K65" s="96">
        <v>7.7400000000010953</v>
      </c>
      <c r="L65" s="99" t="s">
        <v>172</v>
      </c>
      <c r="M65" s="100">
        <v>3.85E-2</v>
      </c>
      <c r="N65" s="100">
        <v>1.1799999999998437E-2</v>
      </c>
      <c r="O65" s="96">
        <v>303684.02006900002</v>
      </c>
      <c r="P65" s="98">
        <v>122.99</v>
      </c>
      <c r="Q65" s="96">
        <v>9.0995721630000013</v>
      </c>
      <c r="R65" s="96">
        <v>383.29863486699998</v>
      </c>
      <c r="S65" s="97">
        <v>1.1273810460602846E-4</v>
      </c>
      <c r="T65" s="97">
        <v>1.2183728986231171E-2</v>
      </c>
      <c r="U65" s="97">
        <f>R65/'סכום נכסי הקרן'!$C$42</f>
        <v>2.8731123244683768E-3</v>
      </c>
    </row>
    <row r="66" spans="2:21" s="142" customFormat="1">
      <c r="B66" s="89" t="s">
        <v>481</v>
      </c>
      <c r="C66" s="86" t="s">
        <v>482</v>
      </c>
      <c r="D66" s="99" t="s">
        <v>128</v>
      </c>
      <c r="E66" s="99" t="s">
        <v>348</v>
      </c>
      <c r="F66" s="86" t="s">
        <v>479</v>
      </c>
      <c r="G66" s="99" t="s">
        <v>480</v>
      </c>
      <c r="H66" s="86" t="s">
        <v>424</v>
      </c>
      <c r="I66" s="86" t="s">
        <v>168</v>
      </c>
      <c r="J66" s="86"/>
      <c r="K66" s="96">
        <v>5.7199999999991231</v>
      </c>
      <c r="L66" s="99" t="s">
        <v>172</v>
      </c>
      <c r="M66" s="100">
        <v>4.4999999999999998E-2</v>
      </c>
      <c r="N66" s="100">
        <v>7.499999999999998E-3</v>
      </c>
      <c r="O66" s="96">
        <v>798819.36073099996</v>
      </c>
      <c r="P66" s="98">
        <v>125.6</v>
      </c>
      <c r="Q66" s="86"/>
      <c r="R66" s="96">
        <v>1003.3170823040001</v>
      </c>
      <c r="S66" s="97">
        <v>2.7157018726975906E-4</v>
      </c>
      <c r="T66" s="97">
        <v>3.1891956573990313E-2</v>
      </c>
      <c r="U66" s="97">
        <f>R66/'סכום נכסי הקרן'!$C$42</f>
        <v>7.5206181611304664E-3</v>
      </c>
    </row>
    <row r="67" spans="2:21" s="142" customFormat="1">
      <c r="B67" s="89" t="s">
        <v>483</v>
      </c>
      <c r="C67" s="86" t="s">
        <v>484</v>
      </c>
      <c r="D67" s="99" t="s">
        <v>128</v>
      </c>
      <c r="E67" s="99" t="s">
        <v>348</v>
      </c>
      <c r="F67" s="86" t="s">
        <v>479</v>
      </c>
      <c r="G67" s="99" t="s">
        <v>480</v>
      </c>
      <c r="H67" s="86" t="s">
        <v>424</v>
      </c>
      <c r="I67" s="86" t="s">
        <v>168</v>
      </c>
      <c r="J67" s="86"/>
      <c r="K67" s="96">
        <v>10.329999999998037</v>
      </c>
      <c r="L67" s="99" t="s">
        <v>172</v>
      </c>
      <c r="M67" s="100">
        <v>2.3900000000000001E-2</v>
      </c>
      <c r="N67" s="100">
        <v>1.9599999999982555E-2</v>
      </c>
      <c r="O67" s="96">
        <v>307685.03999999998</v>
      </c>
      <c r="P67" s="98">
        <v>104.32</v>
      </c>
      <c r="Q67" s="86"/>
      <c r="R67" s="96">
        <v>320.97703031100002</v>
      </c>
      <c r="S67" s="97">
        <v>2.4829549003420787E-4</v>
      </c>
      <c r="T67" s="97">
        <v>1.0202742176401169E-2</v>
      </c>
      <c r="U67" s="97">
        <f>R67/'סכום נכסי הקרן'!$C$42</f>
        <v>2.4059648998692291E-3</v>
      </c>
    </row>
    <row r="68" spans="2:21" s="142" customFormat="1">
      <c r="B68" s="89" t="s">
        <v>485</v>
      </c>
      <c r="C68" s="86" t="s">
        <v>486</v>
      </c>
      <c r="D68" s="99" t="s">
        <v>128</v>
      </c>
      <c r="E68" s="99" t="s">
        <v>348</v>
      </c>
      <c r="F68" s="86" t="s">
        <v>487</v>
      </c>
      <c r="G68" s="99" t="s">
        <v>473</v>
      </c>
      <c r="H68" s="86" t="s">
        <v>424</v>
      </c>
      <c r="I68" s="86" t="s">
        <v>168</v>
      </c>
      <c r="J68" s="86"/>
      <c r="K68" s="96">
        <v>1.1400000000382653</v>
      </c>
      <c r="L68" s="99" t="s">
        <v>172</v>
      </c>
      <c r="M68" s="100">
        <v>4.8899999999999999E-2</v>
      </c>
      <c r="N68" s="100">
        <v>-7.1999999992346953E-3</v>
      </c>
      <c r="O68" s="96">
        <v>1984.613566</v>
      </c>
      <c r="P68" s="98">
        <v>131.68</v>
      </c>
      <c r="Q68" s="86"/>
      <c r="R68" s="96">
        <v>2.6133390850000002</v>
      </c>
      <c r="S68" s="97">
        <v>3.5557751774296574E-5</v>
      </c>
      <c r="T68" s="97">
        <v>8.3068950067650309E-5</v>
      </c>
      <c r="U68" s="97">
        <f>R68/'סכום נכסי הקרן'!$C$42</f>
        <v>1.9588947233620442E-5</v>
      </c>
    </row>
    <row r="69" spans="2:21" s="142" customFormat="1">
      <c r="B69" s="89" t="s">
        <v>488</v>
      </c>
      <c r="C69" s="86" t="s">
        <v>489</v>
      </c>
      <c r="D69" s="99" t="s">
        <v>128</v>
      </c>
      <c r="E69" s="99" t="s">
        <v>348</v>
      </c>
      <c r="F69" s="86" t="s">
        <v>355</v>
      </c>
      <c r="G69" s="99" t="s">
        <v>356</v>
      </c>
      <c r="H69" s="86" t="s">
        <v>424</v>
      </c>
      <c r="I69" s="86" t="s">
        <v>352</v>
      </c>
      <c r="J69" s="86"/>
      <c r="K69" s="96">
        <v>4.1800000000004882</v>
      </c>
      <c r="L69" s="99" t="s">
        <v>172</v>
      </c>
      <c r="M69" s="100">
        <v>1.6399999999999998E-2</v>
      </c>
      <c r="N69" s="100">
        <v>1.2299999999992674E-2</v>
      </c>
      <c r="O69" s="96">
        <f>160595.4185/50000</f>
        <v>3.2119083700000002</v>
      </c>
      <c r="P69" s="98">
        <v>5100544</v>
      </c>
      <c r="Q69" s="86"/>
      <c r="R69" s="96">
        <v>163.82479754400001</v>
      </c>
      <c r="S69" s="97">
        <f>1308.20640681004%/50000</f>
        <v>2.6164128136200803E-4</v>
      </c>
      <c r="T69" s="97">
        <v>5.2074198886538506E-3</v>
      </c>
      <c r="U69" s="97">
        <f>R69/'סכום נכסי הקרן'!$C$42</f>
        <v>1.2279904024195803E-3</v>
      </c>
    </row>
    <row r="70" spans="2:21" s="142" customFormat="1">
      <c r="B70" s="89" t="s">
        <v>490</v>
      </c>
      <c r="C70" s="86" t="s">
        <v>491</v>
      </c>
      <c r="D70" s="99" t="s">
        <v>128</v>
      </c>
      <c r="E70" s="99" t="s">
        <v>348</v>
      </c>
      <c r="F70" s="86" t="s">
        <v>355</v>
      </c>
      <c r="G70" s="99" t="s">
        <v>356</v>
      </c>
      <c r="H70" s="86" t="s">
        <v>424</v>
      </c>
      <c r="I70" s="86" t="s">
        <v>352</v>
      </c>
      <c r="J70" s="86"/>
      <c r="K70" s="96">
        <v>8.22999999999581</v>
      </c>
      <c r="L70" s="99" t="s">
        <v>172</v>
      </c>
      <c r="M70" s="100">
        <v>2.7799999999999998E-2</v>
      </c>
      <c r="N70" s="100">
        <v>2.7199999999896866E-2</v>
      </c>
      <c r="O70" s="96">
        <f>61318.2507/50000</f>
        <v>1.226365014</v>
      </c>
      <c r="P70" s="98">
        <v>5060000</v>
      </c>
      <c r="Q70" s="86"/>
      <c r="R70" s="96">
        <v>62.054071561999997</v>
      </c>
      <c r="S70" s="97">
        <f>1466.24224533716%/50000</f>
        <v>2.9324844906743203E-4</v>
      </c>
      <c r="T70" s="97">
        <v>1.9724828674799301E-3</v>
      </c>
      <c r="U70" s="97">
        <f>R70/'סכום נכסי הקרן'!$C$42</f>
        <v>4.6514206305506072E-4</v>
      </c>
    </row>
    <row r="71" spans="2:21" s="142" customFormat="1">
      <c r="B71" s="89" t="s">
        <v>492</v>
      </c>
      <c r="C71" s="86" t="s">
        <v>493</v>
      </c>
      <c r="D71" s="99" t="s">
        <v>128</v>
      </c>
      <c r="E71" s="99" t="s">
        <v>348</v>
      </c>
      <c r="F71" s="86" t="s">
        <v>355</v>
      </c>
      <c r="G71" s="99" t="s">
        <v>356</v>
      </c>
      <c r="H71" s="86" t="s">
        <v>424</v>
      </c>
      <c r="I71" s="86" t="s">
        <v>352</v>
      </c>
      <c r="J71" s="86"/>
      <c r="K71" s="96">
        <v>5.5700000000132999</v>
      </c>
      <c r="L71" s="99" t="s">
        <v>172</v>
      </c>
      <c r="M71" s="100">
        <v>2.4199999999999999E-2</v>
      </c>
      <c r="N71" s="100">
        <v>1.9799999999982651E-2</v>
      </c>
      <c r="O71" s="96">
        <f>67285.037/50000</f>
        <v>1.3457007399999998</v>
      </c>
      <c r="P71" s="98">
        <v>5140250</v>
      </c>
      <c r="Q71" s="86"/>
      <c r="R71" s="96">
        <v>69.172379444000001</v>
      </c>
      <c r="S71" s="97">
        <f>233.442171182736%/50000</f>
        <v>4.6688434236547203E-5</v>
      </c>
      <c r="T71" s="97">
        <v>2.198749089651409E-3</v>
      </c>
      <c r="U71" s="97">
        <f>R71/'סכום נכסי הקרן'!$C$42</f>
        <v>5.1849914874421558E-4</v>
      </c>
    </row>
    <row r="72" spans="2:21" s="142" customFormat="1">
      <c r="B72" s="89" t="s">
        <v>494</v>
      </c>
      <c r="C72" s="86" t="s">
        <v>495</v>
      </c>
      <c r="D72" s="99" t="s">
        <v>128</v>
      </c>
      <c r="E72" s="99" t="s">
        <v>348</v>
      </c>
      <c r="F72" s="86" t="s">
        <v>355</v>
      </c>
      <c r="G72" s="99" t="s">
        <v>356</v>
      </c>
      <c r="H72" s="86" t="s">
        <v>424</v>
      </c>
      <c r="I72" s="86" t="s">
        <v>168</v>
      </c>
      <c r="J72" s="86"/>
      <c r="K72" s="96">
        <v>1.319999999998267</v>
      </c>
      <c r="L72" s="99" t="s">
        <v>172</v>
      </c>
      <c r="M72" s="100">
        <v>0.05</v>
      </c>
      <c r="N72" s="100">
        <v>-6.8999999999810949E-3</v>
      </c>
      <c r="O72" s="96">
        <v>212376.72297999999</v>
      </c>
      <c r="P72" s="98">
        <v>119.55</v>
      </c>
      <c r="Q72" s="86"/>
      <c r="R72" s="96">
        <v>253.896379892</v>
      </c>
      <c r="S72" s="97">
        <v>2.1237693535693534E-4</v>
      </c>
      <c r="T72" s="97">
        <v>8.0704818692158807E-3</v>
      </c>
      <c r="U72" s="97">
        <f>R72/'סכום נכסי הקרן'!$C$42</f>
        <v>1.9031448375983087E-3</v>
      </c>
    </row>
    <row r="73" spans="2:21" s="142" customFormat="1">
      <c r="B73" s="89" t="s">
        <v>496</v>
      </c>
      <c r="C73" s="86" t="s">
        <v>497</v>
      </c>
      <c r="D73" s="99" t="s">
        <v>128</v>
      </c>
      <c r="E73" s="99" t="s">
        <v>348</v>
      </c>
      <c r="F73" s="86" t="s">
        <v>498</v>
      </c>
      <c r="G73" s="99" t="s">
        <v>406</v>
      </c>
      <c r="H73" s="86" t="s">
        <v>424</v>
      </c>
      <c r="I73" s="86" t="s">
        <v>352</v>
      </c>
      <c r="J73" s="86"/>
      <c r="K73" s="96">
        <v>1.2199999999975282</v>
      </c>
      <c r="L73" s="99" t="s">
        <v>172</v>
      </c>
      <c r="M73" s="100">
        <v>5.0999999999999997E-2</v>
      </c>
      <c r="N73" s="100">
        <v>-1.1500000000020598E-2</v>
      </c>
      <c r="O73" s="96">
        <v>80063.285132999998</v>
      </c>
      <c r="P73" s="98">
        <v>121.27</v>
      </c>
      <c r="Q73" s="86"/>
      <c r="R73" s="96">
        <v>97.09274719199999</v>
      </c>
      <c r="S73" s="97">
        <v>1.757720437468962E-4</v>
      </c>
      <c r="T73" s="97">
        <v>3.0862403638000314E-3</v>
      </c>
      <c r="U73" s="97">
        <f>R73/'סכום נכסי הקרן'!$C$42</f>
        <v>7.2778336053981184E-4</v>
      </c>
    </row>
    <row r="74" spans="2:21" s="142" customFormat="1">
      <c r="B74" s="89" t="s">
        <v>499</v>
      </c>
      <c r="C74" s="86" t="s">
        <v>500</v>
      </c>
      <c r="D74" s="99" t="s">
        <v>128</v>
      </c>
      <c r="E74" s="99" t="s">
        <v>348</v>
      </c>
      <c r="F74" s="86" t="s">
        <v>498</v>
      </c>
      <c r="G74" s="99" t="s">
        <v>406</v>
      </c>
      <c r="H74" s="86" t="s">
        <v>424</v>
      </c>
      <c r="I74" s="86" t="s">
        <v>352</v>
      </c>
      <c r="J74" s="86"/>
      <c r="K74" s="96">
        <v>2.5899999999968046</v>
      </c>
      <c r="L74" s="99" t="s">
        <v>172</v>
      </c>
      <c r="M74" s="100">
        <v>2.5499999999999998E-2</v>
      </c>
      <c r="N74" s="100">
        <v>-3.9999999999870894E-3</v>
      </c>
      <c r="O74" s="96">
        <v>282071.26084</v>
      </c>
      <c r="P74" s="98">
        <v>109.84</v>
      </c>
      <c r="Q74" s="86"/>
      <c r="R74" s="96">
        <v>309.82707856100001</v>
      </c>
      <c r="S74" s="97">
        <v>3.252521552445363E-4</v>
      </c>
      <c r="T74" s="97">
        <v>9.8483240335379887E-3</v>
      </c>
      <c r="U74" s="97">
        <f>R74/'סכום נכסי הקרן'!$C$42</f>
        <v>2.3223876030148624E-3</v>
      </c>
    </row>
    <row r="75" spans="2:21" s="142" customFormat="1">
      <c r="B75" s="89" t="s">
        <v>501</v>
      </c>
      <c r="C75" s="86" t="s">
        <v>502</v>
      </c>
      <c r="D75" s="99" t="s">
        <v>128</v>
      </c>
      <c r="E75" s="99" t="s">
        <v>348</v>
      </c>
      <c r="F75" s="86" t="s">
        <v>498</v>
      </c>
      <c r="G75" s="99" t="s">
        <v>406</v>
      </c>
      <c r="H75" s="86" t="s">
        <v>424</v>
      </c>
      <c r="I75" s="86" t="s">
        <v>352</v>
      </c>
      <c r="J75" s="86"/>
      <c r="K75" s="96">
        <v>6.8299999999862582</v>
      </c>
      <c r="L75" s="99" t="s">
        <v>172</v>
      </c>
      <c r="M75" s="100">
        <v>2.35E-2</v>
      </c>
      <c r="N75" s="100">
        <v>1.3399999999995207E-2</v>
      </c>
      <c r="O75" s="96">
        <v>226112.03187400001</v>
      </c>
      <c r="P75" s="98">
        <v>108.37</v>
      </c>
      <c r="Q75" s="96">
        <v>5.1257921499999997</v>
      </c>
      <c r="R75" s="96">
        <v>250.33400686799999</v>
      </c>
      <c r="S75" s="97">
        <v>2.849959970632955E-4</v>
      </c>
      <c r="T75" s="97">
        <v>7.9572464346901687E-3</v>
      </c>
      <c r="U75" s="97">
        <f>R75/'סכום נכסי הקרן'!$C$42</f>
        <v>1.8764421652990465E-3</v>
      </c>
    </row>
    <row r="76" spans="2:21" s="142" customFormat="1">
      <c r="B76" s="89" t="s">
        <v>503</v>
      </c>
      <c r="C76" s="86" t="s">
        <v>504</v>
      </c>
      <c r="D76" s="99" t="s">
        <v>128</v>
      </c>
      <c r="E76" s="99" t="s">
        <v>348</v>
      </c>
      <c r="F76" s="86" t="s">
        <v>498</v>
      </c>
      <c r="G76" s="99" t="s">
        <v>406</v>
      </c>
      <c r="H76" s="86" t="s">
        <v>424</v>
      </c>
      <c r="I76" s="86" t="s">
        <v>352</v>
      </c>
      <c r="J76" s="86"/>
      <c r="K76" s="96">
        <v>5.5799999999998366</v>
      </c>
      <c r="L76" s="99" t="s">
        <v>172</v>
      </c>
      <c r="M76" s="100">
        <v>1.7600000000000001E-2</v>
      </c>
      <c r="N76" s="100">
        <v>1.0199999999996195E-2</v>
      </c>
      <c r="O76" s="96">
        <v>345967.037755</v>
      </c>
      <c r="P76" s="98">
        <v>106.3</v>
      </c>
      <c r="Q76" s="86"/>
      <c r="R76" s="96">
        <v>367.76295265699997</v>
      </c>
      <c r="S76" s="97">
        <v>2.6491072166921807E-4</v>
      </c>
      <c r="T76" s="97">
        <v>1.168990374281873E-2</v>
      </c>
      <c r="U76" s="97">
        <f>R76/'סכום נכסי הקרן'!$C$42</f>
        <v>2.7566606704152305E-3</v>
      </c>
    </row>
    <row r="77" spans="2:21" s="142" customFormat="1">
      <c r="B77" s="89" t="s">
        <v>505</v>
      </c>
      <c r="C77" s="86" t="s">
        <v>506</v>
      </c>
      <c r="D77" s="99" t="s">
        <v>128</v>
      </c>
      <c r="E77" s="99" t="s">
        <v>348</v>
      </c>
      <c r="F77" s="86" t="s">
        <v>498</v>
      </c>
      <c r="G77" s="99" t="s">
        <v>406</v>
      </c>
      <c r="H77" s="86" t="s">
        <v>424</v>
      </c>
      <c r="I77" s="86" t="s">
        <v>352</v>
      </c>
      <c r="J77" s="86"/>
      <c r="K77" s="96">
        <v>6.0899999999906438</v>
      </c>
      <c r="L77" s="99" t="s">
        <v>172</v>
      </c>
      <c r="M77" s="100">
        <v>2.1499999999999998E-2</v>
      </c>
      <c r="N77" s="100">
        <v>1.0799999999977987E-2</v>
      </c>
      <c r="O77" s="96">
        <v>248726.895834</v>
      </c>
      <c r="P77" s="98">
        <v>109.58</v>
      </c>
      <c r="Q77" s="86"/>
      <c r="R77" s="96">
        <v>272.55492859499998</v>
      </c>
      <c r="S77" s="97">
        <v>3.138974160118762E-4</v>
      </c>
      <c r="T77" s="97">
        <v>8.6635721648612805E-3</v>
      </c>
      <c r="U77" s="97">
        <f>R77/'סכום נכסי הקרן'!$C$42</f>
        <v>2.0430047310567973E-3</v>
      </c>
    </row>
    <row r="78" spans="2:21" s="142" customFormat="1">
      <c r="B78" s="89" t="s">
        <v>507</v>
      </c>
      <c r="C78" s="86" t="s">
        <v>508</v>
      </c>
      <c r="D78" s="99" t="s">
        <v>128</v>
      </c>
      <c r="E78" s="99" t="s">
        <v>348</v>
      </c>
      <c r="F78" s="86" t="s">
        <v>509</v>
      </c>
      <c r="G78" s="99" t="s">
        <v>473</v>
      </c>
      <c r="H78" s="86" t="s">
        <v>424</v>
      </c>
      <c r="I78" s="86" t="s">
        <v>168</v>
      </c>
      <c r="J78" s="86"/>
      <c r="K78" s="96">
        <v>0.28000000004858144</v>
      </c>
      <c r="L78" s="99" t="s">
        <v>172</v>
      </c>
      <c r="M78" s="100">
        <v>4.2800000000000005E-2</v>
      </c>
      <c r="N78" s="100">
        <v>-8.2000000001214522E-3</v>
      </c>
      <c r="O78" s="96">
        <v>6537.705073000001</v>
      </c>
      <c r="P78" s="98">
        <v>125.94</v>
      </c>
      <c r="Q78" s="86"/>
      <c r="R78" s="96">
        <v>8.2335860949999997</v>
      </c>
      <c r="S78" s="97">
        <v>9.1400186423968709E-5</v>
      </c>
      <c r="T78" s="97">
        <v>2.6171703325030048E-4</v>
      </c>
      <c r="U78" s="97">
        <f>R78/'סכום נכסי הקרן'!$C$42</f>
        <v>6.1716936957848306E-5</v>
      </c>
    </row>
    <row r="79" spans="2:21" s="142" customFormat="1">
      <c r="B79" s="89" t="s">
        <v>510</v>
      </c>
      <c r="C79" s="86" t="s">
        <v>511</v>
      </c>
      <c r="D79" s="99" t="s">
        <v>128</v>
      </c>
      <c r="E79" s="99" t="s">
        <v>348</v>
      </c>
      <c r="F79" s="86" t="s">
        <v>460</v>
      </c>
      <c r="G79" s="99" t="s">
        <v>356</v>
      </c>
      <c r="H79" s="86" t="s">
        <v>424</v>
      </c>
      <c r="I79" s="86" t="s">
        <v>168</v>
      </c>
      <c r="J79" s="86"/>
      <c r="K79" s="96">
        <v>0.67000000001527127</v>
      </c>
      <c r="L79" s="99" t="s">
        <v>172</v>
      </c>
      <c r="M79" s="100">
        <v>5.2499999999999998E-2</v>
      </c>
      <c r="N79" s="100">
        <v>-1.2599999999942218E-2</v>
      </c>
      <c r="O79" s="96">
        <v>18471.146755999998</v>
      </c>
      <c r="P79" s="98">
        <v>131.16999999999999</v>
      </c>
      <c r="Q79" s="86"/>
      <c r="R79" s="96">
        <v>24.228604188999999</v>
      </c>
      <c r="S79" s="97">
        <v>1.5392622296666664E-4</v>
      </c>
      <c r="T79" s="97">
        <v>7.701429650430931E-4</v>
      </c>
      <c r="U79" s="97">
        <f>R79/'סכום נכסי הקרן'!$C$42</f>
        <v>1.8161165985951499E-4</v>
      </c>
    </row>
    <row r="80" spans="2:21" s="142" customFormat="1">
      <c r="B80" s="89" t="s">
        <v>512</v>
      </c>
      <c r="C80" s="86" t="s">
        <v>513</v>
      </c>
      <c r="D80" s="99" t="s">
        <v>128</v>
      </c>
      <c r="E80" s="99" t="s">
        <v>348</v>
      </c>
      <c r="F80" s="86" t="s">
        <v>376</v>
      </c>
      <c r="G80" s="99" t="s">
        <v>356</v>
      </c>
      <c r="H80" s="86" t="s">
        <v>424</v>
      </c>
      <c r="I80" s="86" t="s">
        <v>352</v>
      </c>
      <c r="J80" s="86"/>
      <c r="K80" s="96">
        <v>1.2100000000014173</v>
      </c>
      <c r="L80" s="99" t="s">
        <v>172</v>
      </c>
      <c r="M80" s="100">
        <v>6.5000000000000002E-2</v>
      </c>
      <c r="N80" s="100">
        <v>-8.3999999999999977E-3</v>
      </c>
      <c r="O80" s="96">
        <v>429363.33782999997</v>
      </c>
      <c r="P80" s="98">
        <v>121.44</v>
      </c>
      <c r="Q80" s="96">
        <v>7.7565955030000007</v>
      </c>
      <c r="R80" s="96">
        <v>529.175464025</v>
      </c>
      <c r="S80" s="97">
        <v>2.7261164306666667E-4</v>
      </c>
      <c r="T80" s="97">
        <v>1.6820645453331368E-2</v>
      </c>
      <c r="U80" s="97">
        <f>R80/'סכום נכסי הקרן'!$C$42</f>
        <v>3.9665691687737247E-3</v>
      </c>
    </row>
    <row r="81" spans="2:21" s="142" customFormat="1">
      <c r="B81" s="89" t="s">
        <v>514</v>
      </c>
      <c r="C81" s="86" t="s">
        <v>515</v>
      </c>
      <c r="D81" s="99" t="s">
        <v>128</v>
      </c>
      <c r="E81" s="99" t="s">
        <v>348</v>
      </c>
      <c r="F81" s="86" t="s">
        <v>516</v>
      </c>
      <c r="G81" s="99" t="s">
        <v>406</v>
      </c>
      <c r="H81" s="86" t="s">
        <v>424</v>
      </c>
      <c r="I81" s="86" t="s">
        <v>352</v>
      </c>
      <c r="J81" s="86"/>
      <c r="K81" s="96">
        <v>7.8299999999322116</v>
      </c>
      <c r="L81" s="99" t="s">
        <v>172</v>
      </c>
      <c r="M81" s="100">
        <v>3.5000000000000003E-2</v>
      </c>
      <c r="N81" s="100">
        <v>1.4799999999843567E-2</v>
      </c>
      <c r="O81" s="96">
        <v>45222.024818999998</v>
      </c>
      <c r="P81" s="98">
        <v>118.74</v>
      </c>
      <c r="Q81" s="86"/>
      <c r="R81" s="96">
        <v>53.696636507999997</v>
      </c>
      <c r="S81" s="97">
        <v>1.6695885552650786E-4</v>
      </c>
      <c r="T81" s="97">
        <v>1.7068291070555124E-3</v>
      </c>
      <c r="U81" s="97">
        <f>R81/'סכום נכסי הקרן'!$C$42</f>
        <v>4.0249678475156962E-4</v>
      </c>
    </row>
    <row r="82" spans="2:21" s="142" customFormat="1">
      <c r="B82" s="89" t="s">
        <v>517</v>
      </c>
      <c r="C82" s="86" t="s">
        <v>518</v>
      </c>
      <c r="D82" s="99" t="s">
        <v>128</v>
      </c>
      <c r="E82" s="99" t="s">
        <v>348</v>
      </c>
      <c r="F82" s="86" t="s">
        <v>516</v>
      </c>
      <c r="G82" s="99" t="s">
        <v>406</v>
      </c>
      <c r="H82" s="86" t="s">
        <v>424</v>
      </c>
      <c r="I82" s="86" t="s">
        <v>352</v>
      </c>
      <c r="J82" s="86"/>
      <c r="K82" s="96">
        <v>3.6800000000219781</v>
      </c>
      <c r="L82" s="99" t="s">
        <v>172</v>
      </c>
      <c r="M82" s="100">
        <v>0.04</v>
      </c>
      <c r="N82" s="100">
        <v>1.3999999999610808E-3</v>
      </c>
      <c r="O82" s="96">
        <v>76096.903126000005</v>
      </c>
      <c r="P82" s="98">
        <v>114.8</v>
      </c>
      <c r="Q82" s="86"/>
      <c r="R82" s="96">
        <v>87.359246481</v>
      </c>
      <c r="S82" s="97">
        <v>1.1127925477160516E-4</v>
      </c>
      <c r="T82" s="97">
        <v>2.7768462674937358E-3</v>
      </c>
      <c r="U82" s="97">
        <f>R82/'סכום נכסי הקרן'!$C$42</f>
        <v>6.5482343240779687E-4</v>
      </c>
    </row>
    <row r="83" spans="2:21" s="142" customFormat="1">
      <c r="B83" s="89" t="s">
        <v>519</v>
      </c>
      <c r="C83" s="86" t="s">
        <v>520</v>
      </c>
      <c r="D83" s="99" t="s">
        <v>128</v>
      </c>
      <c r="E83" s="99" t="s">
        <v>348</v>
      </c>
      <c r="F83" s="86" t="s">
        <v>516</v>
      </c>
      <c r="G83" s="99" t="s">
        <v>406</v>
      </c>
      <c r="H83" s="86" t="s">
        <v>424</v>
      </c>
      <c r="I83" s="86" t="s">
        <v>352</v>
      </c>
      <c r="J83" s="86"/>
      <c r="K83" s="96">
        <v>6.429999999996225</v>
      </c>
      <c r="L83" s="99" t="s">
        <v>172</v>
      </c>
      <c r="M83" s="100">
        <v>0.04</v>
      </c>
      <c r="N83" s="100">
        <v>1.0999999999996662E-2</v>
      </c>
      <c r="O83" s="96">
        <v>247845.81065500004</v>
      </c>
      <c r="P83" s="98">
        <v>120.78</v>
      </c>
      <c r="Q83" s="86"/>
      <c r="R83" s="96">
        <v>299.34816769099996</v>
      </c>
      <c r="S83" s="97">
        <v>2.4631815090210449E-4</v>
      </c>
      <c r="T83" s="97">
        <v>9.5152359437375832E-3</v>
      </c>
      <c r="U83" s="97">
        <f>R83/'סכום נכסי הקרן'!$C$42</f>
        <v>2.2438402636066499E-3</v>
      </c>
    </row>
    <row r="84" spans="2:21" s="142" customFormat="1">
      <c r="B84" s="89" t="s">
        <v>521</v>
      </c>
      <c r="C84" s="86" t="s">
        <v>522</v>
      </c>
      <c r="D84" s="99" t="s">
        <v>128</v>
      </c>
      <c r="E84" s="99" t="s">
        <v>348</v>
      </c>
      <c r="F84" s="86" t="s">
        <v>523</v>
      </c>
      <c r="G84" s="99" t="s">
        <v>524</v>
      </c>
      <c r="H84" s="86" t="s">
        <v>525</v>
      </c>
      <c r="I84" s="86" t="s">
        <v>352</v>
      </c>
      <c r="J84" s="86"/>
      <c r="K84" s="96">
        <v>7.9200000000028963</v>
      </c>
      <c r="L84" s="99" t="s">
        <v>172</v>
      </c>
      <c r="M84" s="100">
        <v>5.1500000000000004E-2</v>
      </c>
      <c r="N84" s="100">
        <v>2.2300000000010155E-2</v>
      </c>
      <c r="O84" s="96">
        <v>561877.189212</v>
      </c>
      <c r="P84" s="98">
        <v>152.5</v>
      </c>
      <c r="Q84" s="86"/>
      <c r="R84" s="96">
        <v>856.86268393099999</v>
      </c>
      <c r="S84" s="97">
        <v>1.582297122383359E-4</v>
      </c>
      <c r="T84" s="97">
        <v>2.7236681192596583E-2</v>
      </c>
      <c r="U84" s="97">
        <f>R84/'סכום נכסי הקרן'!$C$42</f>
        <v>6.4228319999977143E-3</v>
      </c>
    </row>
    <row r="85" spans="2:21" s="142" customFormat="1">
      <c r="B85" s="89" t="s">
        <v>526</v>
      </c>
      <c r="C85" s="86" t="s">
        <v>527</v>
      </c>
      <c r="D85" s="99" t="s">
        <v>128</v>
      </c>
      <c r="E85" s="99" t="s">
        <v>348</v>
      </c>
      <c r="F85" s="86" t="s">
        <v>446</v>
      </c>
      <c r="G85" s="99" t="s">
        <v>406</v>
      </c>
      <c r="H85" s="86" t="s">
        <v>525</v>
      </c>
      <c r="I85" s="86" t="s">
        <v>168</v>
      </c>
      <c r="J85" s="86"/>
      <c r="K85" s="96">
        <v>2.5199999999868816</v>
      </c>
      <c r="L85" s="99" t="s">
        <v>172</v>
      </c>
      <c r="M85" s="100">
        <v>2.8500000000000001E-2</v>
      </c>
      <c r="N85" s="100">
        <v>-5.0000000001892129E-4</v>
      </c>
      <c r="O85" s="96">
        <v>72676.439880000005</v>
      </c>
      <c r="P85" s="98">
        <v>109.08</v>
      </c>
      <c r="Q85" s="86"/>
      <c r="R85" s="96">
        <v>79.275460176999999</v>
      </c>
      <c r="S85" s="97">
        <v>1.5844664045066054E-4</v>
      </c>
      <c r="T85" s="97">
        <v>2.519890848008043E-3</v>
      </c>
      <c r="U85" s="97">
        <f>R85/'סכום נכסי הקרן'!$C$42</f>
        <v>5.9422935785167412E-4</v>
      </c>
    </row>
    <row r="86" spans="2:21" s="142" customFormat="1">
      <c r="B86" s="89" t="s">
        <v>528</v>
      </c>
      <c r="C86" s="86" t="s">
        <v>529</v>
      </c>
      <c r="D86" s="99" t="s">
        <v>128</v>
      </c>
      <c r="E86" s="99" t="s">
        <v>348</v>
      </c>
      <c r="F86" s="86" t="s">
        <v>446</v>
      </c>
      <c r="G86" s="99" t="s">
        <v>406</v>
      </c>
      <c r="H86" s="86" t="s">
        <v>525</v>
      </c>
      <c r="I86" s="86" t="s">
        <v>168</v>
      </c>
      <c r="J86" s="86"/>
      <c r="K86" s="96">
        <v>0.76999999999439817</v>
      </c>
      <c r="L86" s="99" t="s">
        <v>172</v>
      </c>
      <c r="M86" s="100">
        <v>3.7699999999999997E-2</v>
      </c>
      <c r="N86" s="100">
        <v>-1.5099999999971992E-2</v>
      </c>
      <c r="O86" s="96">
        <v>49894.329353000001</v>
      </c>
      <c r="P86" s="98">
        <v>114.49</v>
      </c>
      <c r="Q86" s="86"/>
      <c r="R86" s="96">
        <v>57.124019116000007</v>
      </c>
      <c r="S86" s="97">
        <v>1.4615567960300519E-4</v>
      </c>
      <c r="T86" s="97">
        <v>1.8157736662827687E-3</v>
      </c>
      <c r="U86" s="97">
        <f>R86/'סכום נכסי הקרן'!$C$42</f>
        <v>4.2818760208289213E-4</v>
      </c>
    </row>
    <row r="87" spans="2:21" s="142" customFormat="1">
      <c r="B87" s="89" t="s">
        <v>530</v>
      </c>
      <c r="C87" s="86" t="s">
        <v>531</v>
      </c>
      <c r="D87" s="99" t="s">
        <v>128</v>
      </c>
      <c r="E87" s="99" t="s">
        <v>348</v>
      </c>
      <c r="F87" s="86" t="s">
        <v>446</v>
      </c>
      <c r="G87" s="99" t="s">
        <v>406</v>
      </c>
      <c r="H87" s="86" t="s">
        <v>525</v>
      </c>
      <c r="I87" s="86" t="s">
        <v>168</v>
      </c>
      <c r="J87" s="86"/>
      <c r="K87" s="96">
        <v>4.3900000000015869</v>
      </c>
      <c r="L87" s="99" t="s">
        <v>172</v>
      </c>
      <c r="M87" s="100">
        <v>2.5000000000000001E-2</v>
      </c>
      <c r="N87" s="100">
        <v>9.6999999999322073E-3</v>
      </c>
      <c r="O87" s="96">
        <v>64114.704465000003</v>
      </c>
      <c r="P87" s="98">
        <v>108.13</v>
      </c>
      <c r="Q87" s="86"/>
      <c r="R87" s="96">
        <v>69.327228250999994</v>
      </c>
      <c r="S87" s="97">
        <v>1.3698328551793788E-4</v>
      </c>
      <c r="T87" s="97">
        <v>2.2036711940543736E-3</v>
      </c>
      <c r="U87" s="97">
        <f>R87/'סכום נכסי הקרן'!$C$42</f>
        <v>5.196598573284642E-4</v>
      </c>
    </row>
    <row r="88" spans="2:21" s="142" customFormat="1">
      <c r="B88" s="89" t="s">
        <v>532</v>
      </c>
      <c r="C88" s="86" t="s">
        <v>533</v>
      </c>
      <c r="D88" s="99" t="s">
        <v>128</v>
      </c>
      <c r="E88" s="99" t="s">
        <v>348</v>
      </c>
      <c r="F88" s="86" t="s">
        <v>446</v>
      </c>
      <c r="G88" s="99" t="s">
        <v>406</v>
      </c>
      <c r="H88" s="86" t="s">
        <v>525</v>
      </c>
      <c r="I88" s="86" t="s">
        <v>168</v>
      </c>
      <c r="J88" s="86"/>
      <c r="K88" s="96">
        <v>5.2600000000462614</v>
      </c>
      <c r="L88" s="99" t="s">
        <v>172</v>
      </c>
      <c r="M88" s="100">
        <v>1.34E-2</v>
      </c>
      <c r="N88" s="100">
        <v>8.8000000000423313E-3</v>
      </c>
      <c r="O88" s="96">
        <v>63541.080972999996</v>
      </c>
      <c r="P88" s="98">
        <v>104.1</v>
      </c>
      <c r="Q88" s="86"/>
      <c r="R88" s="96">
        <v>66.14626036899999</v>
      </c>
      <c r="S88" s="97">
        <v>1.8559482940842288E-4</v>
      </c>
      <c r="T88" s="97">
        <v>2.1025593009696467E-3</v>
      </c>
      <c r="U88" s="97">
        <f>R88/'סכום נכסי הקרן'!$C$42</f>
        <v>4.9581610419669657E-4</v>
      </c>
    </row>
    <row r="89" spans="2:21" s="142" customFormat="1">
      <c r="B89" s="89" t="s">
        <v>534</v>
      </c>
      <c r="C89" s="86" t="s">
        <v>535</v>
      </c>
      <c r="D89" s="99" t="s">
        <v>128</v>
      </c>
      <c r="E89" s="99" t="s">
        <v>348</v>
      </c>
      <c r="F89" s="86" t="s">
        <v>446</v>
      </c>
      <c r="G89" s="99" t="s">
        <v>406</v>
      </c>
      <c r="H89" s="86" t="s">
        <v>525</v>
      </c>
      <c r="I89" s="86" t="s">
        <v>168</v>
      </c>
      <c r="J89" s="86"/>
      <c r="K89" s="96">
        <v>5.4599999999873283</v>
      </c>
      <c r="L89" s="99" t="s">
        <v>172</v>
      </c>
      <c r="M89" s="100">
        <v>1.95E-2</v>
      </c>
      <c r="N89" s="100">
        <v>1.4999999999999999E-2</v>
      </c>
      <c r="O89" s="96">
        <v>109295.860915</v>
      </c>
      <c r="P89" s="98">
        <v>103.97</v>
      </c>
      <c r="Q89" s="86"/>
      <c r="R89" s="96">
        <v>113.63491061399999</v>
      </c>
      <c r="S89" s="97">
        <v>1.6004826775088904E-4</v>
      </c>
      <c r="T89" s="97">
        <v>3.6120581404522449E-3</v>
      </c>
      <c r="U89" s="97">
        <f>R89/'סכום נכסי הקרן'!$C$42</f>
        <v>8.5177935029231815E-4</v>
      </c>
    </row>
    <row r="90" spans="2:21" s="142" customFormat="1">
      <c r="B90" s="89" t="s">
        <v>536</v>
      </c>
      <c r="C90" s="86" t="s">
        <v>537</v>
      </c>
      <c r="D90" s="99" t="s">
        <v>128</v>
      </c>
      <c r="E90" s="99" t="s">
        <v>348</v>
      </c>
      <c r="F90" s="86" t="s">
        <v>446</v>
      </c>
      <c r="G90" s="99" t="s">
        <v>406</v>
      </c>
      <c r="H90" s="86" t="s">
        <v>525</v>
      </c>
      <c r="I90" s="86" t="s">
        <v>168</v>
      </c>
      <c r="J90" s="86"/>
      <c r="K90" s="96">
        <v>6.5299999999735343</v>
      </c>
      <c r="L90" s="99" t="s">
        <v>172</v>
      </c>
      <c r="M90" s="100">
        <v>3.3500000000000002E-2</v>
      </c>
      <c r="N90" s="100">
        <v>2.1099999999911776E-2</v>
      </c>
      <c r="O90" s="96">
        <v>68005.439532000004</v>
      </c>
      <c r="P90" s="98">
        <v>108.34</v>
      </c>
      <c r="Q90" s="86"/>
      <c r="R90" s="96">
        <v>73.677096214999992</v>
      </c>
      <c r="S90" s="97">
        <v>2.5187199826666668E-4</v>
      </c>
      <c r="T90" s="97">
        <v>2.3419383507262324E-3</v>
      </c>
      <c r="U90" s="97">
        <f>R90/'סכום נכסי הקרן'!$C$42</f>
        <v>5.5226539807482009E-4</v>
      </c>
    </row>
    <row r="91" spans="2:21" s="142" customFormat="1">
      <c r="B91" s="89" t="s">
        <v>538</v>
      </c>
      <c r="C91" s="86" t="s">
        <v>539</v>
      </c>
      <c r="D91" s="99" t="s">
        <v>128</v>
      </c>
      <c r="E91" s="99" t="s">
        <v>348</v>
      </c>
      <c r="F91" s="86" t="s">
        <v>540</v>
      </c>
      <c r="G91" s="99" t="s">
        <v>406</v>
      </c>
      <c r="H91" s="86" t="s">
        <v>525</v>
      </c>
      <c r="I91" s="86" t="s">
        <v>168</v>
      </c>
      <c r="J91" s="86"/>
      <c r="K91" s="96">
        <v>0.49999999994216338</v>
      </c>
      <c r="L91" s="99" t="s">
        <v>172</v>
      </c>
      <c r="M91" s="100">
        <v>6.5000000000000002E-2</v>
      </c>
      <c r="N91" s="100">
        <v>-2.9300000000104104E-2</v>
      </c>
      <c r="O91" s="96">
        <v>7289.2426020000003</v>
      </c>
      <c r="P91" s="98">
        <v>118.6</v>
      </c>
      <c r="Q91" s="86"/>
      <c r="R91" s="96">
        <v>8.6450416870000009</v>
      </c>
      <c r="S91" s="97">
        <v>3.9561786585555387E-5</v>
      </c>
      <c r="T91" s="97">
        <v>2.7479577386344353E-4</v>
      </c>
      <c r="U91" s="97">
        <f>R91/'סכום נכסי הקרן'!$C$42</f>
        <v>6.4801106909971481E-5</v>
      </c>
    </row>
    <row r="92" spans="2:21" s="142" customFormat="1">
      <c r="B92" s="89" t="s">
        <v>541</v>
      </c>
      <c r="C92" s="86" t="s">
        <v>542</v>
      </c>
      <c r="D92" s="99" t="s">
        <v>128</v>
      </c>
      <c r="E92" s="99" t="s">
        <v>348</v>
      </c>
      <c r="F92" s="86" t="s">
        <v>540</v>
      </c>
      <c r="G92" s="99" t="s">
        <v>406</v>
      </c>
      <c r="H92" s="86" t="s">
        <v>525</v>
      </c>
      <c r="I92" s="86" t="s">
        <v>168</v>
      </c>
      <c r="J92" s="86"/>
      <c r="K92" s="96">
        <v>6.0100000000221874</v>
      </c>
      <c r="L92" s="99" t="s">
        <v>172</v>
      </c>
      <c r="M92" s="100">
        <v>0.04</v>
      </c>
      <c r="N92" s="100">
        <v>2.300000000014614E-2</v>
      </c>
      <c r="O92" s="96">
        <v>67540.326256999993</v>
      </c>
      <c r="P92" s="98">
        <v>111.44</v>
      </c>
      <c r="Q92" s="86"/>
      <c r="R92" s="96">
        <v>75.266940333000008</v>
      </c>
      <c r="S92" s="97">
        <v>2.283464176832721E-5</v>
      </c>
      <c r="T92" s="97">
        <v>2.3924739595232404E-3</v>
      </c>
      <c r="U92" s="97">
        <f>R92/'סכום נכסי הקרן'!$C$42</f>
        <v>5.6418247868481074E-4</v>
      </c>
    </row>
    <row r="93" spans="2:21" s="142" customFormat="1">
      <c r="B93" s="89" t="s">
        <v>543</v>
      </c>
      <c r="C93" s="86" t="s">
        <v>544</v>
      </c>
      <c r="D93" s="99" t="s">
        <v>128</v>
      </c>
      <c r="E93" s="99" t="s">
        <v>348</v>
      </c>
      <c r="F93" s="86" t="s">
        <v>540</v>
      </c>
      <c r="G93" s="99" t="s">
        <v>406</v>
      </c>
      <c r="H93" s="86" t="s">
        <v>525</v>
      </c>
      <c r="I93" s="86" t="s">
        <v>168</v>
      </c>
      <c r="J93" s="86"/>
      <c r="K93" s="96">
        <v>6.2899999999846523</v>
      </c>
      <c r="L93" s="99" t="s">
        <v>172</v>
      </c>
      <c r="M93" s="100">
        <v>2.7799999999999998E-2</v>
      </c>
      <c r="N93" s="100">
        <v>2.4599999999962988E-2</v>
      </c>
      <c r="O93" s="96">
        <v>176429.37849800001</v>
      </c>
      <c r="P93" s="98">
        <v>104.14</v>
      </c>
      <c r="Q93" s="86"/>
      <c r="R93" s="96">
        <v>183.733558558</v>
      </c>
      <c r="S93" s="97">
        <v>9.7955915240046423E-5</v>
      </c>
      <c r="T93" s="97">
        <v>5.8402500805234021E-3</v>
      </c>
      <c r="U93" s="97">
        <f>R93/'סכום נכסי הקרן'!$C$42</f>
        <v>1.3772215799688211E-3</v>
      </c>
    </row>
    <row r="94" spans="2:21" s="142" customFormat="1">
      <c r="B94" s="89" t="s">
        <v>545</v>
      </c>
      <c r="C94" s="86" t="s">
        <v>546</v>
      </c>
      <c r="D94" s="99" t="s">
        <v>128</v>
      </c>
      <c r="E94" s="99" t="s">
        <v>348</v>
      </c>
      <c r="F94" s="86" t="s">
        <v>540</v>
      </c>
      <c r="G94" s="99" t="s">
        <v>406</v>
      </c>
      <c r="H94" s="86" t="s">
        <v>525</v>
      </c>
      <c r="I94" s="86" t="s">
        <v>168</v>
      </c>
      <c r="J94" s="86"/>
      <c r="K94" s="96">
        <v>1.5599999999705219</v>
      </c>
      <c r="L94" s="99" t="s">
        <v>172</v>
      </c>
      <c r="M94" s="100">
        <v>5.0999999999999997E-2</v>
      </c>
      <c r="N94" s="100">
        <v>-9.9999999821579413E-5</v>
      </c>
      <c r="O94" s="96">
        <v>20099.615177</v>
      </c>
      <c r="P94" s="98">
        <v>128.27000000000001</v>
      </c>
      <c r="Q94" s="86"/>
      <c r="R94" s="96">
        <v>25.781776345999997</v>
      </c>
      <c r="S94" s="97">
        <v>1.6956840955333773E-5</v>
      </c>
      <c r="T94" s="97">
        <v>8.1951289988884139E-4</v>
      </c>
      <c r="U94" s="97">
        <f>R94/'סכום נכסי הקרן'!$C$42</f>
        <v>1.9325385646646676E-4</v>
      </c>
    </row>
    <row r="95" spans="2:21" s="142" customFormat="1">
      <c r="B95" s="89" t="s">
        <v>547</v>
      </c>
      <c r="C95" s="86" t="s">
        <v>548</v>
      </c>
      <c r="D95" s="99" t="s">
        <v>128</v>
      </c>
      <c r="E95" s="99" t="s">
        <v>348</v>
      </c>
      <c r="F95" s="86" t="s">
        <v>460</v>
      </c>
      <c r="G95" s="99" t="s">
        <v>356</v>
      </c>
      <c r="H95" s="86" t="s">
        <v>525</v>
      </c>
      <c r="I95" s="86" t="s">
        <v>352</v>
      </c>
      <c r="J95" s="86"/>
      <c r="K95" s="96">
        <v>1.0200000000011213</v>
      </c>
      <c r="L95" s="99" t="s">
        <v>172</v>
      </c>
      <c r="M95" s="100">
        <v>6.4000000000000001E-2</v>
      </c>
      <c r="N95" s="100">
        <v>-9.3000000000146629E-3</v>
      </c>
      <c r="O95" s="96">
        <v>375515.18007600005</v>
      </c>
      <c r="P95" s="98">
        <v>123.5</v>
      </c>
      <c r="Q95" s="86"/>
      <c r="R95" s="96">
        <v>463.761265224</v>
      </c>
      <c r="S95" s="97">
        <v>2.9993692399841695E-4</v>
      </c>
      <c r="T95" s="97">
        <v>1.47413558406267E-2</v>
      </c>
      <c r="U95" s="97">
        <f>R95/'סכום נכסי הקרן'!$C$42</f>
        <v>3.476240418097137E-3</v>
      </c>
    </row>
    <row r="96" spans="2:21" s="142" customFormat="1">
      <c r="B96" s="89" t="s">
        <v>549</v>
      </c>
      <c r="C96" s="86" t="s">
        <v>550</v>
      </c>
      <c r="D96" s="99" t="s">
        <v>128</v>
      </c>
      <c r="E96" s="99" t="s">
        <v>348</v>
      </c>
      <c r="F96" s="86" t="s">
        <v>472</v>
      </c>
      <c r="G96" s="99" t="s">
        <v>473</v>
      </c>
      <c r="H96" s="86" t="s">
        <v>525</v>
      </c>
      <c r="I96" s="86" t="s">
        <v>352</v>
      </c>
      <c r="J96" s="86"/>
      <c r="K96" s="96">
        <v>3.8700000000019217</v>
      </c>
      <c r="L96" s="99" t="s">
        <v>172</v>
      </c>
      <c r="M96" s="100">
        <v>3.85E-2</v>
      </c>
      <c r="N96" s="100">
        <v>-1.5000000000640575E-3</v>
      </c>
      <c r="O96" s="96">
        <v>51242.067739999999</v>
      </c>
      <c r="P96" s="98">
        <v>121.86</v>
      </c>
      <c r="Q96" s="86"/>
      <c r="R96" s="96">
        <v>62.443583524000005</v>
      </c>
      <c r="S96" s="97">
        <v>2.1391248235001013E-4</v>
      </c>
      <c r="T96" s="97">
        <v>1.9848640965013952E-3</v>
      </c>
      <c r="U96" s="97">
        <f>R96/'סכום נכסי הקרן'!$C$42</f>
        <v>4.6806174895203345E-4</v>
      </c>
    </row>
    <row r="97" spans="2:21" s="142" customFormat="1">
      <c r="B97" s="89" t="s">
        <v>551</v>
      </c>
      <c r="C97" s="86" t="s">
        <v>552</v>
      </c>
      <c r="D97" s="99" t="s">
        <v>128</v>
      </c>
      <c r="E97" s="99" t="s">
        <v>348</v>
      </c>
      <c r="F97" s="86" t="s">
        <v>472</v>
      </c>
      <c r="G97" s="99" t="s">
        <v>473</v>
      </c>
      <c r="H97" s="86" t="s">
        <v>525</v>
      </c>
      <c r="I97" s="86" t="s">
        <v>352</v>
      </c>
      <c r="J97" s="86"/>
      <c r="K97" s="96">
        <v>1.1400000000121397</v>
      </c>
      <c r="L97" s="99" t="s">
        <v>172</v>
      </c>
      <c r="M97" s="100">
        <v>3.9E-2</v>
      </c>
      <c r="N97" s="100">
        <v>-9.7000000001365733E-3</v>
      </c>
      <c r="O97" s="96">
        <v>34106.119587000001</v>
      </c>
      <c r="P97" s="98">
        <v>115.93</v>
      </c>
      <c r="Q97" s="86"/>
      <c r="R97" s="96">
        <v>39.539222717999998</v>
      </c>
      <c r="S97" s="97">
        <v>1.7135954975694924E-4</v>
      </c>
      <c r="T97" s="97">
        <v>1.256814217690869E-3</v>
      </c>
      <c r="U97" s="97">
        <f>R97/'סכום נכסי הקרן'!$C$42</f>
        <v>2.9637629189679704E-4</v>
      </c>
    </row>
    <row r="98" spans="2:21" s="142" customFormat="1">
      <c r="B98" s="89" t="s">
        <v>553</v>
      </c>
      <c r="C98" s="86" t="s">
        <v>554</v>
      </c>
      <c r="D98" s="99" t="s">
        <v>128</v>
      </c>
      <c r="E98" s="99" t="s">
        <v>348</v>
      </c>
      <c r="F98" s="86" t="s">
        <v>472</v>
      </c>
      <c r="G98" s="99" t="s">
        <v>473</v>
      </c>
      <c r="H98" s="86" t="s">
        <v>525</v>
      </c>
      <c r="I98" s="86" t="s">
        <v>352</v>
      </c>
      <c r="J98" s="86"/>
      <c r="K98" s="96">
        <v>2.0800000000012151</v>
      </c>
      <c r="L98" s="99" t="s">
        <v>172</v>
      </c>
      <c r="M98" s="100">
        <v>3.9E-2</v>
      </c>
      <c r="N98" s="100">
        <v>-2.8000000000425319E-3</v>
      </c>
      <c r="O98" s="96">
        <v>55053.468512000007</v>
      </c>
      <c r="P98" s="98">
        <v>119.58</v>
      </c>
      <c r="Q98" s="86"/>
      <c r="R98" s="96">
        <v>65.832934649000009</v>
      </c>
      <c r="S98" s="97">
        <v>1.3796737988008498E-4</v>
      </c>
      <c r="T98" s="97">
        <v>2.0925997673067625E-3</v>
      </c>
      <c r="U98" s="97">
        <f>R98/'סכום נכסי הקרן'!$C$42</f>
        <v>4.9346749163767397E-4</v>
      </c>
    </row>
    <row r="99" spans="2:21" s="142" customFormat="1">
      <c r="B99" s="89" t="s">
        <v>555</v>
      </c>
      <c r="C99" s="86" t="s">
        <v>556</v>
      </c>
      <c r="D99" s="99" t="s">
        <v>128</v>
      </c>
      <c r="E99" s="99" t="s">
        <v>348</v>
      </c>
      <c r="F99" s="86" t="s">
        <v>472</v>
      </c>
      <c r="G99" s="99" t="s">
        <v>473</v>
      </c>
      <c r="H99" s="86" t="s">
        <v>525</v>
      </c>
      <c r="I99" s="86" t="s">
        <v>352</v>
      </c>
      <c r="J99" s="86"/>
      <c r="K99" s="96">
        <v>4.7300000000069033</v>
      </c>
      <c r="L99" s="99" t="s">
        <v>172</v>
      </c>
      <c r="M99" s="100">
        <v>3.85E-2</v>
      </c>
      <c r="N99" s="100">
        <v>3.3000000000376565E-3</v>
      </c>
      <c r="O99" s="96">
        <v>51735.654483999999</v>
      </c>
      <c r="P99" s="98">
        <v>123.19</v>
      </c>
      <c r="Q99" s="86"/>
      <c r="R99" s="96">
        <v>63.733152472</v>
      </c>
      <c r="S99" s="97">
        <v>2.06942617936E-4</v>
      </c>
      <c r="T99" s="97">
        <v>2.0258550031790122E-3</v>
      </c>
      <c r="U99" s="97">
        <f>R99/'סכום נכסי הקרן'!$C$42</f>
        <v>4.7772804071703312E-4</v>
      </c>
    </row>
    <row r="100" spans="2:21" s="142" customFormat="1">
      <c r="B100" s="89" t="s">
        <v>557</v>
      </c>
      <c r="C100" s="86" t="s">
        <v>558</v>
      </c>
      <c r="D100" s="99" t="s">
        <v>128</v>
      </c>
      <c r="E100" s="99" t="s">
        <v>348</v>
      </c>
      <c r="F100" s="86" t="s">
        <v>559</v>
      </c>
      <c r="G100" s="99" t="s">
        <v>406</v>
      </c>
      <c r="H100" s="86" t="s">
        <v>525</v>
      </c>
      <c r="I100" s="86" t="s">
        <v>168</v>
      </c>
      <c r="J100" s="86"/>
      <c r="K100" s="96">
        <v>5.8300000000246843</v>
      </c>
      <c r="L100" s="99" t="s">
        <v>172</v>
      </c>
      <c r="M100" s="100">
        <v>1.5800000000000002E-2</v>
      </c>
      <c r="N100" s="100">
        <v>9.4000000000719931E-3</v>
      </c>
      <c r="O100" s="96">
        <v>110686.48439899999</v>
      </c>
      <c r="P100" s="98">
        <v>105.41</v>
      </c>
      <c r="Q100" s="86"/>
      <c r="R100" s="96">
        <v>116.674617364</v>
      </c>
      <c r="S100" s="97">
        <v>2.3096060545150276E-4</v>
      </c>
      <c r="T100" s="97">
        <v>3.7086798340110238E-3</v>
      </c>
      <c r="U100" s="97">
        <f>R100/'סכום נכסי הקרן'!$C$42</f>
        <v>8.7456424471080499E-4</v>
      </c>
    </row>
    <row r="101" spans="2:21" s="142" customFormat="1">
      <c r="B101" s="89" t="s">
        <v>560</v>
      </c>
      <c r="C101" s="86" t="s">
        <v>561</v>
      </c>
      <c r="D101" s="99" t="s">
        <v>128</v>
      </c>
      <c r="E101" s="99" t="s">
        <v>348</v>
      </c>
      <c r="F101" s="86" t="s">
        <v>559</v>
      </c>
      <c r="G101" s="99" t="s">
        <v>406</v>
      </c>
      <c r="H101" s="86" t="s">
        <v>525</v>
      </c>
      <c r="I101" s="86" t="s">
        <v>168</v>
      </c>
      <c r="J101" s="86"/>
      <c r="K101" s="96">
        <v>7.0699999999769547</v>
      </c>
      <c r="L101" s="99" t="s">
        <v>172</v>
      </c>
      <c r="M101" s="100">
        <v>2.4E-2</v>
      </c>
      <c r="N101" s="100">
        <v>1.9899999999923187E-2</v>
      </c>
      <c r="O101" s="96">
        <v>149733.741637</v>
      </c>
      <c r="P101" s="98">
        <v>104.33</v>
      </c>
      <c r="Q101" s="86"/>
      <c r="R101" s="96">
        <v>156.21720848000001</v>
      </c>
      <c r="S101" s="97">
        <v>2.7510426042474636E-4</v>
      </c>
      <c r="T101" s="97">
        <v>4.9656011213458119E-3</v>
      </c>
      <c r="U101" s="97">
        <f>R101/'סכום נכסי הקרן'!$C$42</f>
        <v>1.1709657852908145E-3</v>
      </c>
    </row>
    <row r="102" spans="2:21" s="142" customFormat="1">
      <c r="B102" s="89" t="s">
        <v>562</v>
      </c>
      <c r="C102" s="86" t="s">
        <v>563</v>
      </c>
      <c r="D102" s="99" t="s">
        <v>128</v>
      </c>
      <c r="E102" s="99" t="s">
        <v>348</v>
      </c>
      <c r="F102" s="86" t="s">
        <v>559</v>
      </c>
      <c r="G102" s="99" t="s">
        <v>406</v>
      </c>
      <c r="H102" s="86" t="s">
        <v>525</v>
      </c>
      <c r="I102" s="86" t="s">
        <v>168</v>
      </c>
      <c r="J102" s="86"/>
      <c r="K102" s="96">
        <v>3.0600000004735346</v>
      </c>
      <c r="L102" s="99" t="s">
        <v>172</v>
      </c>
      <c r="M102" s="100">
        <v>3.4799999999999998E-2</v>
      </c>
      <c r="N102" s="100">
        <v>2.7999999992523138E-3</v>
      </c>
      <c r="O102" s="96">
        <v>2905.6793250000001</v>
      </c>
      <c r="P102" s="98">
        <v>110.47</v>
      </c>
      <c r="Q102" s="86"/>
      <c r="R102" s="96">
        <v>3.2099039579999999</v>
      </c>
      <c r="S102" s="97">
        <v>6.248111087126554E-6</v>
      </c>
      <c r="T102" s="97">
        <v>1.0203167018758879E-4</v>
      </c>
      <c r="U102" s="97">
        <f>R102/'סכום נכסי הקרן'!$C$42</f>
        <v>2.4060650842885703E-5</v>
      </c>
    </row>
    <row r="103" spans="2:21" s="142" customFormat="1">
      <c r="B103" s="89" t="s">
        <v>564</v>
      </c>
      <c r="C103" s="86" t="s">
        <v>565</v>
      </c>
      <c r="D103" s="99" t="s">
        <v>128</v>
      </c>
      <c r="E103" s="99" t="s">
        <v>348</v>
      </c>
      <c r="F103" s="86" t="s">
        <v>487</v>
      </c>
      <c r="G103" s="99" t="s">
        <v>473</v>
      </c>
      <c r="H103" s="86" t="s">
        <v>525</v>
      </c>
      <c r="I103" s="86" t="s">
        <v>168</v>
      </c>
      <c r="J103" s="86"/>
      <c r="K103" s="96">
        <v>2.2499999999950711</v>
      </c>
      <c r="L103" s="99" t="s">
        <v>172</v>
      </c>
      <c r="M103" s="100">
        <v>3.7499999999999999E-2</v>
      </c>
      <c r="N103" s="100">
        <v>-3.8999999999921138E-3</v>
      </c>
      <c r="O103" s="96">
        <v>170889.68094600001</v>
      </c>
      <c r="P103" s="98">
        <v>118.72</v>
      </c>
      <c r="Q103" s="86"/>
      <c r="R103" s="96">
        <v>202.88021874400002</v>
      </c>
      <c r="S103" s="97">
        <v>2.2058783152043354E-4</v>
      </c>
      <c r="T103" s="97">
        <v>6.4488557406469542E-3</v>
      </c>
      <c r="U103" s="97">
        <f>R103/'סכום נכסי הקרן'!$C$42</f>
        <v>1.5207402370908132E-3</v>
      </c>
    </row>
    <row r="104" spans="2:21" s="142" customFormat="1">
      <c r="B104" s="89" t="s">
        <v>566</v>
      </c>
      <c r="C104" s="86" t="s">
        <v>567</v>
      </c>
      <c r="D104" s="99" t="s">
        <v>128</v>
      </c>
      <c r="E104" s="99" t="s">
        <v>348</v>
      </c>
      <c r="F104" s="86" t="s">
        <v>487</v>
      </c>
      <c r="G104" s="99" t="s">
        <v>473</v>
      </c>
      <c r="H104" s="86" t="s">
        <v>525</v>
      </c>
      <c r="I104" s="86" t="s">
        <v>168</v>
      </c>
      <c r="J104" s="86"/>
      <c r="K104" s="96">
        <v>5.9100000000216113</v>
      </c>
      <c r="L104" s="99" t="s">
        <v>172</v>
      </c>
      <c r="M104" s="100">
        <v>2.4799999999999999E-2</v>
      </c>
      <c r="N104" s="100">
        <v>9.6000000000848289E-3</v>
      </c>
      <c r="O104" s="96">
        <v>90085.577749999997</v>
      </c>
      <c r="P104" s="98">
        <v>109.92</v>
      </c>
      <c r="Q104" s="86"/>
      <c r="R104" s="96">
        <v>99.022071546000006</v>
      </c>
      <c r="S104" s="97">
        <v>2.1272375678366539E-4</v>
      </c>
      <c r="T104" s="97">
        <v>3.1475668672555634E-3</v>
      </c>
      <c r="U104" s="97">
        <f>R104/'סכום נכסי הקרן'!$C$42</f>
        <v>7.4224510153009173E-4</v>
      </c>
    </row>
    <row r="105" spans="2:21" s="142" customFormat="1">
      <c r="B105" s="89" t="s">
        <v>568</v>
      </c>
      <c r="C105" s="86" t="s">
        <v>569</v>
      </c>
      <c r="D105" s="99" t="s">
        <v>128</v>
      </c>
      <c r="E105" s="99" t="s">
        <v>348</v>
      </c>
      <c r="F105" s="86" t="s">
        <v>570</v>
      </c>
      <c r="G105" s="99" t="s">
        <v>406</v>
      </c>
      <c r="H105" s="86" t="s">
        <v>525</v>
      </c>
      <c r="I105" s="86" t="s">
        <v>352</v>
      </c>
      <c r="J105" s="86"/>
      <c r="K105" s="96">
        <v>4.460000000001699</v>
      </c>
      <c r="L105" s="99" t="s">
        <v>172</v>
      </c>
      <c r="M105" s="100">
        <v>2.8500000000000001E-2</v>
      </c>
      <c r="N105" s="100">
        <v>6.1000000000015452E-3</v>
      </c>
      <c r="O105" s="96">
        <v>227318.420553</v>
      </c>
      <c r="P105" s="98">
        <v>113.92</v>
      </c>
      <c r="Q105" s="86"/>
      <c r="R105" s="96">
        <v>258.96115653599998</v>
      </c>
      <c r="S105" s="97">
        <v>3.3282345615373354E-4</v>
      </c>
      <c r="T105" s="97">
        <v>8.2314734835682284E-3</v>
      </c>
      <c r="U105" s="97">
        <f>R105/'סכום נכסי הקרן'!$C$42</f>
        <v>1.9411091580337446E-3</v>
      </c>
    </row>
    <row r="106" spans="2:21" s="142" customFormat="1">
      <c r="B106" s="89" t="s">
        <v>571</v>
      </c>
      <c r="C106" s="86" t="s">
        <v>572</v>
      </c>
      <c r="D106" s="99" t="s">
        <v>128</v>
      </c>
      <c r="E106" s="99" t="s">
        <v>348</v>
      </c>
      <c r="F106" s="86" t="s">
        <v>573</v>
      </c>
      <c r="G106" s="99" t="s">
        <v>406</v>
      </c>
      <c r="H106" s="86" t="s">
        <v>525</v>
      </c>
      <c r="I106" s="86" t="s">
        <v>352</v>
      </c>
      <c r="J106" s="86"/>
      <c r="K106" s="96">
        <v>6.5100000000249176</v>
      </c>
      <c r="L106" s="99" t="s">
        <v>172</v>
      </c>
      <c r="M106" s="100">
        <v>1.3999999999999999E-2</v>
      </c>
      <c r="N106" s="100">
        <v>1.3500000000061458E-2</v>
      </c>
      <c r="O106" s="96">
        <v>88755.3</v>
      </c>
      <c r="P106" s="98">
        <v>100.83</v>
      </c>
      <c r="Q106" s="86"/>
      <c r="R106" s="96">
        <v>89.491968827000008</v>
      </c>
      <c r="S106" s="97">
        <v>3.4998146687697162E-4</v>
      </c>
      <c r="T106" s="97">
        <v>2.8446380848988762E-3</v>
      </c>
      <c r="U106" s="97">
        <f>R106/'סכום נכסי הקרן'!$C$42</f>
        <v>6.7080979473618839E-4</v>
      </c>
    </row>
    <row r="107" spans="2:21" s="142" customFormat="1">
      <c r="B107" s="89" t="s">
        <v>574</v>
      </c>
      <c r="C107" s="86" t="s">
        <v>575</v>
      </c>
      <c r="D107" s="99" t="s">
        <v>128</v>
      </c>
      <c r="E107" s="99" t="s">
        <v>348</v>
      </c>
      <c r="F107" s="86" t="s">
        <v>361</v>
      </c>
      <c r="G107" s="99" t="s">
        <v>356</v>
      </c>
      <c r="H107" s="86" t="s">
        <v>525</v>
      </c>
      <c r="I107" s="86" t="s">
        <v>168</v>
      </c>
      <c r="J107" s="86"/>
      <c r="K107" s="96">
        <v>4.3899999999883983</v>
      </c>
      <c r="L107" s="99" t="s">
        <v>172</v>
      </c>
      <c r="M107" s="100">
        <v>1.8200000000000001E-2</v>
      </c>
      <c r="N107" s="100">
        <v>1.5099999999950285E-2</v>
      </c>
      <c r="O107" s="96">
        <f>118510.53215/50000</f>
        <v>2.3702106430000001</v>
      </c>
      <c r="P107" s="98">
        <v>5091667</v>
      </c>
      <c r="Q107" s="86"/>
      <c r="R107" s="96">
        <v>120.68323766000002</v>
      </c>
      <c r="S107" s="97">
        <f>833.935206178313%/50000</f>
        <v>1.6678704123566259E-4</v>
      </c>
      <c r="T107" s="97">
        <v>3.8360999155151411E-3</v>
      </c>
      <c r="U107" s="97">
        <f>R107/'סכום נכסי הקרן'!$C$42</f>
        <v>9.0461187684116222E-4</v>
      </c>
    </row>
    <row r="108" spans="2:21" s="142" customFormat="1">
      <c r="B108" s="89" t="s">
        <v>576</v>
      </c>
      <c r="C108" s="86" t="s">
        <v>577</v>
      </c>
      <c r="D108" s="99" t="s">
        <v>128</v>
      </c>
      <c r="E108" s="99" t="s">
        <v>348</v>
      </c>
      <c r="F108" s="86" t="s">
        <v>361</v>
      </c>
      <c r="G108" s="99" t="s">
        <v>356</v>
      </c>
      <c r="H108" s="86" t="s">
        <v>525</v>
      </c>
      <c r="I108" s="86" t="s">
        <v>168</v>
      </c>
      <c r="J108" s="86"/>
      <c r="K108" s="96">
        <v>3.6499999999916342</v>
      </c>
      <c r="L108" s="99" t="s">
        <v>172</v>
      </c>
      <c r="M108" s="100">
        <v>1.06E-2</v>
      </c>
      <c r="N108" s="100">
        <v>1.3299999999996655E-2</v>
      </c>
      <c r="O108" s="96">
        <f>149106.18105/50000</f>
        <v>2.9821236210000004</v>
      </c>
      <c r="P108" s="98">
        <v>5010002</v>
      </c>
      <c r="Q108" s="86"/>
      <c r="R108" s="96">
        <v>149.40445988499999</v>
      </c>
      <c r="S108" s="97">
        <f>1098.06451911039%/50000</f>
        <v>2.19612903822078E-4</v>
      </c>
      <c r="T108" s="97">
        <v>4.7490475649742663E-3</v>
      </c>
      <c r="U108" s="97">
        <f>R108/'סכום נכסי הקרן'!$C$42</f>
        <v>1.1198990968884646E-3</v>
      </c>
    </row>
    <row r="109" spans="2:21" s="142" customFormat="1">
      <c r="B109" s="89" t="s">
        <v>578</v>
      </c>
      <c r="C109" s="86" t="s">
        <v>579</v>
      </c>
      <c r="D109" s="99" t="s">
        <v>128</v>
      </c>
      <c r="E109" s="99" t="s">
        <v>348</v>
      </c>
      <c r="F109" s="86" t="s">
        <v>498</v>
      </c>
      <c r="G109" s="99" t="s">
        <v>406</v>
      </c>
      <c r="H109" s="86" t="s">
        <v>525</v>
      </c>
      <c r="I109" s="86" t="s">
        <v>352</v>
      </c>
      <c r="J109" s="86"/>
      <c r="K109" s="96">
        <v>2.4600000000071596</v>
      </c>
      <c r="L109" s="99" t="s">
        <v>172</v>
      </c>
      <c r="M109" s="100">
        <v>4.9000000000000002E-2</v>
      </c>
      <c r="N109" s="100">
        <v>-1.0000000003580041E-4</v>
      </c>
      <c r="O109" s="96">
        <v>118103.21045499999</v>
      </c>
      <c r="P109" s="98">
        <v>115.73</v>
      </c>
      <c r="Q109" s="96">
        <v>2.982369984</v>
      </c>
      <c r="R109" s="96">
        <v>139.66321405000002</v>
      </c>
      <c r="S109" s="97">
        <v>1.7759526641722892E-4</v>
      </c>
      <c r="T109" s="97">
        <v>4.4394072781439335E-3</v>
      </c>
      <c r="U109" s="97">
        <f>R109/'סכום נכסי הקרן'!$C$42</f>
        <v>1.0468811132112569E-3</v>
      </c>
    </row>
    <row r="110" spans="2:21" s="142" customFormat="1">
      <c r="B110" s="89" t="s">
        <v>580</v>
      </c>
      <c r="C110" s="86" t="s">
        <v>581</v>
      </c>
      <c r="D110" s="99" t="s">
        <v>128</v>
      </c>
      <c r="E110" s="99" t="s">
        <v>348</v>
      </c>
      <c r="F110" s="86" t="s">
        <v>498</v>
      </c>
      <c r="G110" s="99" t="s">
        <v>406</v>
      </c>
      <c r="H110" s="86" t="s">
        <v>525</v>
      </c>
      <c r="I110" s="86" t="s">
        <v>352</v>
      </c>
      <c r="J110" s="86"/>
      <c r="K110" s="96">
        <v>2.0900000000043373</v>
      </c>
      <c r="L110" s="99" t="s">
        <v>172</v>
      </c>
      <c r="M110" s="100">
        <v>5.8499999999999996E-2</v>
      </c>
      <c r="N110" s="100">
        <v>-1.7999999999881709E-3</v>
      </c>
      <c r="O110" s="96">
        <v>81376.635827000006</v>
      </c>
      <c r="P110" s="98">
        <v>124.66</v>
      </c>
      <c r="Q110" s="86"/>
      <c r="R110" s="96">
        <v>101.444116984</v>
      </c>
      <c r="S110" s="97">
        <v>7.6757584965099509E-5</v>
      </c>
      <c r="T110" s="97">
        <v>3.2245552583547621E-3</v>
      </c>
      <c r="U110" s="97">
        <f>R110/'סכום נכסי הקרן'!$C$42</f>
        <v>7.6040015861959809E-4</v>
      </c>
    </row>
    <row r="111" spans="2:21" s="142" customFormat="1">
      <c r="B111" s="89" t="s">
        <v>582</v>
      </c>
      <c r="C111" s="86" t="s">
        <v>583</v>
      </c>
      <c r="D111" s="99" t="s">
        <v>128</v>
      </c>
      <c r="E111" s="99" t="s">
        <v>348</v>
      </c>
      <c r="F111" s="86" t="s">
        <v>498</v>
      </c>
      <c r="G111" s="99" t="s">
        <v>406</v>
      </c>
      <c r="H111" s="86" t="s">
        <v>525</v>
      </c>
      <c r="I111" s="86" t="s">
        <v>352</v>
      </c>
      <c r="J111" s="86"/>
      <c r="K111" s="96">
        <v>7.0000000000286837</v>
      </c>
      <c r="L111" s="99" t="s">
        <v>172</v>
      </c>
      <c r="M111" s="100">
        <v>2.2499999999999999E-2</v>
      </c>
      <c r="N111" s="100">
        <v>1.9900000000031552E-2</v>
      </c>
      <c r="O111" s="96">
        <v>67198.434924999994</v>
      </c>
      <c r="P111" s="98">
        <v>103.76</v>
      </c>
      <c r="Q111" s="86"/>
      <c r="R111" s="96">
        <v>69.725097122000008</v>
      </c>
      <c r="S111" s="97">
        <v>3.6281802314050014E-4</v>
      </c>
      <c r="T111" s="97">
        <v>2.2163180601148381E-3</v>
      </c>
      <c r="U111" s="97">
        <f>R111/'סכום נכסי הקרן'!$C$42</f>
        <v>5.22642184560569E-4</v>
      </c>
    </row>
    <row r="112" spans="2:21" s="142" customFormat="1">
      <c r="B112" s="89" t="s">
        <v>584</v>
      </c>
      <c r="C112" s="86" t="s">
        <v>585</v>
      </c>
      <c r="D112" s="99" t="s">
        <v>128</v>
      </c>
      <c r="E112" s="99" t="s">
        <v>348</v>
      </c>
      <c r="F112" s="86" t="s">
        <v>509</v>
      </c>
      <c r="G112" s="99" t="s">
        <v>473</v>
      </c>
      <c r="H112" s="86" t="s">
        <v>525</v>
      </c>
      <c r="I112" s="86" t="s">
        <v>168</v>
      </c>
      <c r="J112" s="86"/>
      <c r="K112" s="96">
        <v>1.7200000000219122</v>
      </c>
      <c r="L112" s="99" t="s">
        <v>172</v>
      </c>
      <c r="M112" s="100">
        <v>4.0500000000000001E-2</v>
      </c>
      <c r="N112" s="100">
        <v>-1.0700000000161459E-2</v>
      </c>
      <c r="O112" s="96">
        <v>25661.459956999999</v>
      </c>
      <c r="P112" s="98">
        <v>135.16</v>
      </c>
      <c r="Q112" s="86"/>
      <c r="R112" s="96">
        <v>34.684030491999998</v>
      </c>
      <c r="S112" s="97">
        <v>1.7642222846547519E-4</v>
      </c>
      <c r="T112" s="97">
        <v>1.1024845622300133E-3</v>
      </c>
      <c r="U112" s="97">
        <f>R112/'סכום נכסי הקרן'!$C$42</f>
        <v>2.599829647276983E-4</v>
      </c>
    </row>
    <row r="113" spans="2:21" s="142" customFormat="1">
      <c r="B113" s="89" t="s">
        <v>586</v>
      </c>
      <c r="C113" s="86" t="s">
        <v>587</v>
      </c>
      <c r="D113" s="99" t="s">
        <v>128</v>
      </c>
      <c r="E113" s="99" t="s">
        <v>348</v>
      </c>
      <c r="F113" s="86" t="s">
        <v>588</v>
      </c>
      <c r="G113" s="99" t="s">
        <v>406</v>
      </c>
      <c r="H113" s="86" t="s">
        <v>525</v>
      </c>
      <c r="I113" s="86" t="s">
        <v>168</v>
      </c>
      <c r="J113" s="86"/>
      <c r="K113" s="96">
        <v>6.5199999999825016</v>
      </c>
      <c r="L113" s="99" t="s">
        <v>172</v>
      </c>
      <c r="M113" s="100">
        <v>1.9599999999999999E-2</v>
      </c>
      <c r="N113" s="100">
        <v>1.439999999993379E-2</v>
      </c>
      <c r="O113" s="96">
        <v>80546.721109999999</v>
      </c>
      <c r="P113" s="98">
        <v>105</v>
      </c>
      <c r="Q113" s="86"/>
      <c r="R113" s="96">
        <v>84.574059798999983</v>
      </c>
      <c r="S113" s="97">
        <v>1.2505456685886471E-4</v>
      </c>
      <c r="T113" s="97">
        <v>2.6883148806774917E-3</v>
      </c>
      <c r="U113" s="97">
        <f>R113/'סכום נכסי הקרן'!$C$42</f>
        <v>6.3394635783961821E-4</v>
      </c>
    </row>
    <row r="114" spans="2:21" s="142" customFormat="1">
      <c r="B114" s="89" t="s">
        <v>589</v>
      </c>
      <c r="C114" s="86" t="s">
        <v>590</v>
      </c>
      <c r="D114" s="99" t="s">
        <v>128</v>
      </c>
      <c r="E114" s="99" t="s">
        <v>348</v>
      </c>
      <c r="F114" s="86" t="s">
        <v>588</v>
      </c>
      <c r="G114" s="99" t="s">
        <v>406</v>
      </c>
      <c r="H114" s="86" t="s">
        <v>525</v>
      </c>
      <c r="I114" s="86" t="s">
        <v>168</v>
      </c>
      <c r="J114" s="86"/>
      <c r="K114" s="96">
        <v>3.7500000000071863</v>
      </c>
      <c r="L114" s="99" t="s">
        <v>172</v>
      </c>
      <c r="M114" s="100">
        <v>2.75E-2</v>
      </c>
      <c r="N114" s="100">
        <v>4.5999999999022621E-3</v>
      </c>
      <c r="O114" s="96">
        <v>31507.208282</v>
      </c>
      <c r="P114" s="98">
        <v>110.41</v>
      </c>
      <c r="Q114" s="86"/>
      <c r="R114" s="96">
        <v>34.787109729000001</v>
      </c>
      <c r="S114" s="97">
        <v>6.9383796030367582E-5</v>
      </c>
      <c r="T114" s="97">
        <v>1.1057610922603153E-3</v>
      </c>
      <c r="U114" s="97">
        <f>R114/'סכום נכסי הקרן'!$C$42</f>
        <v>2.6075562134392726E-4</v>
      </c>
    </row>
    <row r="115" spans="2:21" s="142" customFormat="1">
      <c r="B115" s="89" t="s">
        <v>591</v>
      </c>
      <c r="C115" s="86" t="s">
        <v>592</v>
      </c>
      <c r="D115" s="99" t="s">
        <v>128</v>
      </c>
      <c r="E115" s="99" t="s">
        <v>348</v>
      </c>
      <c r="F115" s="86" t="s">
        <v>376</v>
      </c>
      <c r="G115" s="99" t="s">
        <v>356</v>
      </c>
      <c r="H115" s="86" t="s">
        <v>525</v>
      </c>
      <c r="I115" s="86" t="s">
        <v>168</v>
      </c>
      <c r="J115" s="86"/>
      <c r="K115" s="96">
        <v>3.9499999999959754</v>
      </c>
      <c r="L115" s="99" t="s">
        <v>172</v>
      </c>
      <c r="M115" s="100">
        <v>1.4199999999999999E-2</v>
      </c>
      <c r="N115" s="100">
        <v>1.5699999999975851E-2</v>
      </c>
      <c r="O115" s="96">
        <f>232768.14215/50000</f>
        <v>4.6553628429999998</v>
      </c>
      <c r="P115" s="98">
        <v>5070000</v>
      </c>
      <c r="Q115" s="86"/>
      <c r="R115" s="96">
        <v>236.026913901</v>
      </c>
      <c r="S115" s="97">
        <f>1098.32558934554%/50000</f>
        <v>2.1966511786910799E-4</v>
      </c>
      <c r="T115" s="97">
        <v>7.5024737654600096E-3</v>
      </c>
      <c r="U115" s="97">
        <f>R115/'סכום נכסי הקרן'!$C$42</f>
        <v>1.7691997141354367E-3</v>
      </c>
    </row>
    <row r="116" spans="2:21" s="142" customFormat="1">
      <c r="B116" s="89" t="s">
        <v>593</v>
      </c>
      <c r="C116" s="86" t="s">
        <v>594</v>
      </c>
      <c r="D116" s="99" t="s">
        <v>128</v>
      </c>
      <c r="E116" s="99" t="s">
        <v>348</v>
      </c>
      <c r="F116" s="86" t="s">
        <v>376</v>
      </c>
      <c r="G116" s="99" t="s">
        <v>356</v>
      </c>
      <c r="H116" s="86" t="s">
        <v>525</v>
      </c>
      <c r="I116" s="86" t="s">
        <v>168</v>
      </c>
      <c r="J116" s="86"/>
      <c r="K116" s="96">
        <v>4.5999999999877144</v>
      </c>
      <c r="L116" s="99" t="s">
        <v>172</v>
      </c>
      <c r="M116" s="100">
        <v>1.5900000000000001E-2</v>
      </c>
      <c r="N116" s="100">
        <v>1.6799999999968725E-2</v>
      </c>
      <c r="O116" s="96">
        <f>179067.06545/50000</f>
        <v>3.5813413089999999</v>
      </c>
      <c r="P116" s="98">
        <v>5000000</v>
      </c>
      <c r="Q116" s="86"/>
      <c r="R116" s="96">
        <v>179.06706896700001</v>
      </c>
      <c r="S116" s="97">
        <f>1196.17278189713%/50000</f>
        <v>2.3923455637942602E-4</v>
      </c>
      <c r="T116" s="97">
        <v>5.6919186247812222E-3</v>
      </c>
      <c r="U116" s="97">
        <f>R116/'סכום נכסי הקרן'!$C$42</f>
        <v>1.3422427213549426E-3</v>
      </c>
    </row>
    <row r="117" spans="2:21" s="142" customFormat="1">
      <c r="B117" s="89" t="s">
        <v>595</v>
      </c>
      <c r="C117" s="86" t="s">
        <v>596</v>
      </c>
      <c r="D117" s="99" t="s">
        <v>128</v>
      </c>
      <c r="E117" s="99" t="s">
        <v>348</v>
      </c>
      <c r="F117" s="86" t="s">
        <v>597</v>
      </c>
      <c r="G117" s="99" t="s">
        <v>598</v>
      </c>
      <c r="H117" s="86" t="s">
        <v>525</v>
      </c>
      <c r="I117" s="86" t="s">
        <v>352</v>
      </c>
      <c r="J117" s="86"/>
      <c r="K117" s="96">
        <v>4.9499999999926088</v>
      </c>
      <c r="L117" s="99" t="s">
        <v>172</v>
      </c>
      <c r="M117" s="100">
        <v>1.9400000000000001E-2</v>
      </c>
      <c r="N117" s="100">
        <v>6.8999999999929985E-3</v>
      </c>
      <c r="O117" s="96">
        <v>119241.130943</v>
      </c>
      <c r="P117" s="98">
        <v>107.79</v>
      </c>
      <c r="Q117" s="86"/>
      <c r="R117" s="96">
        <v>128.53000896099999</v>
      </c>
      <c r="S117" s="97">
        <v>1.980032092837557E-4</v>
      </c>
      <c r="T117" s="97">
        <v>4.0855214533233658E-3</v>
      </c>
      <c r="U117" s="97">
        <f>R117/'סכום נכסי הקרן'!$C$42</f>
        <v>9.634293452102069E-4</v>
      </c>
    </row>
    <row r="118" spans="2:21" s="142" customFormat="1">
      <c r="B118" s="89" t="s">
        <v>599</v>
      </c>
      <c r="C118" s="86" t="s">
        <v>600</v>
      </c>
      <c r="D118" s="99" t="s">
        <v>128</v>
      </c>
      <c r="E118" s="99" t="s">
        <v>348</v>
      </c>
      <c r="F118" s="86" t="s">
        <v>597</v>
      </c>
      <c r="G118" s="99" t="s">
        <v>598</v>
      </c>
      <c r="H118" s="86" t="s">
        <v>525</v>
      </c>
      <c r="I118" s="86" t="s">
        <v>352</v>
      </c>
      <c r="J118" s="86"/>
      <c r="K118" s="96">
        <v>6.3999999999907056</v>
      </c>
      <c r="L118" s="99" t="s">
        <v>172</v>
      </c>
      <c r="M118" s="100">
        <v>1.23E-2</v>
      </c>
      <c r="N118" s="100">
        <v>1.1299999999975075E-2</v>
      </c>
      <c r="O118" s="96">
        <v>232838.097867</v>
      </c>
      <c r="P118" s="98">
        <v>101.66</v>
      </c>
      <c r="Q118" s="86"/>
      <c r="R118" s="96">
        <v>236.70321824300001</v>
      </c>
      <c r="S118" s="97">
        <v>2.1974544453609492E-4</v>
      </c>
      <c r="T118" s="97">
        <v>7.5239711256527972E-3</v>
      </c>
      <c r="U118" s="97">
        <f>R118/'סכום נכסי הקרן'!$C$42</f>
        <v>1.7742691251986041E-3</v>
      </c>
    </row>
    <row r="119" spans="2:21" s="142" customFormat="1">
      <c r="B119" s="89" t="s">
        <v>601</v>
      </c>
      <c r="C119" s="86" t="s">
        <v>602</v>
      </c>
      <c r="D119" s="99" t="s">
        <v>128</v>
      </c>
      <c r="E119" s="99" t="s">
        <v>348</v>
      </c>
      <c r="F119" s="86" t="s">
        <v>603</v>
      </c>
      <c r="G119" s="99" t="s">
        <v>473</v>
      </c>
      <c r="H119" s="86" t="s">
        <v>525</v>
      </c>
      <c r="I119" s="86" t="s">
        <v>168</v>
      </c>
      <c r="J119" s="86"/>
      <c r="K119" s="96">
        <v>0.50000000000360789</v>
      </c>
      <c r="L119" s="99" t="s">
        <v>172</v>
      </c>
      <c r="M119" s="100">
        <v>3.6000000000000004E-2</v>
      </c>
      <c r="N119" s="100">
        <v>-1.779999999999856E-2</v>
      </c>
      <c r="O119" s="96">
        <v>126561.660573</v>
      </c>
      <c r="P119" s="98">
        <v>109.5</v>
      </c>
      <c r="Q119" s="86"/>
      <c r="R119" s="96">
        <v>138.58501800899998</v>
      </c>
      <c r="S119" s="97">
        <v>3.0591730617676065E-4</v>
      </c>
      <c r="T119" s="97">
        <v>4.4051351801957369E-3</v>
      </c>
      <c r="U119" s="97">
        <f>R119/'סכום נכסי הקרן'!$C$42</f>
        <v>1.0387992207863983E-3</v>
      </c>
    </row>
    <row r="120" spans="2:21" s="142" customFormat="1">
      <c r="B120" s="89" t="s">
        <v>604</v>
      </c>
      <c r="C120" s="86" t="s">
        <v>605</v>
      </c>
      <c r="D120" s="99" t="s">
        <v>128</v>
      </c>
      <c r="E120" s="99" t="s">
        <v>348</v>
      </c>
      <c r="F120" s="86" t="s">
        <v>603</v>
      </c>
      <c r="G120" s="99" t="s">
        <v>473</v>
      </c>
      <c r="H120" s="86" t="s">
        <v>525</v>
      </c>
      <c r="I120" s="86" t="s">
        <v>168</v>
      </c>
      <c r="J120" s="86"/>
      <c r="K120" s="96">
        <v>6.9900000000327696</v>
      </c>
      <c r="L120" s="99" t="s">
        <v>172</v>
      </c>
      <c r="M120" s="100">
        <v>2.2499999999999999E-2</v>
      </c>
      <c r="N120" s="100">
        <v>1.1200000000022602E-2</v>
      </c>
      <c r="O120" s="96">
        <v>48017.209002000003</v>
      </c>
      <c r="P120" s="98">
        <v>110.58</v>
      </c>
      <c r="Q120" s="86"/>
      <c r="R120" s="96">
        <v>53.097429374000001</v>
      </c>
      <c r="S120" s="97">
        <v>1.1736816247054153E-4</v>
      </c>
      <c r="T120" s="97">
        <v>1.6877823986585325E-3</v>
      </c>
      <c r="U120" s="97">
        <f>R120/'סכום נכסי הקרן'!$C$42</f>
        <v>3.9800527540350702E-4</v>
      </c>
    </row>
    <row r="121" spans="2:21" s="142" customFormat="1">
      <c r="B121" s="89" t="s">
        <v>606</v>
      </c>
      <c r="C121" s="86" t="s">
        <v>607</v>
      </c>
      <c r="D121" s="99" t="s">
        <v>128</v>
      </c>
      <c r="E121" s="99" t="s">
        <v>348</v>
      </c>
      <c r="F121" s="86" t="s">
        <v>608</v>
      </c>
      <c r="G121" s="99" t="s">
        <v>402</v>
      </c>
      <c r="H121" s="86" t="s">
        <v>525</v>
      </c>
      <c r="I121" s="86" t="s">
        <v>352</v>
      </c>
      <c r="J121" s="86"/>
      <c r="K121" s="96">
        <v>3.6100000000117274</v>
      </c>
      <c r="L121" s="99" t="s">
        <v>172</v>
      </c>
      <c r="M121" s="100">
        <v>1.8000000000000002E-2</v>
      </c>
      <c r="N121" s="100">
        <v>8.3000000000458905E-3</v>
      </c>
      <c r="O121" s="96">
        <v>94197.811385999987</v>
      </c>
      <c r="P121" s="98">
        <v>104.1</v>
      </c>
      <c r="Q121" s="86"/>
      <c r="R121" s="96">
        <v>98.059920884999997</v>
      </c>
      <c r="S121" s="97">
        <v>1.1670070514582975E-4</v>
      </c>
      <c r="T121" s="97">
        <v>3.116983447876533E-3</v>
      </c>
      <c r="U121" s="97">
        <f>R121/'סכום נכסי הקרן'!$C$42</f>
        <v>7.3503305674137577E-4</v>
      </c>
    </row>
    <row r="122" spans="2:21" s="142" customFormat="1">
      <c r="B122" s="89" t="s">
        <v>609</v>
      </c>
      <c r="C122" s="86" t="s">
        <v>610</v>
      </c>
      <c r="D122" s="99" t="s">
        <v>128</v>
      </c>
      <c r="E122" s="99" t="s">
        <v>348</v>
      </c>
      <c r="F122" s="86" t="s">
        <v>611</v>
      </c>
      <c r="G122" s="99" t="s">
        <v>356</v>
      </c>
      <c r="H122" s="86" t="s">
        <v>612</v>
      </c>
      <c r="I122" s="86" t="s">
        <v>168</v>
      </c>
      <c r="J122" s="86"/>
      <c r="K122" s="96">
        <v>1.2400000000379621</v>
      </c>
      <c r="L122" s="99" t="s">
        <v>172</v>
      </c>
      <c r="M122" s="100">
        <v>4.1500000000000002E-2</v>
      </c>
      <c r="N122" s="100">
        <v>-7.59999999962038E-3</v>
      </c>
      <c r="O122" s="96">
        <v>7437.3515650000008</v>
      </c>
      <c r="P122" s="98">
        <v>113.34</v>
      </c>
      <c r="Q122" s="86"/>
      <c r="R122" s="96">
        <v>8.429494407</v>
      </c>
      <c r="S122" s="97">
        <v>2.4717431545888102E-5</v>
      </c>
      <c r="T122" s="97">
        <v>2.6794427635119556E-4</v>
      </c>
      <c r="U122" s="97">
        <f>R122/'סכום נכסי הקרן'!$C$42</f>
        <v>6.3185417496184433E-5</v>
      </c>
    </row>
    <row r="123" spans="2:21" s="142" customFormat="1">
      <c r="B123" s="89" t="s">
        <v>613</v>
      </c>
      <c r="C123" s="86" t="s">
        <v>614</v>
      </c>
      <c r="D123" s="99" t="s">
        <v>128</v>
      </c>
      <c r="E123" s="99" t="s">
        <v>348</v>
      </c>
      <c r="F123" s="86" t="s">
        <v>615</v>
      </c>
      <c r="G123" s="99" t="s">
        <v>402</v>
      </c>
      <c r="H123" s="86" t="s">
        <v>612</v>
      </c>
      <c r="I123" s="86" t="s">
        <v>352</v>
      </c>
      <c r="J123" s="86"/>
      <c r="K123" s="96">
        <v>2.0100000000031524</v>
      </c>
      <c r="L123" s="99" t="s">
        <v>172</v>
      </c>
      <c r="M123" s="100">
        <v>2.8500000000000001E-2</v>
      </c>
      <c r="N123" s="100">
        <v>1.8800000000106704E-2</v>
      </c>
      <c r="O123" s="96">
        <v>39539.949180000003</v>
      </c>
      <c r="P123" s="98">
        <v>104.29</v>
      </c>
      <c r="Q123" s="86"/>
      <c r="R123" s="96">
        <v>41.236212086999998</v>
      </c>
      <c r="S123" s="97">
        <v>1.3558102262374922E-4</v>
      </c>
      <c r="T123" s="97">
        <v>1.3107556009456923E-3</v>
      </c>
      <c r="U123" s="97">
        <f>R123/'סכום נכסי הקרן'!$C$42</f>
        <v>3.0909650696424047E-4</v>
      </c>
    </row>
    <row r="124" spans="2:21" s="142" customFormat="1">
      <c r="B124" s="89" t="s">
        <v>616</v>
      </c>
      <c r="C124" s="86" t="s">
        <v>617</v>
      </c>
      <c r="D124" s="99" t="s">
        <v>128</v>
      </c>
      <c r="E124" s="99" t="s">
        <v>348</v>
      </c>
      <c r="F124" s="86" t="s">
        <v>387</v>
      </c>
      <c r="G124" s="99" t="s">
        <v>356</v>
      </c>
      <c r="H124" s="86" t="s">
        <v>612</v>
      </c>
      <c r="I124" s="86" t="s">
        <v>168</v>
      </c>
      <c r="J124" s="86"/>
      <c r="K124" s="96">
        <v>2.1600000000014257</v>
      </c>
      <c r="L124" s="99" t="s">
        <v>172</v>
      </c>
      <c r="M124" s="100">
        <v>2.7999999999999997E-2</v>
      </c>
      <c r="N124" s="100">
        <v>8.9000000000236043E-3</v>
      </c>
      <c r="O124" s="96">
        <f>208393.18535/50000</f>
        <v>4.1678637070000004</v>
      </c>
      <c r="P124" s="98">
        <v>5387000</v>
      </c>
      <c r="Q124" s="86"/>
      <c r="R124" s="96">
        <v>224.52281802300001</v>
      </c>
      <c r="S124" s="97">
        <f>1178.22799428959%/50000</f>
        <v>2.3564559885791802E-4</v>
      </c>
      <c r="T124" s="97">
        <v>7.1367986138701645E-3</v>
      </c>
      <c r="U124" s="97">
        <f>R124/'סכום נכסי הקרן'!$C$42</f>
        <v>1.6829678399717929E-3</v>
      </c>
    </row>
    <row r="125" spans="2:21" s="142" customFormat="1">
      <c r="B125" s="89" t="s">
        <v>618</v>
      </c>
      <c r="C125" s="86" t="s">
        <v>619</v>
      </c>
      <c r="D125" s="99" t="s">
        <v>128</v>
      </c>
      <c r="E125" s="99" t="s">
        <v>348</v>
      </c>
      <c r="F125" s="86" t="s">
        <v>387</v>
      </c>
      <c r="G125" s="99" t="s">
        <v>356</v>
      </c>
      <c r="H125" s="86" t="s">
        <v>612</v>
      </c>
      <c r="I125" s="86" t="s">
        <v>168</v>
      </c>
      <c r="J125" s="86"/>
      <c r="K125" s="96">
        <v>3.419999999878673</v>
      </c>
      <c r="L125" s="99" t="s">
        <v>172</v>
      </c>
      <c r="M125" s="100">
        <v>1.49E-2</v>
      </c>
      <c r="N125" s="100">
        <v>1.7999999998944981E-2</v>
      </c>
      <c r="O125" s="96">
        <f>11298.8081/50000</f>
        <v>0.22597616200000001</v>
      </c>
      <c r="P125" s="98">
        <v>5033372</v>
      </c>
      <c r="Q125" s="86"/>
      <c r="R125" s="96">
        <v>11.374220789000001</v>
      </c>
      <c r="S125" s="97">
        <f>186.818916997355%/50000</f>
        <v>3.7363783399471E-5</v>
      </c>
      <c r="T125" s="97">
        <v>3.6154687472554717E-4</v>
      </c>
      <c r="U125" s="97">
        <f>R125/'סכום נכסי הקרן'!$C$42</f>
        <v>8.5258362429179241E-5</v>
      </c>
    </row>
    <row r="126" spans="2:21" s="142" customFormat="1">
      <c r="B126" s="89" t="s">
        <v>620</v>
      </c>
      <c r="C126" s="86" t="s">
        <v>621</v>
      </c>
      <c r="D126" s="99" t="s">
        <v>128</v>
      </c>
      <c r="E126" s="99" t="s">
        <v>348</v>
      </c>
      <c r="F126" s="86" t="s">
        <v>387</v>
      </c>
      <c r="G126" s="99" t="s">
        <v>356</v>
      </c>
      <c r="H126" s="86" t="s">
        <v>612</v>
      </c>
      <c r="I126" s="86" t="s">
        <v>168</v>
      </c>
      <c r="J126" s="86"/>
      <c r="K126" s="96">
        <v>4.9700000000104421</v>
      </c>
      <c r="L126" s="99" t="s">
        <v>172</v>
      </c>
      <c r="M126" s="100">
        <v>2.2000000000000002E-2</v>
      </c>
      <c r="N126" s="100">
        <v>1.9900000000034807E-2</v>
      </c>
      <c r="O126" s="96">
        <f>47607.3375/50000</f>
        <v>0.95214675000000004</v>
      </c>
      <c r="P126" s="98">
        <v>5130000</v>
      </c>
      <c r="Q126" s="86"/>
      <c r="R126" s="96">
        <v>48.845131016999993</v>
      </c>
      <c r="S126" s="97">
        <f>945.715882002384%/50000</f>
        <v>1.8914317640047681E-4</v>
      </c>
      <c r="T126" s="97">
        <v>1.5526166400633807E-3</v>
      </c>
      <c r="U126" s="97">
        <f>R126/'סכום נכסי הקרן'!$C$42</f>
        <v>3.6613109244156504E-4</v>
      </c>
    </row>
    <row r="127" spans="2:21" s="142" customFormat="1">
      <c r="B127" s="89" t="s">
        <v>622</v>
      </c>
      <c r="C127" s="86" t="s">
        <v>623</v>
      </c>
      <c r="D127" s="99" t="s">
        <v>128</v>
      </c>
      <c r="E127" s="99" t="s">
        <v>348</v>
      </c>
      <c r="F127" s="86" t="s">
        <v>624</v>
      </c>
      <c r="G127" s="99" t="s">
        <v>406</v>
      </c>
      <c r="H127" s="86" t="s">
        <v>612</v>
      </c>
      <c r="I127" s="86" t="s">
        <v>168</v>
      </c>
      <c r="J127" s="86"/>
      <c r="K127" s="96">
        <v>5.2199999999638287</v>
      </c>
      <c r="L127" s="99" t="s">
        <v>172</v>
      </c>
      <c r="M127" s="100">
        <v>2.5000000000000001E-2</v>
      </c>
      <c r="N127" s="100">
        <v>1.5499999999778198E-2</v>
      </c>
      <c r="O127" s="96">
        <v>27395.617752000002</v>
      </c>
      <c r="P127" s="98">
        <v>106.97</v>
      </c>
      <c r="Q127" s="86"/>
      <c r="R127" s="96">
        <v>29.305093122999999</v>
      </c>
      <c r="S127" s="97">
        <v>1.1458001973115881E-4</v>
      </c>
      <c r="T127" s="97">
        <v>9.3150687231325334E-4</v>
      </c>
      <c r="U127" s="97">
        <f>R127/'סכום נכסי הקרן'!$C$42</f>
        <v>2.1966377274106402E-4</v>
      </c>
    </row>
    <row r="128" spans="2:21" s="142" customFormat="1">
      <c r="B128" s="89" t="s">
        <v>625</v>
      </c>
      <c r="C128" s="86" t="s">
        <v>626</v>
      </c>
      <c r="D128" s="99" t="s">
        <v>128</v>
      </c>
      <c r="E128" s="99" t="s">
        <v>348</v>
      </c>
      <c r="F128" s="86" t="s">
        <v>624</v>
      </c>
      <c r="G128" s="99" t="s">
        <v>406</v>
      </c>
      <c r="H128" s="86" t="s">
        <v>612</v>
      </c>
      <c r="I128" s="86" t="s">
        <v>168</v>
      </c>
      <c r="J128" s="86"/>
      <c r="K128" s="96">
        <v>7.190000000035357</v>
      </c>
      <c r="L128" s="99" t="s">
        <v>172</v>
      </c>
      <c r="M128" s="100">
        <v>1.9E-2</v>
      </c>
      <c r="N128" s="100">
        <v>2.5200000000055463E-2</v>
      </c>
      <c r="O128" s="96">
        <v>89423.037096999993</v>
      </c>
      <c r="P128" s="98">
        <v>96.78</v>
      </c>
      <c r="Q128" s="86"/>
      <c r="R128" s="96">
        <v>86.543617226000009</v>
      </c>
      <c r="S128" s="97">
        <v>3.6094585873699877E-4</v>
      </c>
      <c r="T128" s="97">
        <v>2.7509202534352468E-3</v>
      </c>
      <c r="U128" s="97">
        <f>R128/'סכום נכסי הקרן'!$C$42</f>
        <v>6.487096760529104E-4</v>
      </c>
    </row>
    <row r="129" spans="2:21" s="142" customFormat="1">
      <c r="B129" s="89" t="s">
        <v>627</v>
      </c>
      <c r="C129" s="86" t="s">
        <v>628</v>
      </c>
      <c r="D129" s="99" t="s">
        <v>128</v>
      </c>
      <c r="E129" s="99" t="s">
        <v>348</v>
      </c>
      <c r="F129" s="86" t="s">
        <v>629</v>
      </c>
      <c r="G129" s="99" t="s">
        <v>406</v>
      </c>
      <c r="H129" s="86" t="s">
        <v>612</v>
      </c>
      <c r="I129" s="86" t="s">
        <v>168</v>
      </c>
      <c r="J129" s="86"/>
      <c r="K129" s="96">
        <v>1.2399999999845823</v>
      </c>
      <c r="L129" s="99" t="s">
        <v>172</v>
      </c>
      <c r="M129" s="100">
        <v>4.5999999999999999E-2</v>
      </c>
      <c r="N129" s="100">
        <v>-4.9999999998795522E-3</v>
      </c>
      <c r="O129" s="96">
        <v>31353.249300000003</v>
      </c>
      <c r="P129" s="98">
        <v>132.4</v>
      </c>
      <c r="Q129" s="86"/>
      <c r="R129" s="96">
        <v>41.511702311000001</v>
      </c>
      <c r="S129" s="97">
        <v>1.0882963607257117E-4</v>
      </c>
      <c r="T129" s="97">
        <v>1.3195124759310072E-3</v>
      </c>
      <c r="U129" s="97">
        <f>R129/'סכום נכסי הקרן'!$C$42</f>
        <v>3.1116151394794552E-4</v>
      </c>
    </row>
    <row r="130" spans="2:21" s="142" customFormat="1">
      <c r="B130" s="89" t="s">
        <v>630</v>
      </c>
      <c r="C130" s="86" t="s">
        <v>631</v>
      </c>
      <c r="D130" s="99" t="s">
        <v>128</v>
      </c>
      <c r="E130" s="99" t="s">
        <v>348</v>
      </c>
      <c r="F130" s="86" t="s">
        <v>632</v>
      </c>
      <c r="G130" s="99" t="s">
        <v>356</v>
      </c>
      <c r="H130" s="86" t="s">
        <v>612</v>
      </c>
      <c r="I130" s="86" t="s">
        <v>352</v>
      </c>
      <c r="J130" s="86"/>
      <c r="K130" s="96">
        <v>1.7499999999918545</v>
      </c>
      <c r="L130" s="99" t="s">
        <v>172</v>
      </c>
      <c r="M130" s="100">
        <v>0.02</v>
      </c>
      <c r="N130" s="100">
        <v>-5.8999999999185433E-3</v>
      </c>
      <c r="O130" s="96">
        <v>57377.977310000009</v>
      </c>
      <c r="P130" s="98">
        <v>106.98</v>
      </c>
      <c r="Q130" s="86"/>
      <c r="R130" s="96">
        <v>61.382960650000001</v>
      </c>
      <c r="S130" s="97">
        <v>1.3445772191344443E-4</v>
      </c>
      <c r="T130" s="97">
        <v>1.9511505883437216E-3</v>
      </c>
      <c r="U130" s="97">
        <f>R130/'סכום נכסי הקרן'!$C$42</f>
        <v>4.6011158066625323E-4</v>
      </c>
    </row>
    <row r="131" spans="2:21" s="142" customFormat="1">
      <c r="B131" s="89" t="s">
        <v>633</v>
      </c>
      <c r="C131" s="86" t="s">
        <v>634</v>
      </c>
      <c r="D131" s="99" t="s">
        <v>128</v>
      </c>
      <c r="E131" s="99" t="s">
        <v>348</v>
      </c>
      <c r="F131" s="86" t="s">
        <v>570</v>
      </c>
      <c r="G131" s="99" t="s">
        <v>406</v>
      </c>
      <c r="H131" s="86" t="s">
        <v>612</v>
      </c>
      <c r="I131" s="86" t="s">
        <v>352</v>
      </c>
      <c r="J131" s="86"/>
      <c r="K131" s="96">
        <v>6.700000000231725</v>
      </c>
      <c r="L131" s="99" t="s">
        <v>172</v>
      </c>
      <c r="M131" s="100">
        <v>2.81E-2</v>
      </c>
      <c r="N131" s="100">
        <v>2.020000000064285E-2</v>
      </c>
      <c r="O131" s="96">
        <v>12455.017936</v>
      </c>
      <c r="P131" s="98">
        <v>107.41</v>
      </c>
      <c r="Q131" s="86"/>
      <c r="R131" s="96">
        <v>13.377935307</v>
      </c>
      <c r="S131" s="97">
        <v>2.3790865955711422E-5</v>
      </c>
      <c r="T131" s="97">
        <v>4.2523798247384303E-4</v>
      </c>
      <c r="U131" s="97">
        <f>R131/'סכום נכסי הקרן'!$C$42</f>
        <v>1.0027771379832665E-4</v>
      </c>
    </row>
    <row r="132" spans="2:21" s="142" customFormat="1">
      <c r="B132" s="89" t="s">
        <v>635</v>
      </c>
      <c r="C132" s="86" t="s">
        <v>636</v>
      </c>
      <c r="D132" s="99" t="s">
        <v>128</v>
      </c>
      <c r="E132" s="99" t="s">
        <v>348</v>
      </c>
      <c r="F132" s="86" t="s">
        <v>570</v>
      </c>
      <c r="G132" s="99" t="s">
        <v>406</v>
      </c>
      <c r="H132" s="86" t="s">
        <v>612</v>
      </c>
      <c r="I132" s="86" t="s">
        <v>352</v>
      </c>
      <c r="J132" s="86"/>
      <c r="K132" s="96">
        <v>4.7899999999767413</v>
      </c>
      <c r="L132" s="99" t="s">
        <v>172</v>
      </c>
      <c r="M132" s="100">
        <v>3.7000000000000005E-2</v>
      </c>
      <c r="N132" s="100">
        <v>1.3400000000035779E-2</v>
      </c>
      <c r="O132" s="96">
        <v>49586.869648</v>
      </c>
      <c r="P132" s="98">
        <v>112.72</v>
      </c>
      <c r="Q132" s="86"/>
      <c r="R132" s="96">
        <v>55.894320470000004</v>
      </c>
      <c r="S132" s="97">
        <v>7.3280109336864693E-5</v>
      </c>
      <c r="T132" s="97">
        <v>1.7766858280419721E-3</v>
      </c>
      <c r="U132" s="97">
        <f>R132/'סכום נכסי הקרן'!$C$42</f>
        <v>4.1897008338123904E-4</v>
      </c>
    </row>
    <row r="133" spans="2:21" s="142" customFormat="1">
      <c r="B133" s="89" t="s">
        <v>637</v>
      </c>
      <c r="C133" s="86" t="s">
        <v>638</v>
      </c>
      <c r="D133" s="99" t="s">
        <v>128</v>
      </c>
      <c r="E133" s="99" t="s">
        <v>348</v>
      </c>
      <c r="F133" s="86" t="s">
        <v>361</v>
      </c>
      <c r="G133" s="99" t="s">
        <v>356</v>
      </c>
      <c r="H133" s="86" t="s">
        <v>612</v>
      </c>
      <c r="I133" s="86" t="s">
        <v>352</v>
      </c>
      <c r="J133" s="86"/>
      <c r="K133" s="96">
        <v>2.6200000000027641</v>
      </c>
      <c r="L133" s="99" t="s">
        <v>172</v>
      </c>
      <c r="M133" s="100">
        <v>4.4999999999999998E-2</v>
      </c>
      <c r="N133" s="100">
        <v>-4.0000000000098729E-4</v>
      </c>
      <c r="O133" s="96">
        <v>295725.72295199998</v>
      </c>
      <c r="P133" s="98">
        <v>135.65</v>
      </c>
      <c r="Q133" s="96">
        <v>4.0114356440000005</v>
      </c>
      <c r="R133" s="96">
        <v>405.163373224</v>
      </c>
      <c r="S133" s="97">
        <v>1.737534962011653E-4</v>
      </c>
      <c r="T133" s="97">
        <v>1.2878732887272919E-2</v>
      </c>
      <c r="U133" s="97">
        <f>R133/'סכום נכסי הקרן'!$C$42</f>
        <v>3.0370050272602112E-3</v>
      </c>
    </row>
    <row r="134" spans="2:21" s="142" customFormat="1">
      <c r="B134" s="89" t="s">
        <v>639</v>
      </c>
      <c r="C134" s="86" t="s">
        <v>640</v>
      </c>
      <c r="D134" s="99" t="s">
        <v>128</v>
      </c>
      <c r="E134" s="99" t="s">
        <v>348</v>
      </c>
      <c r="F134" s="86" t="s">
        <v>641</v>
      </c>
      <c r="G134" s="99" t="s">
        <v>406</v>
      </c>
      <c r="H134" s="86" t="s">
        <v>612</v>
      </c>
      <c r="I134" s="86" t="s">
        <v>168</v>
      </c>
      <c r="J134" s="86"/>
      <c r="K134" s="96">
        <v>2.6300000866955524</v>
      </c>
      <c r="L134" s="99" t="s">
        <v>172</v>
      </c>
      <c r="M134" s="100">
        <v>4.9500000000000002E-2</v>
      </c>
      <c r="N134" s="100">
        <v>1.6000002537430804E-3</v>
      </c>
      <c r="O134" s="96">
        <v>4.0618270000000001</v>
      </c>
      <c r="P134" s="98">
        <v>116.43</v>
      </c>
      <c r="Q134" s="86"/>
      <c r="R134" s="96">
        <v>4.7291930000000005E-3</v>
      </c>
      <c r="S134" s="97">
        <v>6.5690784670333621E-9</v>
      </c>
      <c r="T134" s="97">
        <v>1.5032457878587208E-7</v>
      </c>
      <c r="U134" s="97">
        <f>R134/'סכום נכסי הקרן'!$C$42</f>
        <v>3.5448867950714924E-8</v>
      </c>
    </row>
    <row r="135" spans="2:21" s="142" customFormat="1">
      <c r="B135" s="89" t="s">
        <v>642</v>
      </c>
      <c r="C135" s="86" t="s">
        <v>643</v>
      </c>
      <c r="D135" s="99" t="s">
        <v>128</v>
      </c>
      <c r="E135" s="99" t="s">
        <v>348</v>
      </c>
      <c r="F135" s="86" t="s">
        <v>644</v>
      </c>
      <c r="G135" s="99" t="s">
        <v>441</v>
      </c>
      <c r="H135" s="86" t="s">
        <v>612</v>
      </c>
      <c r="I135" s="86" t="s">
        <v>352</v>
      </c>
      <c r="J135" s="86"/>
      <c r="K135" s="96">
        <v>0.75000000008836631</v>
      </c>
      <c r="L135" s="99" t="s">
        <v>172</v>
      </c>
      <c r="M135" s="100">
        <v>4.5999999999999999E-2</v>
      </c>
      <c r="N135" s="100">
        <v>-3.7000000008836618E-3</v>
      </c>
      <c r="O135" s="96">
        <v>5223.6616590000003</v>
      </c>
      <c r="P135" s="98">
        <v>108.32</v>
      </c>
      <c r="Q135" s="86"/>
      <c r="R135" s="96">
        <v>5.6582701499999999</v>
      </c>
      <c r="S135" s="97">
        <v>2.4359480709343288E-5</v>
      </c>
      <c r="T135" s="97">
        <v>1.7985670640961854E-4</v>
      </c>
      <c r="U135" s="97">
        <f>R135/'סכום נכסי הקרן'!$C$42</f>
        <v>4.241300183283319E-5</v>
      </c>
    </row>
    <row r="136" spans="2:21" s="142" customFormat="1">
      <c r="B136" s="89" t="s">
        <v>645</v>
      </c>
      <c r="C136" s="86" t="s">
        <v>646</v>
      </c>
      <c r="D136" s="99" t="s">
        <v>128</v>
      </c>
      <c r="E136" s="99" t="s">
        <v>348</v>
      </c>
      <c r="F136" s="86" t="s">
        <v>644</v>
      </c>
      <c r="G136" s="99" t="s">
        <v>441</v>
      </c>
      <c r="H136" s="86" t="s">
        <v>612</v>
      </c>
      <c r="I136" s="86" t="s">
        <v>352</v>
      </c>
      <c r="J136" s="86"/>
      <c r="K136" s="96">
        <v>2.8400000000015808</v>
      </c>
      <c r="L136" s="99" t="s">
        <v>172</v>
      </c>
      <c r="M136" s="100">
        <v>1.9799999999999998E-2</v>
      </c>
      <c r="N136" s="100">
        <v>1.7800000000042896E-2</v>
      </c>
      <c r="O136" s="96">
        <v>175160.904614</v>
      </c>
      <c r="P136" s="98">
        <v>101.15</v>
      </c>
      <c r="Q136" s="86"/>
      <c r="R136" s="96">
        <v>177.175246708</v>
      </c>
      <c r="S136" s="97">
        <v>2.096056420813506E-4</v>
      </c>
      <c r="T136" s="97">
        <v>5.6317841823463471E-3</v>
      </c>
      <c r="U136" s="97">
        <f>R136/'סכום נכסי הקרן'!$C$42</f>
        <v>1.3280620868480586E-3</v>
      </c>
    </row>
    <row r="137" spans="2:21" s="142" customFormat="1">
      <c r="B137" s="89" t="s">
        <v>647</v>
      </c>
      <c r="C137" s="86" t="s">
        <v>648</v>
      </c>
      <c r="D137" s="99" t="s">
        <v>128</v>
      </c>
      <c r="E137" s="99" t="s">
        <v>348</v>
      </c>
      <c r="F137" s="86" t="s">
        <v>649</v>
      </c>
      <c r="G137" s="99" t="s">
        <v>406</v>
      </c>
      <c r="H137" s="86" t="s">
        <v>612</v>
      </c>
      <c r="I137" s="86" t="s">
        <v>168</v>
      </c>
      <c r="J137" s="86"/>
      <c r="K137" s="96">
        <v>0.75000000000413358</v>
      </c>
      <c r="L137" s="99" t="s">
        <v>172</v>
      </c>
      <c r="M137" s="100">
        <v>4.4999999999999998E-2</v>
      </c>
      <c r="N137" s="100">
        <v>-1.3399999999996692E-2</v>
      </c>
      <c r="O137" s="96">
        <v>53099.125887000002</v>
      </c>
      <c r="P137" s="98">
        <v>113.9</v>
      </c>
      <c r="Q137" s="86"/>
      <c r="R137" s="96">
        <v>60.479906253000003</v>
      </c>
      <c r="S137" s="97">
        <v>1.5280323996258994E-4</v>
      </c>
      <c r="T137" s="97">
        <v>1.9224456334286327E-3</v>
      </c>
      <c r="U137" s="97">
        <f>R137/'סכום נכסי הקרן'!$C$42</f>
        <v>4.5334250694235032E-4</v>
      </c>
    </row>
    <row r="138" spans="2:21" s="142" customFormat="1">
      <c r="B138" s="89" t="s">
        <v>650</v>
      </c>
      <c r="C138" s="86" t="s">
        <v>651</v>
      </c>
      <c r="D138" s="99" t="s">
        <v>128</v>
      </c>
      <c r="E138" s="99" t="s">
        <v>348</v>
      </c>
      <c r="F138" s="86" t="s">
        <v>649</v>
      </c>
      <c r="G138" s="99" t="s">
        <v>406</v>
      </c>
      <c r="H138" s="86" t="s">
        <v>612</v>
      </c>
      <c r="I138" s="86" t="s">
        <v>168</v>
      </c>
      <c r="J138" s="86"/>
      <c r="K138" s="96">
        <v>2.9300000133267332</v>
      </c>
      <c r="L138" s="99" t="s">
        <v>172</v>
      </c>
      <c r="M138" s="100">
        <v>3.3000000000000002E-2</v>
      </c>
      <c r="N138" s="100">
        <v>3.9000000065541312E-3</v>
      </c>
      <c r="O138" s="96">
        <v>125.175904</v>
      </c>
      <c r="P138" s="98">
        <v>109.7</v>
      </c>
      <c r="Q138" s="86"/>
      <c r="R138" s="96">
        <v>0.13731796900000001</v>
      </c>
      <c r="S138" s="97">
        <v>2.0861931799266751E-7</v>
      </c>
      <c r="T138" s="97">
        <v>4.3648601039662454E-6</v>
      </c>
      <c r="U138" s="97">
        <f>R138/'סכום נכסי הקרן'!$C$42</f>
        <v>1.0293017329471149E-6</v>
      </c>
    </row>
    <row r="139" spans="2:21" s="142" customFormat="1">
      <c r="B139" s="89" t="s">
        <v>652</v>
      </c>
      <c r="C139" s="86" t="s">
        <v>653</v>
      </c>
      <c r="D139" s="99" t="s">
        <v>128</v>
      </c>
      <c r="E139" s="99" t="s">
        <v>348</v>
      </c>
      <c r="F139" s="86" t="s">
        <v>649</v>
      </c>
      <c r="G139" s="99" t="s">
        <v>406</v>
      </c>
      <c r="H139" s="86" t="s">
        <v>612</v>
      </c>
      <c r="I139" s="86" t="s">
        <v>168</v>
      </c>
      <c r="J139" s="86"/>
      <c r="K139" s="96">
        <v>5.0499999999303116</v>
      </c>
      <c r="L139" s="99" t="s">
        <v>172</v>
      </c>
      <c r="M139" s="100">
        <v>1.6E-2</v>
      </c>
      <c r="N139" s="100">
        <v>8.9999999997855736E-3</v>
      </c>
      <c r="O139" s="96">
        <v>17665.195312</v>
      </c>
      <c r="P139" s="98">
        <v>105.6</v>
      </c>
      <c r="Q139" s="86"/>
      <c r="R139" s="96">
        <v>18.654447286</v>
      </c>
      <c r="S139" s="97">
        <v>1.0971477481202942E-4</v>
      </c>
      <c r="T139" s="97">
        <v>5.9295992587978636E-4</v>
      </c>
      <c r="U139" s="97">
        <f>R139/'סכום נכסי הקרן'!$C$42</f>
        <v>1.3982915024508119E-4</v>
      </c>
    </row>
    <row r="140" spans="2:21" s="142" customFormat="1">
      <c r="B140" s="89" t="s">
        <v>654</v>
      </c>
      <c r="C140" s="86" t="s">
        <v>655</v>
      </c>
      <c r="D140" s="99" t="s">
        <v>128</v>
      </c>
      <c r="E140" s="99" t="s">
        <v>348</v>
      </c>
      <c r="F140" s="86" t="s">
        <v>611</v>
      </c>
      <c r="G140" s="99" t="s">
        <v>356</v>
      </c>
      <c r="H140" s="86" t="s">
        <v>656</v>
      </c>
      <c r="I140" s="86" t="s">
        <v>168</v>
      </c>
      <c r="J140" s="86"/>
      <c r="K140" s="96">
        <v>1.3999999999933692</v>
      </c>
      <c r="L140" s="99" t="s">
        <v>172</v>
      </c>
      <c r="M140" s="100">
        <v>5.2999999999999999E-2</v>
      </c>
      <c r="N140" s="100">
        <v>-5.1999999999138005E-3</v>
      </c>
      <c r="O140" s="96">
        <v>50876.796158999998</v>
      </c>
      <c r="P140" s="98">
        <v>118.57</v>
      </c>
      <c r="Q140" s="86"/>
      <c r="R140" s="96">
        <v>60.324618725999997</v>
      </c>
      <c r="S140" s="97">
        <v>1.9567546963916217E-4</v>
      </c>
      <c r="T140" s="97">
        <v>1.9175095836444569E-3</v>
      </c>
      <c r="U140" s="97">
        <f>R140/'סכום נכסי הקרן'!$C$42</f>
        <v>4.521785098208507E-4</v>
      </c>
    </row>
    <row r="141" spans="2:21" s="142" customFormat="1">
      <c r="B141" s="89" t="s">
        <v>657</v>
      </c>
      <c r="C141" s="86" t="s">
        <v>658</v>
      </c>
      <c r="D141" s="99" t="s">
        <v>128</v>
      </c>
      <c r="E141" s="99" t="s">
        <v>348</v>
      </c>
      <c r="F141" s="86" t="s">
        <v>659</v>
      </c>
      <c r="G141" s="99" t="s">
        <v>406</v>
      </c>
      <c r="H141" s="86" t="s">
        <v>656</v>
      </c>
      <c r="I141" s="86" t="s">
        <v>168</v>
      </c>
      <c r="J141" s="86"/>
      <c r="K141" s="96">
        <v>1.6899999991715173</v>
      </c>
      <c r="L141" s="99" t="s">
        <v>172</v>
      </c>
      <c r="M141" s="100">
        <v>5.3499999999999999E-2</v>
      </c>
      <c r="N141" s="100">
        <v>6.4999999929275876E-3</v>
      </c>
      <c r="O141" s="96">
        <v>888.07638999999995</v>
      </c>
      <c r="P141" s="98">
        <v>111.45</v>
      </c>
      <c r="Q141" s="86"/>
      <c r="R141" s="96">
        <v>0.98976117799999996</v>
      </c>
      <c r="S141" s="97">
        <v>5.0400502826626255E-6</v>
      </c>
      <c r="T141" s="97">
        <v>3.1461061576776111E-5</v>
      </c>
      <c r="U141" s="97">
        <f>R141/'סכום נכסי הקרן'!$C$42</f>
        <v>7.4190064354882622E-6</v>
      </c>
    </row>
    <row r="142" spans="2:21" s="142" customFormat="1">
      <c r="B142" s="89" t="s">
        <v>660</v>
      </c>
      <c r="C142" s="86" t="s">
        <v>661</v>
      </c>
      <c r="D142" s="99" t="s">
        <v>128</v>
      </c>
      <c r="E142" s="99" t="s">
        <v>348</v>
      </c>
      <c r="F142" s="86" t="s">
        <v>662</v>
      </c>
      <c r="G142" s="99" t="s">
        <v>406</v>
      </c>
      <c r="H142" s="86" t="s">
        <v>656</v>
      </c>
      <c r="I142" s="86" t="s">
        <v>352</v>
      </c>
      <c r="J142" s="86"/>
      <c r="K142" s="96">
        <v>0.66000000019418514</v>
      </c>
      <c r="L142" s="99" t="s">
        <v>172</v>
      </c>
      <c r="M142" s="100">
        <v>4.8499999999999995E-2</v>
      </c>
      <c r="N142" s="100">
        <v>-6.7999999993527162E-3</v>
      </c>
      <c r="O142" s="96">
        <v>2422.6396690000001</v>
      </c>
      <c r="P142" s="98">
        <v>127.54</v>
      </c>
      <c r="Q142" s="86"/>
      <c r="R142" s="96">
        <v>3.0898345899999997</v>
      </c>
      <c r="S142" s="97">
        <v>1.7812066126576648E-5</v>
      </c>
      <c r="T142" s="97">
        <v>9.8215083051118385E-5</v>
      </c>
      <c r="U142" s="97">
        <f>R142/'סכום נכסי הקרן'!$C$42</f>
        <v>2.3160640382082389E-5</v>
      </c>
    </row>
    <row r="143" spans="2:21" s="142" customFormat="1">
      <c r="B143" s="89" t="s">
        <v>663</v>
      </c>
      <c r="C143" s="86" t="s">
        <v>664</v>
      </c>
      <c r="D143" s="99" t="s">
        <v>128</v>
      </c>
      <c r="E143" s="99" t="s">
        <v>348</v>
      </c>
      <c r="F143" s="86" t="s">
        <v>665</v>
      </c>
      <c r="G143" s="99" t="s">
        <v>406</v>
      </c>
      <c r="H143" s="86" t="s">
        <v>656</v>
      </c>
      <c r="I143" s="86" t="s">
        <v>352</v>
      </c>
      <c r="J143" s="86"/>
      <c r="K143" s="96">
        <v>1.2299999997705713</v>
      </c>
      <c r="L143" s="99" t="s">
        <v>172</v>
      </c>
      <c r="M143" s="100">
        <v>4.2500000000000003E-2</v>
      </c>
      <c r="N143" s="100">
        <v>-3.0000000045885761E-3</v>
      </c>
      <c r="O143" s="96">
        <v>948.43990499999995</v>
      </c>
      <c r="P143" s="98">
        <v>114.89</v>
      </c>
      <c r="Q143" s="86"/>
      <c r="R143" s="96">
        <v>1.089662575</v>
      </c>
      <c r="S143" s="97">
        <v>7.3929674464173103E-6</v>
      </c>
      <c r="T143" s="97">
        <v>3.4636579138471139E-5</v>
      </c>
      <c r="U143" s="97">
        <f>R143/'סכום נכסי הקרן'!$C$42</f>
        <v>8.1678427444198183E-6</v>
      </c>
    </row>
    <row r="144" spans="2:21" s="142" customFormat="1">
      <c r="B144" s="89" t="s">
        <v>666</v>
      </c>
      <c r="C144" s="86" t="s">
        <v>667</v>
      </c>
      <c r="D144" s="99" t="s">
        <v>128</v>
      </c>
      <c r="E144" s="99" t="s">
        <v>348</v>
      </c>
      <c r="F144" s="86" t="s">
        <v>460</v>
      </c>
      <c r="G144" s="99" t="s">
        <v>356</v>
      </c>
      <c r="H144" s="86" t="s">
        <v>656</v>
      </c>
      <c r="I144" s="86" t="s">
        <v>352</v>
      </c>
      <c r="J144" s="86"/>
      <c r="K144" s="96">
        <v>2.5999999999979302</v>
      </c>
      <c r="L144" s="99" t="s">
        <v>172</v>
      </c>
      <c r="M144" s="100">
        <v>5.0999999999999997E-2</v>
      </c>
      <c r="N144" s="100">
        <v>4.0000000000724525E-4</v>
      </c>
      <c r="O144" s="96">
        <v>277749.50207699998</v>
      </c>
      <c r="P144" s="98">
        <v>137.6</v>
      </c>
      <c r="Q144" s="96">
        <v>4.278239224</v>
      </c>
      <c r="R144" s="96">
        <v>386.461568043</v>
      </c>
      <c r="S144" s="97">
        <v>2.4210184764799513E-4</v>
      </c>
      <c r="T144" s="97">
        <v>1.2284267618807609E-2</v>
      </c>
      <c r="U144" s="97">
        <f>R144/'סכום נכסי הקרן'!$C$42</f>
        <v>2.896820893878202E-3</v>
      </c>
    </row>
    <row r="145" spans="2:21" s="142" customFormat="1">
      <c r="B145" s="89" t="s">
        <v>668</v>
      </c>
      <c r="C145" s="86" t="s">
        <v>669</v>
      </c>
      <c r="D145" s="99" t="s">
        <v>128</v>
      </c>
      <c r="E145" s="99" t="s">
        <v>348</v>
      </c>
      <c r="F145" s="86" t="s">
        <v>670</v>
      </c>
      <c r="G145" s="99" t="s">
        <v>406</v>
      </c>
      <c r="H145" s="86" t="s">
        <v>656</v>
      </c>
      <c r="I145" s="86" t="s">
        <v>352</v>
      </c>
      <c r="J145" s="86"/>
      <c r="K145" s="96">
        <v>1.2299999999969464</v>
      </c>
      <c r="L145" s="99" t="s">
        <v>172</v>
      </c>
      <c r="M145" s="100">
        <v>5.4000000000000006E-2</v>
      </c>
      <c r="N145" s="100">
        <v>-5.8000000001221467E-3</v>
      </c>
      <c r="O145" s="96">
        <v>19975.865881000002</v>
      </c>
      <c r="P145" s="98">
        <v>131.15</v>
      </c>
      <c r="Q145" s="86"/>
      <c r="R145" s="96">
        <v>26.198348295999995</v>
      </c>
      <c r="S145" s="97">
        <v>1.9604809186394762E-4</v>
      </c>
      <c r="T145" s="97">
        <v>8.327542717080417E-4</v>
      </c>
      <c r="U145" s="97">
        <f>R145/'סכום נכסי הקרן'!$C$42</f>
        <v>1.9637637738018749E-4</v>
      </c>
    </row>
    <row r="146" spans="2:21" s="142" customFormat="1">
      <c r="B146" s="89" t="s">
        <v>671</v>
      </c>
      <c r="C146" s="86" t="s">
        <v>672</v>
      </c>
      <c r="D146" s="99" t="s">
        <v>128</v>
      </c>
      <c r="E146" s="99" t="s">
        <v>348</v>
      </c>
      <c r="F146" s="86" t="s">
        <v>673</v>
      </c>
      <c r="G146" s="99" t="s">
        <v>406</v>
      </c>
      <c r="H146" s="86" t="s">
        <v>656</v>
      </c>
      <c r="I146" s="86" t="s">
        <v>168</v>
      </c>
      <c r="J146" s="86"/>
      <c r="K146" s="96">
        <v>6.6700000000071773</v>
      </c>
      <c r="L146" s="99" t="s">
        <v>172</v>
      </c>
      <c r="M146" s="100">
        <v>2.6000000000000002E-2</v>
      </c>
      <c r="N146" s="100">
        <v>1.7600000000024433E-2</v>
      </c>
      <c r="O146" s="96">
        <v>183719.03323500001</v>
      </c>
      <c r="P146" s="98">
        <v>106.93</v>
      </c>
      <c r="Q146" s="86"/>
      <c r="R146" s="96">
        <v>196.45076337699999</v>
      </c>
      <c r="S146" s="97">
        <v>2.9979770766632401E-4</v>
      </c>
      <c r="T146" s="97">
        <v>6.2444857413961634E-3</v>
      </c>
      <c r="U146" s="97">
        <f>R146/'סכום נכסי הקרן'!$C$42</f>
        <v>1.472546620484386E-3</v>
      </c>
    </row>
    <row r="147" spans="2:21" s="142" customFormat="1">
      <c r="B147" s="89" t="s">
        <v>674</v>
      </c>
      <c r="C147" s="86" t="s">
        <v>675</v>
      </c>
      <c r="D147" s="99" t="s">
        <v>128</v>
      </c>
      <c r="E147" s="99" t="s">
        <v>348</v>
      </c>
      <c r="F147" s="86" t="s">
        <v>673</v>
      </c>
      <c r="G147" s="99" t="s">
        <v>406</v>
      </c>
      <c r="H147" s="86" t="s">
        <v>656</v>
      </c>
      <c r="I147" s="86" t="s">
        <v>168</v>
      </c>
      <c r="J147" s="86"/>
      <c r="K147" s="96">
        <v>3.4700000001561553</v>
      </c>
      <c r="L147" s="99" t="s">
        <v>172</v>
      </c>
      <c r="M147" s="100">
        <v>4.4000000000000004E-2</v>
      </c>
      <c r="N147" s="100">
        <v>7.4000000002839182E-3</v>
      </c>
      <c r="O147" s="96">
        <v>3079.3331819999999</v>
      </c>
      <c r="P147" s="98">
        <v>114.38</v>
      </c>
      <c r="Q147" s="86"/>
      <c r="R147" s="96">
        <v>3.522141435</v>
      </c>
      <c r="S147" s="97">
        <v>2.2558556393951826E-5</v>
      </c>
      <c r="T147" s="97">
        <v>1.1195661239468171E-4</v>
      </c>
      <c r="U147" s="97">
        <f>R147/'סכום נכסי הקרן'!$C$42</f>
        <v>2.6401106199949242E-5</v>
      </c>
    </row>
    <row r="148" spans="2:21" s="142" customFormat="1">
      <c r="B148" s="89" t="s">
        <v>676</v>
      </c>
      <c r="C148" s="86" t="s">
        <v>677</v>
      </c>
      <c r="D148" s="99" t="s">
        <v>128</v>
      </c>
      <c r="E148" s="99" t="s">
        <v>348</v>
      </c>
      <c r="F148" s="86" t="s">
        <v>573</v>
      </c>
      <c r="G148" s="99" t="s">
        <v>406</v>
      </c>
      <c r="H148" s="86" t="s">
        <v>656</v>
      </c>
      <c r="I148" s="86" t="s">
        <v>352</v>
      </c>
      <c r="J148" s="86"/>
      <c r="K148" s="96">
        <v>4.4299999997596586</v>
      </c>
      <c r="L148" s="99" t="s">
        <v>172</v>
      </c>
      <c r="M148" s="100">
        <v>2.0499999999999997E-2</v>
      </c>
      <c r="N148" s="100">
        <v>1.229999999931331E-2</v>
      </c>
      <c r="O148" s="96">
        <v>6621.248928</v>
      </c>
      <c r="P148" s="98">
        <v>105.57</v>
      </c>
      <c r="Q148" s="86"/>
      <c r="R148" s="96">
        <v>6.9900527760000006</v>
      </c>
      <c r="S148" s="97">
        <v>1.4188562849691746E-5</v>
      </c>
      <c r="T148" s="97">
        <v>2.2218943892609498E-4</v>
      </c>
      <c r="U148" s="97">
        <f>R148/'סכום נכסי הקרן'!$C$42</f>
        <v>5.2395716948949274E-5</v>
      </c>
    </row>
    <row r="149" spans="2:21" s="142" customFormat="1">
      <c r="B149" s="89" t="s">
        <v>678</v>
      </c>
      <c r="C149" s="86" t="s">
        <v>679</v>
      </c>
      <c r="D149" s="99" t="s">
        <v>128</v>
      </c>
      <c r="E149" s="99" t="s">
        <v>348</v>
      </c>
      <c r="F149" s="86" t="s">
        <v>573</v>
      </c>
      <c r="G149" s="99" t="s">
        <v>406</v>
      </c>
      <c r="H149" s="86" t="s">
        <v>656</v>
      </c>
      <c r="I149" s="86" t="s">
        <v>352</v>
      </c>
      <c r="J149" s="86"/>
      <c r="K149" s="96">
        <v>5.6700000000133812</v>
      </c>
      <c r="L149" s="99" t="s">
        <v>172</v>
      </c>
      <c r="M149" s="100">
        <v>2.0499999999999997E-2</v>
      </c>
      <c r="N149" s="100">
        <v>1.6100000000063661E-2</v>
      </c>
      <c r="O149" s="96">
        <v>73962.75</v>
      </c>
      <c r="P149" s="98">
        <v>104.07</v>
      </c>
      <c r="Q149" s="86"/>
      <c r="R149" s="96">
        <v>76.973034190999996</v>
      </c>
      <c r="S149" s="97">
        <v>1.4740398470212388E-4</v>
      </c>
      <c r="T149" s="97">
        <v>2.4467047427822472E-3</v>
      </c>
      <c r="U149" s="97">
        <f>R149/'סכום נכסי הקרן'!$C$42</f>
        <v>5.7697093876325691E-4</v>
      </c>
    </row>
    <row r="150" spans="2:21" s="142" customFormat="1">
      <c r="B150" s="89" t="s">
        <v>680</v>
      </c>
      <c r="C150" s="86" t="s">
        <v>681</v>
      </c>
      <c r="D150" s="99" t="s">
        <v>128</v>
      </c>
      <c r="E150" s="99" t="s">
        <v>348</v>
      </c>
      <c r="F150" s="86" t="s">
        <v>682</v>
      </c>
      <c r="G150" s="99" t="s">
        <v>406</v>
      </c>
      <c r="H150" s="86" t="s">
        <v>656</v>
      </c>
      <c r="I150" s="86" t="s">
        <v>168</v>
      </c>
      <c r="J150" s="86"/>
      <c r="K150" s="96">
        <v>3.8699998623267038</v>
      </c>
      <c r="L150" s="99" t="s">
        <v>172</v>
      </c>
      <c r="M150" s="100">
        <v>4.3400000000000001E-2</v>
      </c>
      <c r="N150" s="100">
        <v>1.7699999874842456E-2</v>
      </c>
      <c r="O150" s="96">
        <v>3.3935880000000003</v>
      </c>
      <c r="P150" s="98">
        <v>110.2</v>
      </c>
      <c r="Q150" s="96">
        <v>2.3875200000000001E-4</v>
      </c>
      <c r="R150" s="96">
        <v>3.9949650000000005E-3</v>
      </c>
      <c r="S150" s="97">
        <v>2.3115727884628485E-9</v>
      </c>
      <c r="T150" s="97">
        <v>1.2698602719096081E-7</v>
      </c>
      <c r="U150" s="97">
        <f>R150/'סכום נכסי הקרן'!$C$42</f>
        <v>2.9945275388999318E-8</v>
      </c>
    </row>
    <row r="151" spans="2:21" s="142" customFormat="1">
      <c r="B151" s="89" t="s">
        <v>683</v>
      </c>
      <c r="C151" s="86" t="s">
        <v>684</v>
      </c>
      <c r="D151" s="99" t="s">
        <v>128</v>
      </c>
      <c r="E151" s="99" t="s">
        <v>348</v>
      </c>
      <c r="F151" s="86" t="s">
        <v>685</v>
      </c>
      <c r="G151" s="99" t="s">
        <v>406</v>
      </c>
      <c r="H151" s="86" t="s">
        <v>686</v>
      </c>
      <c r="I151" s="86" t="s">
        <v>168</v>
      </c>
      <c r="J151" s="86"/>
      <c r="K151" s="96">
        <v>3.9001560062402496</v>
      </c>
      <c r="L151" s="99" t="s">
        <v>172</v>
      </c>
      <c r="M151" s="100">
        <v>4.6500000000000007E-2</v>
      </c>
      <c r="N151" s="100">
        <v>1.8699947997919915E-2</v>
      </c>
      <c r="O151" s="96">
        <v>1.701E-3</v>
      </c>
      <c r="P151" s="98">
        <v>113.01</v>
      </c>
      <c r="Q151" s="86"/>
      <c r="R151" s="96">
        <v>1.9230000000000001E-6</v>
      </c>
      <c r="S151" s="97">
        <v>2.3736363103560875E-12</v>
      </c>
      <c r="T151" s="97">
        <v>6.1125474262782677E-11</v>
      </c>
      <c r="U151" s="97">
        <f>R151/'סכום נכסי הקרן'!$C$42</f>
        <v>1.4414335187678911E-11</v>
      </c>
    </row>
    <row r="152" spans="2:21" s="142" customFormat="1">
      <c r="B152" s="89" t="s">
        <v>687</v>
      </c>
      <c r="C152" s="86" t="s">
        <v>688</v>
      </c>
      <c r="D152" s="99" t="s">
        <v>128</v>
      </c>
      <c r="E152" s="99" t="s">
        <v>348</v>
      </c>
      <c r="F152" s="86" t="s">
        <v>685</v>
      </c>
      <c r="G152" s="99" t="s">
        <v>406</v>
      </c>
      <c r="H152" s="86" t="s">
        <v>686</v>
      </c>
      <c r="I152" s="86" t="s">
        <v>168</v>
      </c>
      <c r="J152" s="86"/>
      <c r="K152" s="96">
        <v>0.73999999998305976</v>
      </c>
      <c r="L152" s="99" t="s">
        <v>172</v>
      </c>
      <c r="M152" s="100">
        <v>5.5999999999999994E-2</v>
      </c>
      <c r="N152" s="100">
        <v>-6.2999999997589273E-3</v>
      </c>
      <c r="O152" s="96">
        <v>13659.744050000001</v>
      </c>
      <c r="P152" s="98">
        <v>112.36</v>
      </c>
      <c r="Q152" s="86"/>
      <c r="R152" s="96">
        <v>15.348087898999999</v>
      </c>
      <c r="S152" s="97">
        <v>2.1576647580084666E-4</v>
      </c>
      <c r="T152" s="97">
        <v>4.8786227345462856E-4</v>
      </c>
      <c r="U152" s="97">
        <f>R152/'סכום נכסי הקרן'!$C$42</f>
        <v>1.1504549322212407E-4</v>
      </c>
    </row>
    <row r="153" spans="2:21" s="142" customFormat="1">
      <c r="B153" s="89" t="s">
        <v>689</v>
      </c>
      <c r="C153" s="86" t="s">
        <v>690</v>
      </c>
      <c r="D153" s="99" t="s">
        <v>128</v>
      </c>
      <c r="E153" s="99" t="s">
        <v>348</v>
      </c>
      <c r="F153" s="86" t="s">
        <v>691</v>
      </c>
      <c r="G153" s="99" t="s">
        <v>402</v>
      </c>
      <c r="H153" s="86" t="s">
        <v>686</v>
      </c>
      <c r="I153" s="86" t="s">
        <v>168</v>
      </c>
      <c r="J153" s="86"/>
      <c r="K153" s="96">
        <v>3.9999999885390172E-2</v>
      </c>
      <c r="L153" s="99" t="s">
        <v>172</v>
      </c>
      <c r="M153" s="100">
        <v>4.2000000000000003E-2</v>
      </c>
      <c r="N153" s="100">
        <v>2.0599999999872661E-2</v>
      </c>
      <c r="O153" s="96">
        <v>3061.492686</v>
      </c>
      <c r="P153" s="98">
        <v>102.6</v>
      </c>
      <c r="Q153" s="86"/>
      <c r="R153" s="96">
        <v>3.1410916339999995</v>
      </c>
      <c r="S153" s="97">
        <v>6.8272873825651919E-5</v>
      </c>
      <c r="T153" s="97">
        <v>9.9844366006816924E-5</v>
      </c>
      <c r="U153" s="97">
        <f>R153/'סכום נכסי הקרן'!$C$42</f>
        <v>2.3544850581222067E-5</v>
      </c>
    </row>
    <row r="154" spans="2:21" s="142" customFormat="1">
      <c r="B154" s="89" t="s">
        <v>692</v>
      </c>
      <c r="C154" s="86" t="s">
        <v>693</v>
      </c>
      <c r="D154" s="99" t="s">
        <v>128</v>
      </c>
      <c r="E154" s="99" t="s">
        <v>348</v>
      </c>
      <c r="F154" s="86" t="s">
        <v>694</v>
      </c>
      <c r="G154" s="99" t="s">
        <v>406</v>
      </c>
      <c r="H154" s="86" t="s">
        <v>686</v>
      </c>
      <c r="I154" s="86" t="s">
        <v>168</v>
      </c>
      <c r="J154" s="86"/>
      <c r="K154" s="96">
        <v>1.2899999999814138</v>
      </c>
      <c r="L154" s="99" t="s">
        <v>172</v>
      </c>
      <c r="M154" s="100">
        <v>4.8000000000000001E-2</v>
      </c>
      <c r="N154" s="100">
        <v>-6.9999999985544017E-4</v>
      </c>
      <c r="O154" s="96">
        <v>22509.719831999995</v>
      </c>
      <c r="P154" s="98">
        <v>107.56</v>
      </c>
      <c r="Q154" s="86"/>
      <c r="R154" s="96">
        <v>24.211455405000002</v>
      </c>
      <c r="S154" s="97">
        <v>1.6064693369645269E-4</v>
      </c>
      <c r="T154" s="97">
        <v>7.6959786491047225E-4</v>
      </c>
      <c r="U154" s="97">
        <f>R154/'סכום נכסי הקרן'!$C$42</f>
        <v>1.8148311679106098E-4</v>
      </c>
    </row>
    <row r="155" spans="2:21" s="142" customFormat="1">
      <c r="B155" s="89" t="s">
        <v>695</v>
      </c>
      <c r="C155" s="86" t="s">
        <v>696</v>
      </c>
      <c r="D155" s="99" t="s">
        <v>128</v>
      </c>
      <c r="E155" s="99" t="s">
        <v>348</v>
      </c>
      <c r="F155" s="86" t="s">
        <v>697</v>
      </c>
      <c r="G155" s="99" t="s">
        <v>524</v>
      </c>
      <c r="H155" s="86" t="s">
        <v>686</v>
      </c>
      <c r="I155" s="86" t="s">
        <v>352</v>
      </c>
      <c r="J155" s="86"/>
      <c r="K155" s="96">
        <v>0.73999999999427257</v>
      </c>
      <c r="L155" s="99" t="s">
        <v>172</v>
      </c>
      <c r="M155" s="100">
        <v>4.8000000000000001E-2</v>
      </c>
      <c r="N155" s="100">
        <v>-6.7999999998854532E-3</v>
      </c>
      <c r="O155" s="96">
        <v>42143.426561</v>
      </c>
      <c r="P155" s="98">
        <v>124.29</v>
      </c>
      <c r="Q155" s="86"/>
      <c r="R155" s="96">
        <v>52.380068744999996</v>
      </c>
      <c r="S155" s="97">
        <v>1.3732926132607897E-4</v>
      </c>
      <c r="T155" s="97">
        <v>1.6649800020568303E-3</v>
      </c>
      <c r="U155" s="97">
        <f>R155/'סכום נכסי הקרן'!$C$42</f>
        <v>3.9262811650758907E-4</v>
      </c>
    </row>
    <row r="156" spans="2:21" s="142" customFormat="1">
      <c r="B156" s="89" t="s">
        <v>698</v>
      </c>
      <c r="C156" s="86" t="s">
        <v>699</v>
      </c>
      <c r="D156" s="99" t="s">
        <v>128</v>
      </c>
      <c r="E156" s="99" t="s">
        <v>348</v>
      </c>
      <c r="F156" s="86" t="s">
        <v>700</v>
      </c>
      <c r="G156" s="99" t="s">
        <v>406</v>
      </c>
      <c r="H156" s="86" t="s">
        <v>686</v>
      </c>
      <c r="I156" s="86" t="s">
        <v>352</v>
      </c>
      <c r="J156" s="86"/>
      <c r="K156" s="96">
        <v>1.0899999999897931</v>
      </c>
      <c r="L156" s="99" t="s">
        <v>172</v>
      </c>
      <c r="M156" s="100">
        <v>5.4000000000000006E-2</v>
      </c>
      <c r="N156" s="100">
        <v>4.1699999998673132E-2</v>
      </c>
      <c r="O156" s="96">
        <v>14225.455821</v>
      </c>
      <c r="P156" s="98">
        <v>103.31</v>
      </c>
      <c r="Q156" s="86"/>
      <c r="R156" s="96">
        <v>14.696318235000003</v>
      </c>
      <c r="S156" s="97">
        <v>2.8738294587878787E-4</v>
      </c>
      <c r="T156" s="97">
        <v>4.6714478524761125E-4</v>
      </c>
      <c r="U156" s="97">
        <f>R156/'סכום נכסי הקרן'!$C$42</f>
        <v>1.1015998807284856E-4</v>
      </c>
    </row>
    <row r="157" spans="2:21" s="142" customFormat="1">
      <c r="B157" s="89" t="s">
        <v>701</v>
      </c>
      <c r="C157" s="86" t="s">
        <v>702</v>
      </c>
      <c r="D157" s="99" t="s">
        <v>128</v>
      </c>
      <c r="E157" s="99" t="s">
        <v>348</v>
      </c>
      <c r="F157" s="86" t="s">
        <v>700</v>
      </c>
      <c r="G157" s="99" t="s">
        <v>406</v>
      </c>
      <c r="H157" s="86" t="s">
        <v>686</v>
      </c>
      <c r="I157" s="86" t="s">
        <v>352</v>
      </c>
      <c r="J157" s="86"/>
      <c r="K157" s="96">
        <v>0.17999999998017535</v>
      </c>
      <c r="L157" s="99" t="s">
        <v>172</v>
      </c>
      <c r="M157" s="100">
        <v>6.4000000000000001E-2</v>
      </c>
      <c r="N157" s="100">
        <v>1.2399999999735671E-2</v>
      </c>
      <c r="O157" s="96">
        <v>8062.8574950000002</v>
      </c>
      <c r="P157" s="98">
        <v>112.61</v>
      </c>
      <c r="Q157" s="86"/>
      <c r="R157" s="96">
        <v>9.0795837009999989</v>
      </c>
      <c r="S157" s="97">
        <v>2.3496734630538426E-4</v>
      </c>
      <c r="T157" s="97">
        <v>2.8860835144683126E-4</v>
      </c>
      <c r="U157" s="97">
        <f>R157/'סכום נכסי הקרן'!$C$42</f>
        <v>6.8058327005096305E-5</v>
      </c>
    </row>
    <row r="158" spans="2:21" s="142" customFormat="1">
      <c r="B158" s="89" t="s">
        <v>703</v>
      </c>
      <c r="C158" s="86" t="s">
        <v>704</v>
      </c>
      <c r="D158" s="99" t="s">
        <v>128</v>
      </c>
      <c r="E158" s="99" t="s">
        <v>348</v>
      </c>
      <c r="F158" s="86" t="s">
        <v>700</v>
      </c>
      <c r="G158" s="99" t="s">
        <v>406</v>
      </c>
      <c r="H158" s="86" t="s">
        <v>686</v>
      </c>
      <c r="I158" s="86" t="s">
        <v>352</v>
      </c>
      <c r="J158" s="86"/>
      <c r="K158" s="96">
        <v>1.9400000000275637</v>
      </c>
      <c r="L158" s="99" t="s">
        <v>172</v>
      </c>
      <c r="M158" s="100">
        <v>2.5000000000000001E-2</v>
      </c>
      <c r="N158" s="100">
        <v>5.370000000055828E-2</v>
      </c>
      <c r="O158" s="96">
        <v>44593.758150000001</v>
      </c>
      <c r="P158" s="98">
        <v>96</v>
      </c>
      <c r="Q158" s="86"/>
      <c r="R158" s="96">
        <v>42.810007753000001</v>
      </c>
      <c r="S158" s="97">
        <v>9.1591804840741671E-5</v>
      </c>
      <c r="T158" s="97">
        <v>1.3607810853330882E-3</v>
      </c>
      <c r="U158" s="97">
        <f>R158/'סכום נכסי הקרן'!$C$42</f>
        <v>3.2089329232390791E-4</v>
      </c>
    </row>
    <row r="159" spans="2:21" s="142" customFormat="1">
      <c r="B159" s="89" t="s">
        <v>705</v>
      </c>
      <c r="C159" s="86" t="s">
        <v>706</v>
      </c>
      <c r="D159" s="99" t="s">
        <v>128</v>
      </c>
      <c r="E159" s="99" t="s">
        <v>348</v>
      </c>
      <c r="F159" s="86" t="s">
        <v>632</v>
      </c>
      <c r="G159" s="99" t="s">
        <v>356</v>
      </c>
      <c r="H159" s="86" t="s">
        <v>686</v>
      </c>
      <c r="I159" s="86" t="s">
        <v>352</v>
      </c>
      <c r="J159" s="86"/>
      <c r="K159" s="96">
        <v>1.2399999999654348</v>
      </c>
      <c r="L159" s="99" t="s">
        <v>172</v>
      </c>
      <c r="M159" s="100">
        <v>2.4E-2</v>
      </c>
      <c r="N159" s="100">
        <v>-3.2000000000192031E-3</v>
      </c>
      <c r="O159" s="96">
        <v>19671.548632000002</v>
      </c>
      <c r="P159" s="98">
        <v>105.89</v>
      </c>
      <c r="Q159" s="86"/>
      <c r="R159" s="96">
        <v>20.830203203</v>
      </c>
      <c r="S159" s="97">
        <v>1.5068094945270432E-4</v>
      </c>
      <c r="T159" s="97">
        <v>6.6211963066745182E-4</v>
      </c>
      <c r="U159" s="97">
        <f>R159/'סכום נכסי הקרן'!$C$42</f>
        <v>1.5613808164092815E-4</v>
      </c>
    </row>
    <row r="160" spans="2:21" s="142" customFormat="1">
      <c r="B160" s="89" t="s">
        <v>707</v>
      </c>
      <c r="C160" s="86" t="s">
        <v>708</v>
      </c>
      <c r="D160" s="99" t="s">
        <v>128</v>
      </c>
      <c r="E160" s="99" t="s">
        <v>348</v>
      </c>
      <c r="F160" s="86" t="s">
        <v>709</v>
      </c>
      <c r="G160" s="99" t="s">
        <v>598</v>
      </c>
      <c r="H160" s="86" t="s">
        <v>710</v>
      </c>
      <c r="I160" s="86" t="s">
        <v>352</v>
      </c>
      <c r="J160" s="86"/>
      <c r="K160" s="96">
        <v>1.4600000345193365</v>
      </c>
      <c r="L160" s="99" t="s">
        <v>172</v>
      </c>
      <c r="M160" s="100">
        <v>0.05</v>
      </c>
      <c r="N160" s="100">
        <v>1.2499999851209758E-2</v>
      </c>
      <c r="O160" s="96">
        <v>15.933795</v>
      </c>
      <c r="P160" s="98">
        <v>105.45</v>
      </c>
      <c r="Q160" s="86"/>
      <c r="R160" s="96">
        <v>1.6802177000000001E-2</v>
      </c>
      <c r="S160" s="97">
        <v>1.5488575886152544E-7</v>
      </c>
      <c r="T160" s="97">
        <v>5.3408270294967199E-7</v>
      </c>
      <c r="U160" s="97">
        <f>R160/'סכום נכסי הקרן'!$C$42</f>
        <v>1.2594498760307297E-7</v>
      </c>
    </row>
    <row r="161" spans="2:21" s="142" customFormat="1">
      <c r="B161" s="89" t="s">
        <v>711</v>
      </c>
      <c r="C161" s="86" t="s">
        <v>712</v>
      </c>
      <c r="D161" s="99" t="s">
        <v>128</v>
      </c>
      <c r="E161" s="99" t="s">
        <v>348</v>
      </c>
      <c r="F161" s="86" t="s">
        <v>713</v>
      </c>
      <c r="G161" s="99" t="s">
        <v>598</v>
      </c>
      <c r="H161" s="86" t="s">
        <v>714</v>
      </c>
      <c r="I161" s="86" t="s">
        <v>352</v>
      </c>
      <c r="J161" s="86"/>
      <c r="K161" s="96">
        <v>0.84000000000000008</v>
      </c>
      <c r="L161" s="99" t="s">
        <v>172</v>
      </c>
      <c r="M161" s="100">
        <v>4.9000000000000002E-2</v>
      </c>
      <c r="N161" s="100">
        <v>0</v>
      </c>
      <c r="O161" s="96">
        <v>58273.797637999996</v>
      </c>
      <c r="P161" s="98">
        <v>48.03</v>
      </c>
      <c r="Q161" s="86"/>
      <c r="R161" s="96">
        <v>27.988901474999999</v>
      </c>
      <c r="S161" s="97">
        <v>7.6447967716129149E-5</v>
      </c>
      <c r="T161" s="97">
        <v>8.8966972270081775E-4</v>
      </c>
      <c r="U161" s="97">
        <f>R161/'סכום נכסי הקרן'!$C$42</f>
        <v>2.0979792376264722E-4</v>
      </c>
    </row>
    <row r="162" spans="2:21" s="142" customFormat="1"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6"/>
      <c r="P162" s="98"/>
      <c r="Q162" s="86"/>
      <c r="R162" s="86"/>
      <c r="S162" s="86"/>
      <c r="T162" s="97"/>
      <c r="U162" s="86"/>
    </row>
    <row r="163" spans="2:21" s="142" customFormat="1">
      <c r="B163" s="104" t="s">
        <v>48</v>
      </c>
      <c r="C163" s="84"/>
      <c r="D163" s="84"/>
      <c r="E163" s="84"/>
      <c r="F163" s="84"/>
      <c r="G163" s="84"/>
      <c r="H163" s="84"/>
      <c r="I163" s="84"/>
      <c r="J163" s="84"/>
      <c r="K163" s="93">
        <v>3.9360392310737593</v>
      </c>
      <c r="L163" s="84"/>
      <c r="M163" s="84"/>
      <c r="N163" s="106">
        <v>2.4191384359369347E-2</v>
      </c>
      <c r="O163" s="93"/>
      <c r="P163" s="95"/>
      <c r="Q163" s="93">
        <v>6.248943541</v>
      </c>
      <c r="R163" s="93">
        <v>6124.7756964080008</v>
      </c>
      <c r="S163" s="84"/>
      <c r="T163" s="94">
        <v>0.19468529339370988</v>
      </c>
      <c r="U163" s="94">
        <f>R163/'סכום נכסי הקרן'!$C$42</f>
        <v>4.5909812707943032E-2</v>
      </c>
    </row>
    <row r="164" spans="2:21" s="142" customFormat="1">
      <c r="B164" s="89" t="s">
        <v>715</v>
      </c>
      <c r="C164" s="86" t="s">
        <v>716</v>
      </c>
      <c r="D164" s="99" t="s">
        <v>128</v>
      </c>
      <c r="E164" s="99" t="s">
        <v>348</v>
      </c>
      <c r="F164" s="86" t="s">
        <v>361</v>
      </c>
      <c r="G164" s="99" t="s">
        <v>356</v>
      </c>
      <c r="H164" s="86" t="s">
        <v>351</v>
      </c>
      <c r="I164" s="86" t="s">
        <v>168</v>
      </c>
      <c r="J164" s="86"/>
      <c r="K164" s="96">
        <v>5.6300000000227781</v>
      </c>
      <c r="L164" s="99" t="s">
        <v>172</v>
      </c>
      <c r="M164" s="100">
        <v>2.98E-2</v>
      </c>
      <c r="N164" s="100">
        <v>2.0100000000094001E-2</v>
      </c>
      <c r="O164" s="96">
        <v>102450.820183</v>
      </c>
      <c r="P164" s="98">
        <v>107.99</v>
      </c>
      <c r="Q164" s="86"/>
      <c r="R164" s="96">
        <v>110.63663729599999</v>
      </c>
      <c r="S164" s="97">
        <v>4.0301473925804185E-5</v>
      </c>
      <c r="T164" s="97">
        <v>3.5167534714287412E-3</v>
      </c>
      <c r="U164" s="97">
        <f>R164/'סכום נכסי הקרן'!$C$42</f>
        <v>8.2930503069277245E-4</v>
      </c>
    </row>
    <row r="165" spans="2:21" s="142" customFormat="1">
      <c r="B165" s="89" t="s">
        <v>717</v>
      </c>
      <c r="C165" s="86" t="s">
        <v>718</v>
      </c>
      <c r="D165" s="99" t="s">
        <v>128</v>
      </c>
      <c r="E165" s="99" t="s">
        <v>348</v>
      </c>
      <c r="F165" s="86" t="s">
        <v>361</v>
      </c>
      <c r="G165" s="99" t="s">
        <v>356</v>
      </c>
      <c r="H165" s="86" t="s">
        <v>351</v>
      </c>
      <c r="I165" s="86" t="s">
        <v>168</v>
      </c>
      <c r="J165" s="86"/>
      <c r="K165" s="96">
        <v>3.0499999999979943</v>
      </c>
      <c r="L165" s="99" t="s">
        <v>172</v>
      </c>
      <c r="M165" s="100">
        <v>2.4700000000000003E-2</v>
      </c>
      <c r="N165" s="100">
        <v>1.2600000000036114E-2</v>
      </c>
      <c r="O165" s="96">
        <v>94270.050208999994</v>
      </c>
      <c r="P165" s="98">
        <v>105.75</v>
      </c>
      <c r="Q165" s="86"/>
      <c r="R165" s="96">
        <v>99.690580663999995</v>
      </c>
      <c r="S165" s="97">
        <v>2.8298871650711596E-5</v>
      </c>
      <c r="T165" s="97">
        <v>3.1688164444197567E-3</v>
      </c>
      <c r="U165" s="97">
        <f>R165/'סכום נכסי הקרן'!$C$42</f>
        <v>7.472560815107842E-4</v>
      </c>
    </row>
    <row r="166" spans="2:21" s="142" customFormat="1">
      <c r="B166" s="89" t="s">
        <v>719</v>
      </c>
      <c r="C166" s="86" t="s">
        <v>720</v>
      </c>
      <c r="D166" s="99" t="s">
        <v>128</v>
      </c>
      <c r="E166" s="99" t="s">
        <v>348</v>
      </c>
      <c r="F166" s="86" t="s">
        <v>721</v>
      </c>
      <c r="G166" s="99" t="s">
        <v>406</v>
      </c>
      <c r="H166" s="86" t="s">
        <v>351</v>
      </c>
      <c r="I166" s="86" t="s">
        <v>168</v>
      </c>
      <c r="J166" s="86"/>
      <c r="K166" s="96">
        <v>4.5599999999881309</v>
      </c>
      <c r="L166" s="99" t="s">
        <v>172</v>
      </c>
      <c r="M166" s="100">
        <v>1.44E-2</v>
      </c>
      <c r="N166" s="100">
        <v>1.5299999999961849E-2</v>
      </c>
      <c r="O166" s="96">
        <v>118421.75902499999</v>
      </c>
      <c r="P166" s="98">
        <v>99.61</v>
      </c>
      <c r="Q166" s="86"/>
      <c r="R166" s="96">
        <v>117.95991416500001</v>
      </c>
      <c r="S166" s="97">
        <v>1.3157973225E-4</v>
      </c>
      <c r="T166" s="97">
        <v>3.7495349440107967E-3</v>
      </c>
      <c r="U166" s="97">
        <f>R166/'סכום נכסי הקרן'!$C$42</f>
        <v>8.8419851351229518E-4</v>
      </c>
    </row>
    <row r="167" spans="2:21" s="142" customFormat="1">
      <c r="B167" s="89" t="s">
        <v>722</v>
      </c>
      <c r="C167" s="86" t="s">
        <v>723</v>
      </c>
      <c r="D167" s="99" t="s">
        <v>128</v>
      </c>
      <c r="E167" s="99" t="s">
        <v>348</v>
      </c>
      <c r="F167" s="86" t="s">
        <v>376</v>
      </c>
      <c r="G167" s="99" t="s">
        <v>356</v>
      </c>
      <c r="H167" s="86" t="s">
        <v>351</v>
      </c>
      <c r="I167" s="86" t="s">
        <v>168</v>
      </c>
      <c r="J167" s="86"/>
      <c r="K167" s="96">
        <v>0.15999999999415274</v>
      </c>
      <c r="L167" s="99" t="s">
        <v>172</v>
      </c>
      <c r="M167" s="100">
        <v>5.9000000000000004E-2</v>
      </c>
      <c r="N167" s="100">
        <v>5.9999999989976101E-4</v>
      </c>
      <c r="O167" s="96">
        <v>46517.951479000003</v>
      </c>
      <c r="P167" s="98">
        <v>102.94</v>
      </c>
      <c r="Q167" s="86"/>
      <c r="R167" s="96">
        <v>47.885577708</v>
      </c>
      <c r="S167" s="97">
        <v>8.623573668455566E-5</v>
      </c>
      <c r="T167" s="97">
        <v>1.5221157814606521E-3</v>
      </c>
      <c r="U167" s="97">
        <f>R167/'סכום נכסי הקרן'!$C$42</f>
        <v>3.5893851676482434E-4</v>
      </c>
    </row>
    <row r="168" spans="2:21" s="142" customFormat="1">
      <c r="B168" s="89" t="s">
        <v>724</v>
      </c>
      <c r="C168" s="86" t="s">
        <v>725</v>
      </c>
      <c r="D168" s="99" t="s">
        <v>128</v>
      </c>
      <c r="E168" s="99" t="s">
        <v>348</v>
      </c>
      <c r="F168" s="86" t="s">
        <v>726</v>
      </c>
      <c r="G168" s="99" t="s">
        <v>727</v>
      </c>
      <c r="H168" s="86" t="s">
        <v>388</v>
      </c>
      <c r="I168" s="86" t="s">
        <v>168</v>
      </c>
      <c r="J168" s="86"/>
      <c r="K168" s="96">
        <v>0.73999999999517752</v>
      </c>
      <c r="L168" s="99" t="s">
        <v>172</v>
      </c>
      <c r="M168" s="100">
        <v>4.8399999999999999E-2</v>
      </c>
      <c r="N168" s="100">
        <v>3.8999999998312112E-3</v>
      </c>
      <c r="O168" s="96">
        <v>19835.411314000001</v>
      </c>
      <c r="P168" s="98">
        <v>104.54</v>
      </c>
      <c r="Q168" s="86"/>
      <c r="R168" s="96">
        <v>20.735939864999999</v>
      </c>
      <c r="S168" s="97">
        <v>4.7227169795238098E-5</v>
      </c>
      <c r="T168" s="97">
        <v>6.5912332737008152E-4</v>
      </c>
      <c r="U168" s="97">
        <f>R168/'סכום נכסי הקרן'!$C$42</f>
        <v>1.554315068360184E-4</v>
      </c>
    </row>
    <row r="169" spans="2:21" s="142" customFormat="1">
      <c r="B169" s="89" t="s">
        <v>728</v>
      </c>
      <c r="C169" s="86" t="s">
        <v>729</v>
      </c>
      <c r="D169" s="99" t="s">
        <v>128</v>
      </c>
      <c r="E169" s="99" t="s">
        <v>348</v>
      </c>
      <c r="F169" s="86" t="s">
        <v>387</v>
      </c>
      <c r="G169" s="99" t="s">
        <v>356</v>
      </c>
      <c r="H169" s="86" t="s">
        <v>388</v>
      </c>
      <c r="I169" s="86" t="s">
        <v>168</v>
      </c>
      <c r="J169" s="86"/>
      <c r="K169" s="96">
        <v>1.2800000000071594</v>
      </c>
      <c r="L169" s="99" t="s">
        <v>172</v>
      </c>
      <c r="M169" s="100">
        <v>1.95E-2</v>
      </c>
      <c r="N169" s="100">
        <v>6.0000000000894928E-3</v>
      </c>
      <c r="O169" s="96">
        <v>43760.294880000001</v>
      </c>
      <c r="P169" s="98">
        <v>102.14</v>
      </c>
      <c r="Q169" s="86"/>
      <c r="R169" s="96">
        <v>44.696765205999995</v>
      </c>
      <c r="S169" s="97">
        <v>9.5825415328168245E-5</v>
      </c>
      <c r="T169" s="97">
        <v>1.4207545352204851E-3</v>
      </c>
      <c r="U169" s="97">
        <f>R169/'סכום נכסי הקרן'!$C$42</f>
        <v>3.3503596229031104E-4</v>
      </c>
    </row>
    <row r="170" spans="2:21" s="142" customFormat="1">
      <c r="B170" s="89" t="s">
        <v>730</v>
      </c>
      <c r="C170" s="86" t="s">
        <v>731</v>
      </c>
      <c r="D170" s="99" t="s">
        <v>128</v>
      </c>
      <c r="E170" s="99" t="s">
        <v>348</v>
      </c>
      <c r="F170" s="86" t="s">
        <v>460</v>
      </c>
      <c r="G170" s="99" t="s">
        <v>356</v>
      </c>
      <c r="H170" s="86" t="s">
        <v>388</v>
      </c>
      <c r="I170" s="86" t="s">
        <v>168</v>
      </c>
      <c r="J170" s="86"/>
      <c r="K170" s="96">
        <v>3.0999999999783241</v>
      </c>
      <c r="L170" s="99" t="s">
        <v>172</v>
      </c>
      <c r="M170" s="100">
        <v>1.8700000000000001E-2</v>
      </c>
      <c r="N170" s="100">
        <v>1.2999999999969035E-2</v>
      </c>
      <c r="O170" s="96">
        <v>63161.60680799999</v>
      </c>
      <c r="P170" s="98">
        <v>102.26</v>
      </c>
      <c r="Q170" s="86"/>
      <c r="R170" s="96">
        <v>64.589058424000001</v>
      </c>
      <c r="S170" s="97">
        <v>8.7131475800800103E-5</v>
      </c>
      <c r="T170" s="97">
        <v>2.0530612731947885E-3</v>
      </c>
      <c r="U170" s="97">
        <f>R170/'סכום נכסי הקרן'!$C$42</f>
        <v>4.8414370128970993E-4</v>
      </c>
    </row>
    <row r="171" spans="2:21" s="142" customFormat="1">
      <c r="B171" s="89" t="s">
        <v>732</v>
      </c>
      <c r="C171" s="86" t="s">
        <v>733</v>
      </c>
      <c r="D171" s="99" t="s">
        <v>128</v>
      </c>
      <c r="E171" s="99" t="s">
        <v>348</v>
      </c>
      <c r="F171" s="86" t="s">
        <v>460</v>
      </c>
      <c r="G171" s="99" t="s">
        <v>356</v>
      </c>
      <c r="H171" s="86" t="s">
        <v>388</v>
      </c>
      <c r="I171" s="86" t="s">
        <v>168</v>
      </c>
      <c r="J171" s="86"/>
      <c r="K171" s="96">
        <v>5.6899999999791513</v>
      </c>
      <c r="L171" s="99" t="s">
        <v>172</v>
      </c>
      <c r="M171" s="100">
        <v>2.6800000000000001E-2</v>
      </c>
      <c r="N171" s="100">
        <v>1.9399999999917414E-2</v>
      </c>
      <c r="O171" s="96">
        <v>94630.691659999997</v>
      </c>
      <c r="P171" s="98">
        <v>104.92</v>
      </c>
      <c r="Q171" s="86"/>
      <c r="R171" s="96">
        <v>99.286520902999996</v>
      </c>
      <c r="S171" s="97">
        <v>1.2313271334997124E-4</v>
      </c>
      <c r="T171" s="97">
        <v>3.1559727915223923E-3</v>
      </c>
      <c r="U171" s="97">
        <f>R171/'סכום נכסי הקרן'!$C$42</f>
        <v>7.4422734888940746E-4</v>
      </c>
    </row>
    <row r="172" spans="2:21" s="142" customFormat="1">
      <c r="B172" s="89" t="s">
        <v>734</v>
      </c>
      <c r="C172" s="86" t="s">
        <v>735</v>
      </c>
      <c r="D172" s="99" t="s">
        <v>128</v>
      </c>
      <c r="E172" s="99" t="s">
        <v>348</v>
      </c>
      <c r="F172" s="86" t="s">
        <v>736</v>
      </c>
      <c r="G172" s="99" t="s">
        <v>356</v>
      </c>
      <c r="H172" s="86" t="s">
        <v>388</v>
      </c>
      <c r="I172" s="86" t="s">
        <v>352</v>
      </c>
      <c r="J172" s="86"/>
      <c r="K172" s="96">
        <v>2.9399999999657602</v>
      </c>
      <c r="L172" s="99" t="s">
        <v>172</v>
      </c>
      <c r="M172" s="100">
        <v>2.07E-2</v>
      </c>
      <c r="N172" s="100">
        <v>1.1800000000005114E-2</v>
      </c>
      <c r="O172" s="96">
        <v>38144.532396000002</v>
      </c>
      <c r="P172" s="98">
        <v>102.6</v>
      </c>
      <c r="Q172" s="86"/>
      <c r="R172" s="96">
        <v>39.136290711000001</v>
      </c>
      <c r="S172" s="97">
        <v>1.5049349370914098E-4</v>
      </c>
      <c r="T172" s="97">
        <v>1.2440064121664125E-3</v>
      </c>
      <c r="U172" s="97">
        <f>R172/'סכום נכסי הקרן'!$C$42</f>
        <v>2.9335601264212095E-4</v>
      </c>
    </row>
    <row r="173" spans="2:21" s="142" customFormat="1">
      <c r="B173" s="89" t="s">
        <v>737</v>
      </c>
      <c r="C173" s="86" t="s">
        <v>738</v>
      </c>
      <c r="D173" s="99" t="s">
        <v>128</v>
      </c>
      <c r="E173" s="99" t="s">
        <v>348</v>
      </c>
      <c r="F173" s="86" t="s">
        <v>395</v>
      </c>
      <c r="G173" s="99" t="s">
        <v>396</v>
      </c>
      <c r="H173" s="86" t="s">
        <v>388</v>
      </c>
      <c r="I173" s="86" t="s">
        <v>168</v>
      </c>
      <c r="J173" s="86"/>
      <c r="K173" s="96">
        <v>4.1099999999994052</v>
      </c>
      <c r="L173" s="99" t="s">
        <v>172</v>
      </c>
      <c r="M173" s="100">
        <v>1.6299999999999999E-2</v>
      </c>
      <c r="N173" s="100">
        <v>1.359999999997283E-2</v>
      </c>
      <c r="O173" s="96">
        <v>116009.78049400001</v>
      </c>
      <c r="P173" s="98">
        <v>101.53</v>
      </c>
      <c r="Q173" s="86"/>
      <c r="R173" s="96">
        <v>117.78473013700001</v>
      </c>
      <c r="S173" s="97">
        <v>2.1284050324095734E-4</v>
      </c>
      <c r="T173" s="97">
        <v>3.743966453737908E-3</v>
      </c>
      <c r="U173" s="97">
        <f>R173/'סכום נכסי הקרן'!$C$42</f>
        <v>8.8288537711129686E-4</v>
      </c>
    </row>
    <row r="174" spans="2:21" s="142" customFormat="1">
      <c r="B174" s="89" t="s">
        <v>739</v>
      </c>
      <c r="C174" s="86" t="s">
        <v>740</v>
      </c>
      <c r="D174" s="99" t="s">
        <v>128</v>
      </c>
      <c r="E174" s="99" t="s">
        <v>348</v>
      </c>
      <c r="F174" s="86" t="s">
        <v>376</v>
      </c>
      <c r="G174" s="99" t="s">
        <v>356</v>
      </c>
      <c r="H174" s="86" t="s">
        <v>388</v>
      </c>
      <c r="I174" s="86" t="s">
        <v>168</v>
      </c>
      <c r="J174" s="86"/>
      <c r="K174" s="96">
        <v>1.4800000000081075</v>
      </c>
      <c r="L174" s="99" t="s">
        <v>172</v>
      </c>
      <c r="M174" s="100">
        <v>6.0999999999999999E-2</v>
      </c>
      <c r="N174" s="100">
        <v>9.0000000000434333E-3</v>
      </c>
      <c r="O174" s="96">
        <v>64128.327319000004</v>
      </c>
      <c r="P174" s="98">
        <v>107.71</v>
      </c>
      <c r="Q174" s="86"/>
      <c r="R174" s="96">
        <v>69.072621352999988</v>
      </c>
      <c r="S174" s="97">
        <v>9.3590140381283316E-5</v>
      </c>
      <c r="T174" s="97">
        <v>2.1955781272884733E-3</v>
      </c>
      <c r="U174" s="97">
        <f>R174/'סכום נכסי הקרן'!$C$42</f>
        <v>5.1775138662182494E-4</v>
      </c>
    </row>
    <row r="175" spans="2:21" s="142" customFormat="1">
      <c r="B175" s="89" t="s">
        <v>741</v>
      </c>
      <c r="C175" s="86" t="s">
        <v>742</v>
      </c>
      <c r="D175" s="99" t="s">
        <v>128</v>
      </c>
      <c r="E175" s="99" t="s">
        <v>348</v>
      </c>
      <c r="F175" s="86" t="s">
        <v>431</v>
      </c>
      <c r="G175" s="99" t="s">
        <v>406</v>
      </c>
      <c r="H175" s="86" t="s">
        <v>424</v>
      </c>
      <c r="I175" s="86" t="s">
        <v>168</v>
      </c>
      <c r="J175" s="86"/>
      <c r="K175" s="96">
        <v>4.3599999999991041</v>
      </c>
      <c r="L175" s="99" t="s">
        <v>172</v>
      </c>
      <c r="M175" s="100">
        <v>3.39E-2</v>
      </c>
      <c r="N175" s="100">
        <v>2.1199999999997016E-2</v>
      </c>
      <c r="O175" s="96">
        <v>126006.754419</v>
      </c>
      <c r="P175" s="98">
        <v>106.34</v>
      </c>
      <c r="Q175" s="86"/>
      <c r="R175" s="96">
        <v>133.99558264199999</v>
      </c>
      <c r="S175" s="97">
        <v>1.1611247380030223E-4</v>
      </c>
      <c r="T175" s="97">
        <v>4.2592530099376698E-3</v>
      </c>
      <c r="U175" s="97">
        <f>R175/'סכום נכסי הקרן'!$C$42</f>
        <v>1.0043979416901288E-3</v>
      </c>
    </row>
    <row r="176" spans="2:21" s="142" customFormat="1">
      <c r="B176" s="89" t="s">
        <v>743</v>
      </c>
      <c r="C176" s="86" t="s">
        <v>744</v>
      </c>
      <c r="D176" s="99" t="s">
        <v>128</v>
      </c>
      <c r="E176" s="99" t="s">
        <v>348</v>
      </c>
      <c r="F176" s="86" t="s">
        <v>440</v>
      </c>
      <c r="G176" s="99" t="s">
        <v>441</v>
      </c>
      <c r="H176" s="86" t="s">
        <v>424</v>
      </c>
      <c r="I176" s="86" t="s">
        <v>168</v>
      </c>
      <c r="J176" s="86"/>
      <c r="K176" s="96">
        <v>2.1300000000297312</v>
      </c>
      <c r="L176" s="99" t="s">
        <v>172</v>
      </c>
      <c r="M176" s="100">
        <v>1.6899999999999998E-2</v>
      </c>
      <c r="N176" s="100">
        <v>1.1400000000023168E-2</v>
      </c>
      <c r="O176" s="96">
        <v>25561.188834</v>
      </c>
      <c r="P176" s="98">
        <v>101.32</v>
      </c>
      <c r="Q176" s="86"/>
      <c r="R176" s="96">
        <v>25.898596071</v>
      </c>
      <c r="S176" s="97">
        <v>4.3544932385837858E-5</v>
      </c>
      <c r="T176" s="97">
        <v>8.2322619218934737E-4</v>
      </c>
      <c r="U176" s="97">
        <f>R176/'סכום נכסי הקרן'!$C$42</f>
        <v>1.9412950840233908E-4</v>
      </c>
    </row>
    <row r="177" spans="2:21" s="142" customFormat="1">
      <c r="B177" s="89" t="s">
        <v>745</v>
      </c>
      <c r="C177" s="86" t="s">
        <v>746</v>
      </c>
      <c r="D177" s="99" t="s">
        <v>128</v>
      </c>
      <c r="E177" s="99" t="s">
        <v>348</v>
      </c>
      <c r="F177" s="86" t="s">
        <v>440</v>
      </c>
      <c r="G177" s="99" t="s">
        <v>441</v>
      </c>
      <c r="H177" s="86" t="s">
        <v>424</v>
      </c>
      <c r="I177" s="86" t="s">
        <v>168</v>
      </c>
      <c r="J177" s="86"/>
      <c r="K177" s="96">
        <v>4.9599999999985185</v>
      </c>
      <c r="L177" s="99" t="s">
        <v>172</v>
      </c>
      <c r="M177" s="100">
        <v>3.6499999999999998E-2</v>
      </c>
      <c r="N177" s="100">
        <v>2.7199999999988886E-2</v>
      </c>
      <c r="O177" s="96">
        <v>203745.68741300001</v>
      </c>
      <c r="P177" s="98">
        <v>105.98</v>
      </c>
      <c r="Q177" s="86"/>
      <c r="R177" s="96">
        <v>215.92967274200001</v>
      </c>
      <c r="S177" s="97">
        <v>9.4987751524964483E-5</v>
      </c>
      <c r="T177" s="97">
        <v>6.8636524460541906E-3</v>
      </c>
      <c r="U177" s="97">
        <f>R177/'סכום נכסי הקרן'!$C$42</f>
        <v>1.6185557357613117E-3</v>
      </c>
    </row>
    <row r="178" spans="2:21" s="142" customFormat="1">
      <c r="B178" s="89" t="s">
        <v>747</v>
      </c>
      <c r="C178" s="86" t="s">
        <v>748</v>
      </c>
      <c r="D178" s="99" t="s">
        <v>128</v>
      </c>
      <c r="E178" s="99" t="s">
        <v>348</v>
      </c>
      <c r="F178" s="86" t="s">
        <v>355</v>
      </c>
      <c r="G178" s="99" t="s">
        <v>356</v>
      </c>
      <c r="H178" s="86" t="s">
        <v>424</v>
      </c>
      <c r="I178" s="86" t="s">
        <v>168</v>
      </c>
      <c r="J178" s="86"/>
      <c r="K178" s="96">
        <v>1.8200000000019136</v>
      </c>
      <c r="L178" s="99" t="s">
        <v>172</v>
      </c>
      <c r="M178" s="100">
        <v>1.7500000000000002E-2</v>
      </c>
      <c r="N178" s="100">
        <v>9.7999999999688996E-3</v>
      </c>
      <c r="O178" s="96">
        <v>164609.644417</v>
      </c>
      <c r="P178" s="98">
        <v>101.58</v>
      </c>
      <c r="Q178" s="86"/>
      <c r="R178" s="96">
        <v>167.210468824</v>
      </c>
      <c r="S178" s="97">
        <v>1.7327330991263157E-4</v>
      </c>
      <c r="T178" s="97">
        <v>5.3150385899996032E-3</v>
      </c>
      <c r="U178" s="97">
        <f>R178/'סכום נכסי הקרן'!$C$42</f>
        <v>1.2533685618918724E-3</v>
      </c>
    </row>
    <row r="179" spans="2:21" s="142" customFormat="1">
      <c r="B179" s="89" t="s">
        <v>749</v>
      </c>
      <c r="C179" s="86" t="s">
        <v>750</v>
      </c>
      <c r="D179" s="99" t="s">
        <v>128</v>
      </c>
      <c r="E179" s="99" t="s">
        <v>348</v>
      </c>
      <c r="F179" s="86" t="s">
        <v>457</v>
      </c>
      <c r="G179" s="99" t="s">
        <v>406</v>
      </c>
      <c r="H179" s="86" t="s">
        <v>424</v>
      </c>
      <c r="I179" s="86" t="s">
        <v>352</v>
      </c>
      <c r="J179" s="86"/>
      <c r="K179" s="96">
        <v>5.6999999999933886</v>
      </c>
      <c r="L179" s="99" t="s">
        <v>172</v>
      </c>
      <c r="M179" s="100">
        <v>2.5499999999999998E-2</v>
      </c>
      <c r="N179" s="100">
        <v>2.5299999999956357E-2</v>
      </c>
      <c r="O179" s="96">
        <v>374813.95141899993</v>
      </c>
      <c r="P179" s="98">
        <v>100.86</v>
      </c>
      <c r="Q179" s="86"/>
      <c r="R179" s="96">
        <v>378.03736390499989</v>
      </c>
      <c r="S179" s="97">
        <v>3.5908185709591375E-4</v>
      </c>
      <c r="T179" s="97">
        <v>1.2016491501687612E-2</v>
      </c>
      <c r="U179" s="97">
        <f>R179/'סכום נכסי הקרן'!$C$42</f>
        <v>2.8336751309377102E-3</v>
      </c>
    </row>
    <row r="180" spans="2:21" s="142" customFormat="1">
      <c r="B180" s="89" t="s">
        <v>751</v>
      </c>
      <c r="C180" s="86" t="s">
        <v>752</v>
      </c>
      <c r="D180" s="99" t="s">
        <v>128</v>
      </c>
      <c r="E180" s="99" t="s">
        <v>348</v>
      </c>
      <c r="F180" s="86" t="s">
        <v>753</v>
      </c>
      <c r="G180" s="99" t="s">
        <v>406</v>
      </c>
      <c r="H180" s="86" t="s">
        <v>424</v>
      </c>
      <c r="I180" s="86" t="s">
        <v>352</v>
      </c>
      <c r="J180" s="86"/>
      <c r="K180" s="96">
        <v>4.5399999999115446</v>
      </c>
      <c r="L180" s="99" t="s">
        <v>172</v>
      </c>
      <c r="M180" s="100">
        <v>3.15E-2</v>
      </c>
      <c r="N180" s="100">
        <v>3.3699999999557723E-2</v>
      </c>
      <c r="O180" s="96">
        <v>13641.214754000001</v>
      </c>
      <c r="P180" s="98">
        <v>99.45</v>
      </c>
      <c r="Q180" s="86"/>
      <c r="R180" s="96">
        <v>13.56618808</v>
      </c>
      <c r="S180" s="97">
        <v>5.7839153140601525E-5</v>
      </c>
      <c r="T180" s="97">
        <v>4.3122188264592257E-4</v>
      </c>
      <c r="U180" s="97">
        <f>R180/'סכום נכסי הקרן'!$C$42</f>
        <v>1.0168881029860333E-4</v>
      </c>
    </row>
    <row r="181" spans="2:21" s="142" customFormat="1">
      <c r="B181" s="89" t="s">
        <v>754</v>
      </c>
      <c r="C181" s="86" t="s">
        <v>755</v>
      </c>
      <c r="D181" s="99" t="s">
        <v>128</v>
      </c>
      <c r="E181" s="99" t="s">
        <v>348</v>
      </c>
      <c r="F181" s="86" t="s">
        <v>460</v>
      </c>
      <c r="G181" s="99" t="s">
        <v>356</v>
      </c>
      <c r="H181" s="86" t="s">
        <v>424</v>
      </c>
      <c r="I181" s="86" t="s">
        <v>168</v>
      </c>
      <c r="J181" s="86"/>
      <c r="K181" s="96">
        <v>1.640000000016886</v>
      </c>
      <c r="L181" s="99" t="s">
        <v>172</v>
      </c>
      <c r="M181" s="100">
        <v>6.4000000000000001E-2</v>
      </c>
      <c r="N181" s="100">
        <v>7.1000000000844303E-3</v>
      </c>
      <c r="O181" s="96">
        <v>53112.920202000001</v>
      </c>
      <c r="P181" s="98">
        <v>111.5</v>
      </c>
      <c r="Q181" s="86"/>
      <c r="R181" s="96">
        <v>59.220906450000001</v>
      </c>
      <c r="S181" s="97">
        <v>1.632154540710967E-4</v>
      </c>
      <c r="T181" s="97">
        <v>1.8824264134311678E-3</v>
      </c>
      <c r="U181" s="97">
        <f>R181/'סכום נכסי הקרן'!$C$42</f>
        <v>4.4390535397216638E-4</v>
      </c>
    </row>
    <row r="182" spans="2:21" s="142" customFormat="1">
      <c r="B182" s="89" t="s">
        <v>756</v>
      </c>
      <c r="C182" s="86" t="s">
        <v>757</v>
      </c>
      <c r="D182" s="99" t="s">
        <v>128</v>
      </c>
      <c r="E182" s="99" t="s">
        <v>348</v>
      </c>
      <c r="F182" s="86" t="s">
        <v>465</v>
      </c>
      <c r="G182" s="99" t="s">
        <v>356</v>
      </c>
      <c r="H182" s="86" t="s">
        <v>424</v>
      </c>
      <c r="I182" s="86" t="s">
        <v>352</v>
      </c>
      <c r="J182" s="86"/>
      <c r="K182" s="96">
        <v>1</v>
      </c>
      <c r="L182" s="99" t="s">
        <v>172</v>
      </c>
      <c r="M182" s="100">
        <v>1.2E-2</v>
      </c>
      <c r="N182" s="100">
        <v>7.0999999998858573E-3</v>
      </c>
      <c r="O182" s="96">
        <v>25208.491581999999</v>
      </c>
      <c r="P182" s="98">
        <v>100.49</v>
      </c>
      <c r="Q182" s="96">
        <v>7.4589411999999994E-2</v>
      </c>
      <c r="R182" s="96">
        <v>25.406602598999999</v>
      </c>
      <c r="S182" s="97">
        <v>8.4028305273333334E-5</v>
      </c>
      <c r="T182" s="97">
        <v>8.0758743279767131E-4</v>
      </c>
      <c r="U182" s="97">
        <f>R182/'סכום נכסי הקרן'!$C$42</f>
        <v>1.9044164630376502E-4</v>
      </c>
    </row>
    <row r="183" spans="2:21" s="142" customFormat="1">
      <c r="B183" s="89" t="s">
        <v>758</v>
      </c>
      <c r="C183" s="86" t="s">
        <v>759</v>
      </c>
      <c r="D183" s="99" t="s">
        <v>128</v>
      </c>
      <c r="E183" s="99" t="s">
        <v>348</v>
      </c>
      <c r="F183" s="86" t="s">
        <v>479</v>
      </c>
      <c r="G183" s="99" t="s">
        <v>480</v>
      </c>
      <c r="H183" s="86" t="s">
        <v>424</v>
      </c>
      <c r="I183" s="86" t="s">
        <v>168</v>
      </c>
      <c r="J183" s="86"/>
      <c r="K183" s="96">
        <v>3.2299999999995306</v>
      </c>
      <c r="L183" s="99" t="s">
        <v>172</v>
      </c>
      <c r="M183" s="100">
        <v>4.8000000000000001E-2</v>
      </c>
      <c r="N183" s="100">
        <v>1.4099999999998433E-2</v>
      </c>
      <c r="O183" s="96">
        <v>225147.51064799997</v>
      </c>
      <c r="P183" s="98">
        <v>111.13</v>
      </c>
      <c r="Q183" s="96">
        <v>5.4035402649999993</v>
      </c>
      <c r="R183" s="96">
        <v>255.60997634399999</v>
      </c>
      <c r="S183" s="97">
        <v>1.0950476487347477E-4</v>
      </c>
      <c r="T183" s="97">
        <v>8.1249511338146955E-3</v>
      </c>
      <c r="U183" s="97">
        <f>R183/'סכום נכסי הקרן'!$C$42</f>
        <v>1.9159895352766994E-3</v>
      </c>
    </row>
    <row r="184" spans="2:21" s="142" customFormat="1">
      <c r="B184" s="89" t="s">
        <v>760</v>
      </c>
      <c r="C184" s="86" t="s">
        <v>761</v>
      </c>
      <c r="D184" s="99" t="s">
        <v>128</v>
      </c>
      <c r="E184" s="99" t="s">
        <v>348</v>
      </c>
      <c r="F184" s="86" t="s">
        <v>479</v>
      </c>
      <c r="G184" s="99" t="s">
        <v>480</v>
      </c>
      <c r="H184" s="86" t="s">
        <v>424</v>
      </c>
      <c r="I184" s="86" t="s">
        <v>168</v>
      </c>
      <c r="J184" s="86"/>
      <c r="K184" s="96">
        <v>1.8500000001217369</v>
      </c>
      <c r="L184" s="99" t="s">
        <v>172</v>
      </c>
      <c r="M184" s="100">
        <v>4.4999999999999998E-2</v>
      </c>
      <c r="N184" s="100">
        <v>8.1000000004260789E-3</v>
      </c>
      <c r="O184" s="96">
        <v>6119.3317889999998</v>
      </c>
      <c r="P184" s="98">
        <v>107.39</v>
      </c>
      <c r="Q184" s="86"/>
      <c r="R184" s="96">
        <v>6.5715504119999997</v>
      </c>
      <c r="S184" s="97">
        <v>1.0190258562750204E-5</v>
      </c>
      <c r="T184" s="97">
        <v>2.0888670596738682E-4</v>
      </c>
      <c r="U184" s="97">
        <f>R184/'סכום נכסי הקרן'!$C$42</f>
        <v>4.9258726126519727E-5</v>
      </c>
    </row>
    <row r="185" spans="2:21" s="142" customFormat="1">
      <c r="B185" s="89" t="s">
        <v>762</v>
      </c>
      <c r="C185" s="86" t="s">
        <v>763</v>
      </c>
      <c r="D185" s="99" t="s">
        <v>128</v>
      </c>
      <c r="E185" s="99" t="s">
        <v>348</v>
      </c>
      <c r="F185" s="86" t="s">
        <v>764</v>
      </c>
      <c r="G185" s="99" t="s">
        <v>524</v>
      </c>
      <c r="H185" s="86" t="s">
        <v>424</v>
      </c>
      <c r="I185" s="86" t="s">
        <v>352</v>
      </c>
      <c r="J185" s="86"/>
      <c r="K185" s="96">
        <v>3.369999998717899</v>
      </c>
      <c r="L185" s="99" t="s">
        <v>172</v>
      </c>
      <c r="M185" s="100">
        <v>2.4500000000000001E-2</v>
      </c>
      <c r="N185" s="100">
        <v>1.519999999830466E-2</v>
      </c>
      <c r="O185" s="96">
        <v>914.76537499999995</v>
      </c>
      <c r="P185" s="98">
        <v>103.17</v>
      </c>
      <c r="Q185" s="86"/>
      <c r="R185" s="96">
        <v>0.94376343299999998</v>
      </c>
      <c r="S185" s="97">
        <v>5.8315008268192892E-7</v>
      </c>
      <c r="T185" s="97">
        <v>2.9998953423815351E-5</v>
      </c>
      <c r="U185" s="97">
        <f>R185/'סכום נכסי הקרן'!$C$42</f>
        <v>7.0742186485369459E-6</v>
      </c>
    </row>
    <row r="186" spans="2:21" s="142" customFormat="1">
      <c r="B186" s="89" t="s">
        <v>765</v>
      </c>
      <c r="C186" s="86" t="s">
        <v>766</v>
      </c>
      <c r="D186" s="99" t="s">
        <v>128</v>
      </c>
      <c r="E186" s="99" t="s">
        <v>348</v>
      </c>
      <c r="F186" s="86" t="s">
        <v>355</v>
      </c>
      <c r="G186" s="99" t="s">
        <v>356</v>
      </c>
      <c r="H186" s="86" t="s">
        <v>424</v>
      </c>
      <c r="I186" s="86" t="s">
        <v>352</v>
      </c>
      <c r="J186" s="86"/>
      <c r="K186" s="96">
        <v>1.7699999999975853</v>
      </c>
      <c r="L186" s="99" t="s">
        <v>172</v>
      </c>
      <c r="M186" s="100">
        <v>3.2500000000000001E-2</v>
      </c>
      <c r="N186" s="100">
        <v>1.9000000000020122E-2</v>
      </c>
      <c r="O186" s="96">
        <f>97055.49205/50000</f>
        <v>1.9411098410000001</v>
      </c>
      <c r="P186" s="98">
        <v>5120001</v>
      </c>
      <c r="Q186" s="86"/>
      <c r="R186" s="96">
        <v>99.384841111999989</v>
      </c>
      <c r="S186" s="97">
        <f>524.199254928436%/50000</f>
        <v>1.0483985098568718E-4</v>
      </c>
      <c r="T186" s="97">
        <v>3.1590980486231415E-3</v>
      </c>
      <c r="U186" s="97">
        <f>R186/'סכום נכסי הקרן'!$C$42</f>
        <v>7.449643330018612E-4</v>
      </c>
    </row>
    <row r="187" spans="2:21" s="142" customFormat="1">
      <c r="B187" s="89" t="s">
        <v>767</v>
      </c>
      <c r="C187" s="86" t="s">
        <v>768</v>
      </c>
      <c r="D187" s="99" t="s">
        <v>128</v>
      </c>
      <c r="E187" s="99" t="s">
        <v>348</v>
      </c>
      <c r="F187" s="86" t="s">
        <v>355</v>
      </c>
      <c r="G187" s="99" t="s">
        <v>356</v>
      </c>
      <c r="H187" s="86" t="s">
        <v>424</v>
      </c>
      <c r="I187" s="86" t="s">
        <v>168</v>
      </c>
      <c r="J187" s="86"/>
      <c r="K187" s="96">
        <v>1.3400000000293735</v>
      </c>
      <c r="L187" s="99" t="s">
        <v>172</v>
      </c>
      <c r="M187" s="100">
        <v>2.35E-2</v>
      </c>
      <c r="N187" s="100">
        <v>8.4999999999184062E-3</v>
      </c>
      <c r="O187" s="96">
        <v>11982.738918999999</v>
      </c>
      <c r="P187" s="98">
        <v>102.28</v>
      </c>
      <c r="Q187" s="86"/>
      <c r="R187" s="96">
        <v>12.255945546000001</v>
      </c>
      <c r="S187" s="97">
        <v>1.1982750901750901E-5</v>
      </c>
      <c r="T187" s="97">
        <v>3.8957383465319242E-4</v>
      </c>
      <c r="U187" s="97">
        <f>R187/'סכום נכסי הקרן'!$C$42</f>
        <v>9.1867554416008552E-5</v>
      </c>
    </row>
    <row r="188" spans="2:21" s="142" customFormat="1">
      <c r="B188" s="89" t="s">
        <v>769</v>
      </c>
      <c r="C188" s="86" t="s">
        <v>770</v>
      </c>
      <c r="D188" s="99" t="s">
        <v>128</v>
      </c>
      <c r="E188" s="99" t="s">
        <v>348</v>
      </c>
      <c r="F188" s="86" t="s">
        <v>771</v>
      </c>
      <c r="G188" s="99" t="s">
        <v>406</v>
      </c>
      <c r="H188" s="86" t="s">
        <v>424</v>
      </c>
      <c r="I188" s="86" t="s">
        <v>352</v>
      </c>
      <c r="J188" s="86"/>
      <c r="K188" s="96">
        <v>3.9500000000080262</v>
      </c>
      <c r="L188" s="99" t="s">
        <v>172</v>
      </c>
      <c r="M188" s="100">
        <v>3.3799999999999997E-2</v>
      </c>
      <c r="N188" s="100">
        <v>3.4400000000032106E-2</v>
      </c>
      <c r="O188" s="96">
        <v>61862.450016999996</v>
      </c>
      <c r="P188" s="98">
        <v>100.7</v>
      </c>
      <c r="Q188" s="86"/>
      <c r="R188" s="96">
        <v>62.295487170000001</v>
      </c>
      <c r="S188" s="97">
        <v>7.5577591040757255E-5</v>
      </c>
      <c r="T188" s="97">
        <v>1.9801566290677812E-3</v>
      </c>
      <c r="U188" s="97">
        <f>R188/'סכום נכסי הקרן'!$C$42</f>
        <v>4.6695165509523198E-4</v>
      </c>
    </row>
    <row r="189" spans="2:21" s="142" customFormat="1">
      <c r="B189" s="89" t="s">
        <v>772</v>
      </c>
      <c r="C189" s="86" t="s">
        <v>773</v>
      </c>
      <c r="D189" s="99" t="s">
        <v>128</v>
      </c>
      <c r="E189" s="99" t="s">
        <v>348</v>
      </c>
      <c r="F189" s="86" t="s">
        <v>774</v>
      </c>
      <c r="G189" s="99" t="s">
        <v>159</v>
      </c>
      <c r="H189" s="86" t="s">
        <v>424</v>
      </c>
      <c r="I189" s="86" t="s">
        <v>352</v>
      </c>
      <c r="J189" s="86"/>
      <c r="K189" s="96">
        <v>4.9199999999906128</v>
      </c>
      <c r="L189" s="99" t="s">
        <v>172</v>
      </c>
      <c r="M189" s="100">
        <v>5.0900000000000001E-2</v>
      </c>
      <c r="N189" s="100">
        <v>2.2399999999975509E-2</v>
      </c>
      <c r="O189" s="96">
        <v>83906.973041000019</v>
      </c>
      <c r="P189" s="98">
        <v>116.8</v>
      </c>
      <c r="Q189" s="86"/>
      <c r="R189" s="96">
        <v>98.003342650999997</v>
      </c>
      <c r="S189" s="97">
        <v>7.3882953882777584E-5</v>
      </c>
      <c r="T189" s="97">
        <v>3.1151850228187065E-3</v>
      </c>
      <c r="U189" s="97">
        <f>R189/'סכום נכסי הקרן'!$C$42</f>
        <v>7.3460896021032898E-4</v>
      </c>
    </row>
    <row r="190" spans="2:21" s="142" customFormat="1">
      <c r="B190" s="89" t="s">
        <v>775</v>
      </c>
      <c r="C190" s="86" t="s">
        <v>776</v>
      </c>
      <c r="D190" s="99" t="s">
        <v>128</v>
      </c>
      <c r="E190" s="99" t="s">
        <v>348</v>
      </c>
      <c r="F190" s="86" t="s">
        <v>777</v>
      </c>
      <c r="G190" s="99" t="s">
        <v>778</v>
      </c>
      <c r="H190" s="86" t="s">
        <v>424</v>
      </c>
      <c r="I190" s="86" t="s">
        <v>168</v>
      </c>
      <c r="J190" s="86"/>
      <c r="K190" s="96">
        <v>5.5100000000148075</v>
      </c>
      <c r="L190" s="99" t="s">
        <v>172</v>
      </c>
      <c r="M190" s="100">
        <v>2.6099999999999998E-2</v>
      </c>
      <c r="N190" s="100">
        <v>1.8800000000036267E-2</v>
      </c>
      <c r="O190" s="96">
        <v>94777.252433000001</v>
      </c>
      <c r="P190" s="98">
        <v>104.74</v>
      </c>
      <c r="Q190" s="86"/>
      <c r="R190" s="96">
        <v>99.269694203</v>
      </c>
      <c r="S190" s="97">
        <v>1.5714701818733503E-4</v>
      </c>
      <c r="T190" s="97">
        <v>3.1554379293186599E-3</v>
      </c>
      <c r="U190" s="97">
        <f>R190/'סכום נכסי הקרן'!$C$42</f>
        <v>7.4410122008342593E-4</v>
      </c>
    </row>
    <row r="191" spans="2:21" s="142" customFormat="1">
      <c r="B191" s="89" t="s">
        <v>779</v>
      </c>
      <c r="C191" s="86" t="s">
        <v>780</v>
      </c>
      <c r="D191" s="99" t="s">
        <v>128</v>
      </c>
      <c r="E191" s="99" t="s">
        <v>348</v>
      </c>
      <c r="F191" s="86" t="s">
        <v>781</v>
      </c>
      <c r="G191" s="99" t="s">
        <v>727</v>
      </c>
      <c r="H191" s="86" t="s">
        <v>424</v>
      </c>
      <c r="I191" s="86" t="s">
        <v>352</v>
      </c>
      <c r="J191" s="86"/>
      <c r="K191" s="96">
        <v>1.2300000000213855</v>
      </c>
      <c r="L191" s="99" t="s">
        <v>172</v>
      </c>
      <c r="M191" s="100">
        <v>4.0999999999999995E-2</v>
      </c>
      <c r="N191" s="100">
        <v>6.0000000042770944E-3</v>
      </c>
      <c r="O191" s="96">
        <v>443.77651500000002</v>
      </c>
      <c r="P191" s="98">
        <v>105.37</v>
      </c>
      <c r="Q191" s="86"/>
      <c r="R191" s="96">
        <v>0.46760731299999997</v>
      </c>
      <c r="S191" s="97">
        <v>7.3962752499999998E-7</v>
      </c>
      <c r="T191" s="97">
        <v>1.4863608307784952E-5</v>
      </c>
      <c r="U191" s="97">
        <f>R191/'סכום נכסי הקרן'!$C$42</f>
        <v>3.5050694465896442E-6</v>
      </c>
    </row>
    <row r="192" spans="2:21" s="142" customFormat="1">
      <c r="B192" s="89" t="s">
        <v>782</v>
      </c>
      <c r="C192" s="86" t="s">
        <v>783</v>
      </c>
      <c r="D192" s="99" t="s">
        <v>128</v>
      </c>
      <c r="E192" s="99" t="s">
        <v>348</v>
      </c>
      <c r="F192" s="86" t="s">
        <v>781</v>
      </c>
      <c r="G192" s="99" t="s">
        <v>727</v>
      </c>
      <c r="H192" s="86" t="s">
        <v>424</v>
      </c>
      <c r="I192" s="86" t="s">
        <v>352</v>
      </c>
      <c r="J192" s="86"/>
      <c r="K192" s="96">
        <v>3.5900000000190948</v>
      </c>
      <c r="L192" s="99" t="s">
        <v>172</v>
      </c>
      <c r="M192" s="100">
        <v>1.2E-2</v>
      </c>
      <c r="N192" s="100">
        <v>1.1299999999972721E-2</v>
      </c>
      <c r="O192" s="96">
        <v>21851.068185</v>
      </c>
      <c r="P192" s="98">
        <v>100.66</v>
      </c>
      <c r="Q192" s="86"/>
      <c r="R192" s="96">
        <v>21.995285962000001</v>
      </c>
      <c r="S192" s="97">
        <v>4.7159696692723735E-5</v>
      </c>
      <c r="T192" s="97">
        <v>6.9915355484803752E-4</v>
      </c>
      <c r="U192" s="97">
        <f>R192/'סכום נכסי הקרן'!$C$42</f>
        <v>1.6487125554088227E-4</v>
      </c>
    </row>
    <row r="193" spans="2:21" s="142" customFormat="1">
      <c r="B193" s="89" t="s">
        <v>784</v>
      </c>
      <c r="C193" s="86" t="s">
        <v>785</v>
      </c>
      <c r="D193" s="99" t="s">
        <v>128</v>
      </c>
      <c r="E193" s="99" t="s">
        <v>348</v>
      </c>
      <c r="F193" s="86" t="s">
        <v>786</v>
      </c>
      <c r="G193" s="99" t="s">
        <v>598</v>
      </c>
      <c r="H193" s="86" t="s">
        <v>525</v>
      </c>
      <c r="I193" s="86" t="s">
        <v>352</v>
      </c>
      <c r="J193" s="86"/>
      <c r="K193" s="96">
        <v>6.7200000000399598</v>
      </c>
      <c r="L193" s="99" t="s">
        <v>172</v>
      </c>
      <c r="M193" s="100">
        <v>3.7499999999999999E-2</v>
      </c>
      <c r="N193" s="100">
        <v>3.0800000000189974E-2</v>
      </c>
      <c r="O193" s="96">
        <v>57708.696060000009</v>
      </c>
      <c r="P193" s="98">
        <v>105.81</v>
      </c>
      <c r="Q193" s="86"/>
      <c r="R193" s="96">
        <v>61.061571848</v>
      </c>
      <c r="S193" s="97">
        <v>2.6231225481818186E-4</v>
      </c>
      <c r="T193" s="97">
        <v>1.9409347573790844E-3</v>
      </c>
      <c r="U193" s="97">
        <f>R193/'סכום נכסי הקרן'!$C$42</f>
        <v>4.5770252922704645E-4</v>
      </c>
    </row>
    <row r="194" spans="2:21" s="142" customFormat="1">
      <c r="B194" s="89" t="s">
        <v>787</v>
      </c>
      <c r="C194" s="86" t="s">
        <v>788</v>
      </c>
      <c r="D194" s="99" t="s">
        <v>128</v>
      </c>
      <c r="E194" s="99" t="s">
        <v>348</v>
      </c>
      <c r="F194" s="86" t="s">
        <v>446</v>
      </c>
      <c r="G194" s="99" t="s">
        <v>406</v>
      </c>
      <c r="H194" s="86" t="s">
        <v>525</v>
      </c>
      <c r="I194" s="86" t="s">
        <v>168</v>
      </c>
      <c r="J194" s="86"/>
      <c r="K194" s="96">
        <v>3.4199999999730495</v>
      </c>
      <c r="L194" s="99" t="s">
        <v>172</v>
      </c>
      <c r="M194" s="100">
        <v>3.5000000000000003E-2</v>
      </c>
      <c r="N194" s="100">
        <v>1.7500000000000002E-2</v>
      </c>
      <c r="O194" s="96">
        <v>37461.744290000002</v>
      </c>
      <c r="P194" s="98">
        <v>106.97</v>
      </c>
      <c r="Q194" s="86"/>
      <c r="R194" s="96">
        <v>40.072826223999996</v>
      </c>
      <c r="S194" s="97">
        <v>2.4644371204497029E-4</v>
      </c>
      <c r="T194" s="97">
        <v>1.273775615180486E-3</v>
      </c>
      <c r="U194" s="97">
        <f>R194/'סכום נכסי הקרן'!$C$42</f>
        <v>3.0037605257948274E-4</v>
      </c>
    </row>
    <row r="195" spans="2:21" s="142" customFormat="1">
      <c r="B195" s="89" t="s">
        <v>789</v>
      </c>
      <c r="C195" s="86" t="s">
        <v>790</v>
      </c>
      <c r="D195" s="99" t="s">
        <v>128</v>
      </c>
      <c r="E195" s="99" t="s">
        <v>348</v>
      </c>
      <c r="F195" s="86" t="s">
        <v>753</v>
      </c>
      <c r="G195" s="99" t="s">
        <v>406</v>
      </c>
      <c r="H195" s="86" t="s">
        <v>525</v>
      </c>
      <c r="I195" s="86" t="s">
        <v>168</v>
      </c>
      <c r="J195" s="86"/>
      <c r="K195" s="96">
        <v>3.7899999999877019</v>
      </c>
      <c r="L195" s="99" t="s">
        <v>172</v>
      </c>
      <c r="M195" s="100">
        <v>4.3499999999999997E-2</v>
      </c>
      <c r="N195" s="100">
        <v>5.2799999999807508E-2</v>
      </c>
      <c r="O195" s="96">
        <v>114048.31499100002</v>
      </c>
      <c r="P195" s="98">
        <v>98.39</v>
      </c>
      <c r="Q195" s="86"/>
      <c r="R195" s="96">
        <v>112.21214092199999</v>
      </c>
      <c r="S195" s="97">
        <v>6.0787771585441006E-5</v>
      </c>
      <c r="T195" s="97">
        <v>3.5668332459175525E-3</v>
      </c>
      <c r="U195" s="97">
        <f>R195/'סכום נכסי הקרן'!$C$42</f>
        <v>8.4111461850065988E-4</v>
      </c>
    </row>
    <row r="196" spans="2:21" s="142" customFormat="1">
      <c r="B196" s="89" t="s">
        <v>791</v>
      </c>
      <c r="C196" s="86" t="s">
        <v>792</v>
      </c>
      <c r="D196" s="99" t="s">
        <v>128</v>
      </c>
      <c r="E196" s="99" t="s">
        <v>348</v>
      </c>
      <c r="F196" s="86" t="s">
        <v>472</v>
      </c>
      <c r="G196" s="99" t="s">
        <v>473</v>
      </c>
      <c r="H196" s="86" t="s">
        <v>525</v>
      </c>
      <c r="I196" s="86" t="s">
        <v>352</v>
      </c>
      <c r="J196" s="86"/>
      <c r="K196" s="96">
        <v>10.499999999948422</v>
      </c>
      <c r="L196" s="99" t="s">
        <v>172</v>
      </c>
      <c r="M196" s="100">
        <v>3.0499999999999999E-2</v>
      </c>
      <c r="N196" s="100">
        <v>3.6799999999752434E-2</v>
      </c>
      <c r="O196" s="96">
        <v>92161.531673000005</v>
      </c>
      <c r="P196" s="98">
        <v>94.67</v>
      </c>
      <c r="Q196" s="86"/>
      <c r="R196" s="96">
        <v>87.249322036999999</v>
      </c>
      <c r="S196" s="97">
        <v>2.91625037925497E-4</v>
      </c>
      <c r="T196" s="97">
        <v>2.7733521521673848E-3</v>
      </c>
      <c r="U196" s="97">
        <f>R196/'סכום נכסי הקרן'!$C$42</f>
        <v>6.5399946580294228E-4</v>
      </c>
    </row>
    <row r="197" spans="2:21" s="142" customFormat="1">
      <c r="B197" s="89" t="s">
        <v>793</v>
      </c>
      <c r="C197" s="86" t="s">
        <v>794</v>
      </c>
      <c r="D197" s="99" t="s">
        <v>128</v>
      </c>
      <c r="E197" s="99" t="s">
        <v>348</v>
      </c>
      <c r="F197" s="86" t="s">
        <v>472</v>
      </c>
      <c r="G197" s="99" t="s">
        <v>473</v>
      </c>
      <c r="H197" s="86" t="s">
        <v>525</v>
      </c>
      <c r="I197" s="86" t="s">
        <v>352</v>
      </c>
      <c r="J197" s="86"/>
      <c r="K197" s="96">
        <v>9.8400000000614902</v>
      </c>
      <c r="L197" s="99" t="s">
        <v>172</v>
      </c>
      <c r="M197" s="100">
        <v>3.0499999999999999E-2</v>
      </c>
      <c r="N197" s="100">
        <v>3.5500000000224463E-2</v>
      </c>
      <c r="O197" s="96">
        <v>76342.131668000002</v>
      </c>
      <c r="P197" s="98">
        <v>96.29</v>
      </c>
      <c r="Q197" s="86"/>
      <c r="R197" s="96">
        <v>73.509838596999998</v>
      </c>
      <c r="S197" s="97">
        <v>2.4156800173402631E-4</v>
      </c>
      <c r="T197" s="97">
        <v>2.336621813428098E-3</v>
      </c>
      <c r="U197" s="97">
        <f>R197/'סכום נכסי הקרן'!$C$42</f>
        <v>5.5101167609429764E-4</v>
      </c>
    </row>
    <row r="198" spans="2:21" s="142" customFormat="1">
      <c r="B198" s="89" t="s">
        <v>795</v>
      </c>
      <c r="C198" s="86" t="s">
        <v>796</v>
      </c>
      <c r="D198" s="99" t="s">
        <v>128</v>
      </c>
      <c r="E198" s="99" t="s">
        <v>348</v>
      </c>
      <c r="F198" s="86" t="s">
        <v>472</v>
      </c>
      <c r="G198" s="99" t="s">
        <v>473</v>
      </c>
      <c r="H198" s="86" t="s">
        <v>525</v>
      </c>
      <c r="I198" s="86" t="s">
        <v>352</v>
      </c>
      <c r="J198" s="86"/>
      <c r="K198" s="96">
        <v>8.1800000000610833</v>
      </c>
      <c r="L198" s="99" t="s">
        <v>172</v>
      </c>
      <c r="M198" s="100">
        <v>3.95E-2</v>
      </c>
      <c r="N198" s="100">
        <v>3.2100000000272404E-2</v>
      </c>
      <c r="O198" s="96">
        <v>56449.904786999999</v>
      </c>
      <c r="P198" s="98">
        <v>107.3</v>
      </c>
      <c r="Q198" s="86"/>
      <c r="R198" s="96">
        <v>60.570747834999999</v>
      </c>
      <c r="S198" s="97">
        <v>2.351981631488288E-4</v>
      </c>
      <c r="T198" s="97">
        <v>1.9253331710170525E-3</v>
      </c>
      <c r="U198" s="97">
        <f>R198/'סכום נכסי הקרן'!$C$42</f>
        <v>4.5402343310559887E-4</v>
      </c>
    </row>
    <row r="199" spans="2:21" s="142" customFormat="1">
      <c r="B199" s="89" t="s">
        <v>797</v>
      </c>
      <c r="C199" s="86" t="s">
        <v>798</v>
      </c>
      <c r="D199" s="99" t="s">
        <v>128</v>
      </c>
      <c r="E199" s="99" t="s">
        <v>348</v>
      </c>
      <c r="F199" s="86" t="s">
        <v>472</v>
      </c>
      <c r="G199" s="99" t="s">
        <v>473</v>
      </c>
      <c r="H199" s="86" t="s">
        <v>525</v>
      </c>
      <c r="I199" s="86" t="s">
        <v>352</v>
      </c>
      <c r="J199" s="86"/>
      <c r="K199" s="96">
        <v>8.8500000002133987</v>
      </c>
      <c r="L199" s="99" t="s">
        <v>172</v>
      </c>
      <c r="M199" s="100">
        <v>3.95E-2</v>
      </c>
      <c r="N199" s="100">
        <v>3.3800000000691006E-2</v>
      </c>
      <c r="O199" s="96">
        <v>13879.672154000002</v>
      </c>
      <c r="P199" s="98">
        <v>106.35</v>
      </c>
      <c r="Q199" s="86"/>
      <c r="R199" s="96">
        <v>14.761031321000001</v>
      </c>
      <c r="S199" s="97">
        <v>5.782956424898228E-5</v>
      </c>
      <c r="T199" s="97">
        <v>4.6920178892559259E-4</v>
      </c>
      <c r="U199" s="97">
        <f>R199/'סכום נכסי הקרן'!$C$42</f>
        <v>1.1064506145435299E-4</v>
      </c>
    </row>
    <row r="200" spans="2:21" s="142" customFormat="1">
      <c r="B200" s="89" t="s">
        <v>799</v>
      </c>
      <c r="C200" s="86" t="s">
        <v>800</v>
      </c>
      <c r="D200" s="99" t="s">
        <v>128</v>
      </c>
      <c r="E200" s="99" t="s">
        <v>348</v>
      </c>
      <c r="F200" s="86" t="s">
        <v>801</v>
      </c>
      <c r="G200" s="99" t="s">
        <v>406</v>
      </c>
      <c r="H200" s="86" t="s">
        <v>525</v>
      </c>
      <c r="I200" s="86" t="s">
        <v>352</v>
      </c>
      <c r="J200" s="86"/>
      <c r="K200" s="96">
        <v>2.6500000000045763</v>
      </c>
      <c r="L200" s="99" t="s">
        <v>172</v>
      </c>
      <c r="M200" s="100">
        <v>3.9E-2</v>
      </c>
      <c r="N200" s="100">
        <v>5.3800000000071561E-2</v>
      </c>
      <c r="O200" s="96">
        <v>124238.16897499999</v>
      </c>
      <c r="P200" s="98">
        <v>96.73</v>
      </c>
      <c r="Q200" s="86"/>
      <c r="R200" s="96">
        <v>120.17558085300001</v>
      </c>
      <c r="S200" s="97">
        <v>1.3832751835728084E-4</v>
      </c>
      <c r="T200" s="97">
        <v>3.8199632732423354E-3</v>
      </c>
      <c r="U200" s="97">
        <f>R200/'סכום נכסי הקרן'!$C$42</f>
        <v>9.0080660623460742E-4</v>
      </c>
    </row>
    <row r="201" spans="2:21" s="142" customFormat="1">
      <c r="B201" s="89" t="s">
        <v>802</v>
      </c>
      <c r="C201" s="86" t="s">
        <v>803</v>
      </c>
      <c r="D201" s="99" t="s">
        <v>128</v>
      </c>
      <c r="E201" s="99" t="s">
        <v>348</v>
      </c>
      <c r="F201" s="86" t="s">
        <v>559</v>
      </c>
      <c r="G201" s="99" t="s">
        <v>406</v>
      </c>
      <c r="H201" s="86" t="s">
        <v>525</v>
      </c>
      <c r="I201" s="86" t="s">
        <v>168</v>
      </c>
      <c r="J201" s="86"/>
      <c r="K201" s="96">
        <v>4.0399999999284208</v>
      </c>
      <c r="L201" s="99" t="s">
        <v>172</v>
      </c>
      <c r="M201" s="100">
        <v>5.0499999999999996E-2</v>
      </c>
      <c r="N201" s="100">
        <v>2.2799999999761407E-2</v>
      </c>
      <c r="O201" s="96">
        <v>22472.867329000001</v>
      </c>
      <c r="P201" s="98">
        <v>111.9</v>
      </c>
      <c r="Q201" s="86"/>
      <c r="R201" s="96">
        <v>25.147139295000002</v>
      </c>
      <c r="S201" s="97">
        <v>4.1348346935657629E-5</v>
      </c>
      <c r="T201" s="97">
        <v>7.9933999779466128E-4</v>
      </c>
      <c r="U201" s="97">
        <f>R201/'סכום נכסי הקרן'!$C$42</f>
        <v>1.8849677317180527E-4</v>
      </c>
    </row>
    <row r="202" spans="2:21" s="142" customFormat="1">
      <c r="B202" s="89" t="s">
        <v>804</v>
      </c>
      <c r="C202" s="86" t="s">
        <v>805</v>
      </c>
      <c r="D202" s="99" t="s">
        <v>128</v>
      </c>
      <c r="E202" s="99" t="s">
        <v>348</v>
      </c>
      <c r="F202" s="86" t="s">
        <v>487</v>
      </c>
      <c r="G202" s="99" t="s">
        <v>473</v>
      </c>
      <c r="H202" s="86" t="s">
        <v>525</v>
      </c>
      <c r="I202" s="86" t="s">
        <v>168</v>
      </c>
      <c r="J202" s="86"/>
      <c r="K202" s="96">
        <v>4.8599999999979469</v>
      </c>
      <c r="L202" s="99" t="s">
        <v>172</v>
      </c>
      <c r="M202" s="100">
        <v>3.9199999999999999E-2</v>
      </c>
      <c r="N202" s="100">
        <v>2.2799999999947747E-2</v>
      </c>
      <c r="O202" s="96">
        <v>98416.162766999987</v>
      </c>
      <c r="P202" s="98">
        <v>108.9</v>
      </c>
      <c r="Q202" s="86"/>
      <c r="R202" s="96">
        <v>107.17520452700001</v>
      </c>
      <c r="S202" s="97">
        <v>1.0253242968930691E-4</v>
      </c>
      <c r="T202" s="97">
        <v>3.406726576143322E-3</v>
      </c>
      <c r="U202" s="97">
        <f>R202/'סכום נכסי הקרן'!$C$42</f>
        <v>8.033589817265836E-4</v>
      </c>
    </row>
    <row r="203" spans="2:21" s="142" customFormat="1">
      <c r="B203" s="89" t="s">
        <v>806</v>
      </c>
      <c r="C203" s="86" t="s">
        <v>807</v>
      </c>
      <c r="D203" s="99" t="s">
        <v>128</v>
      </c>
      <c r="E203" s="99" t="s">
        <v>348</v>
      </c>
      <c r="F203" s="86" t="s">
        <v>597</v>
      </c>
      <c r="G203" s="99" t="s">
        <v>598</v>
      </c>
      <c r="H203" s="86" t="s">
        <v>525</v>
      </c>
      <c r="I203" s="86" t="s">
        <v>352</v>
      </c>
      <c r="J203" s="86"/>
      <c r="K203" s="96">
        <v>0.14999999999961489</v>
      </c>
      <c r="L203" s="99" t="s">
        <v>172</v>
      </c>
      <c r="M203" s="100">
        <v>2.4500000000000001E-2</v>
      </c>
      <c r="N203" s="100">
        <v>1.0799999999977406E-2</v>
      </c>
      <c r="O203" s="96">
        <v>388718.50464299996</v>
      </c>
      <c r="P203" s="98">
        <v>100.2</v>
      </c>
      <c r="Q203" s="86"/>
      <c r="R203" s="96">
        <v>389.49595116099999</v>
      </c>
      <c r="S203" s="97">
        <v>1.3062230200180038E-4</v>
      </c>
      <c r="T203" s="97">
        <v>1.2380720092641583E-2</v>
      </c>
      <c r="U203" s="97">
        <f>R203/'סכום נכסי הקרן'!$C$42</f>
        <v>2.9195658836601501E-3</v>
      </c>
    </row>
    <row r="204" spans="2:21" s="142" customFormat="1">
      <c r="B204" s="89" t="s">
        <v>808</v>
      </c>
      <c r="C204" s="86" t="s">
        <v>809</v>
      </c>
      <c r="D204" s="99" t="s">
        <v>128</v>
      </c>
      <c r="E204" s="99" t="s">
        <v>348</v>
      </c>
      <c r="F204" s="86" t="s">
        <v>597</v>
      </c>
      <c r="G204" s="99" t="s">
        <v>598</v>
      </c>
      <c r="H204" s="86" t="s">
        <v>525</v>
      </c>
      <c r="I204" s="86" t="s">
        <v>352</v>
      </c>
      <c r="J204" s="86"/>
      <c r="K204" s="96">
        <v>4.930000000001681</v>
      </c>
      <c r="L204" s="99" t="s">
        <v>172</v>
      </c>
      <c r="M204" s="100">
        <v>1.9E-2</v>
      </c>
      <c r="N204" s="100">
        <v>1.5699999999998472E-2</v>
      </c>
      <c r="O204" s="96">
        <v>321444.54487400001</v>
      </c>
      <c r="P204" s="98">
        <v>101.83</v>
      </c>
      <c r="Q204" s="86"/>
      <c r="R204" s="96">
        <v>327.32699076500001</v>
      </c>
      <c r="S204" s="97">
        <v>2.2251487602364118E-4</v>
      </c>
      <c r="T204" s="97">
        <v>1.0404585309162825E-2</v>
      </c>
      <c r="U204" s="97">
        <f>R204/'סכום נכסי הקרן'!$C$42</f>
        <v>2.4535626421534006E-3</v>
      </c>
    </row>
    <row r="205" spans="2:21" s="142" customFormat="1">
      <c r="B205" s="89" t="s">
        <v>810</v>
      </c>
      <c r="C205" s="86" t="s">
        <v>811</v>
      </c>
      <c r="D205" s="99" t="s">
        <v>128</v>
      </c>
      <c r="E205" s="99" t="s">
        <v>348</v>
      </c>
      <c r="F205" s="86" t="s">
        <v>597</v>
      </c>
      <c r="G205" s="99" t="s">
        <v>598</v>
      </c>
      <c r="H205" s="86" t="s">
        <v>525</v>
      </c>
      <c r="I205" s="86" t="s">
        <v>352</v>
      </c>
      <c r="J205" s="86"/>
      <c r="K205" s="96">
        <v>3.4799999999912368</v>
      </c>
      <c r="L205" s="99" t="s">
        <v>172</v>
      </c>
      <c r="M205" s="100">
        <v>2.9600000000000001E-2</v>
      </c>
      <c r="N205" s="100">
        <v>1.5899999999956185E-2</v>
      </c>
      <c r="O205" s="96">
        <v>43120.327627999999</v>
      </c>
      <c r="P205" s="98">
        <v>105.86</v>
      </c>
      <c r="Q205" s="86"/>
      <c r="R205" s="96">
        <v>45.647177380000002</v>
      </c>
      <c r="S205" s="97">
        <v>1.0558511542285147E-4</v>
      </c>
      <c r="T205" s="97">
        <v>1.450964828970289E-3</v>
      </c>
      <c r="U205" s="97">
        <f>R205/'סכום נכסי הקרן'!$C$42</f>
        <v>3.4216001826664318E-4</v>
      </c>
    </row>
    <row r="206" spans="2:21" s="142" customFormat="1">
      <c r="B206" s="89" t="s">
        <v>812</v>
      </c>
      <c r="C206" s="86" t="s">
        <v>813</v>
      </c>
      <c r="D206" s="99" t="s">
        <v>128</v>
      </c>
      <c r="E206" s="99" t="s">
        <v>348</v>
      </c>
      <c r="F206" s="86" t="s">
        <v>603</v>
      </c>
      <c r="G206" s="99" t="s">
        <v>473</v>
      </c>
      <c r="H206" s="86" t="s">
        <v>525</v>
      </c>
      <c r="I206" s="86" t="s">
        <v>168</v>
      </c>
      <c r="J206" s="86"/>
      <c r="K206" s="96">
        <v>5.7099999999969731</v>
      </c>
      <c r="L206" s="99" t="s">
        <v>172</v>
      </c>
      <c r="M206" s="100">
        <v>3.61E-2</v>
      </c>
      <c r="N206" s="100">
        <v>2.4799999999978856E-2</v>
      </c>
      <c r="O206" s="96">
        <v>194064.79034199996</v>
      </c>
      <c r="P206" s="98">
        <v>107.26</v>
      </c>
      <c r="Q206" s="86"/>
      <c r="R206" s="96">
        <v>208.15388765300003</v>
      </c>
      <c r="S206" s="97">
        <v>2.5285314702540713E-4</v>
      </c>
      <c r="T206" s="97">
        <v>6.6164873127569478E-3</v>
      </c>
      <c r="U206" s="97">
        <f>R206/'סכום נכסי הקרן'!$C$42</f>
        <v>1.5602703625838799E-3</v>
      </c>
    </row>
    <row r="207" spans="2:21" s="142" customFormat="1">
      <c r="B207" s="89" t="s">
        <v>814</v>
      </c>
      <c r="C207" s="86" t="s">
        <v>815</v>
      </c>
      <c r="D207" s="99" t="s">
        <v>128</v>
      </c>
      <c r="E207" s="99" t="s">
        <v>348</v>
      </c>
      <c r="F207" s="86" t="s">
        <v>603</v>
      </c>
      <c r="G207" s="99" t="s">
        <v>473</v>
      </c>
      <c r="H207" s="86" t="s">
        <v>525</v>
      </c>
      <c r="I207" s="86" t="s">
        <v>168</v>
      </c>
      <c r="J207" s="86"/>
      <c r="K207" s="96">
        <v>6.6399999999815664</v>
      </c>
      <c r="L207" s="99" t="s">
        <v>172</v>
      </c>
      <c r="M207" s="100">
        <v>3.3000000000000002E-2</v>
      </c>
      <c r="N207" s="100">
        <v>2.8999999999956803E-2</v>
      </c>
      <c r="O207" s="96">
        <v>67402.740749999997</v>
      </c>
      <c r="P207" s="98">
        <v>103.02</v>
      </c>
      <c r="Q207" s="86"/>
      <c r="R207" s="96">
        <v>69.438303527000002</v>
      </c>
      <c r="S207" s="97">
        <v>2.1859521234331673E-4</v>
      </c>
      <c r="T207" s="97">
        <v>2.2072018903228968E-3</v>
      </c>
      <c r="U207" s="97">
        <f>R207/'סכום נכסי הקרן'!$C$42</f>
        <v>5.2049245028703314E-4</v>
      </c>
    </row>
    <row r="208" spans="2:21" s="142" customFormat="1">
      <c r="B208" s="89" t="s">
        <v>816</v>
      </c>
      <c r="C208" s="86" t="s">
        <v>817</v>
      </c>
      <c r="D208" s="99" t="s">
        <v>128</v>
      </c>
      <c r="E208" s="99" t="s">
        <v>348</v>
      </c>
      <c r="F208" s="86" t="s">
        <v>818</v>
      </c>
      <c r="G208" s="99" t="s">
        <v>159</v>
      </c>
      <c r="H208" s="86" t="s">
        <v>525</v>
      </c>
      <c r="I208" s="86" t="s">
        <v>168</v>
      </c>
      <c r="J208" s="86"/>
      <c r="K208" s="96">
        <v>3.7100000000281232</v>
      </c>
      <c r="L208" s="99" t="s">
        <v>172</v>
      </c>
      <c r="M208" s="100">
        <v>2.75E-2</v>
      </c>
      <c r="N208" s="100">
        <v>2.0900000000087595E-2</v>
      </c>
      <c r="O208" s="96">
        <v>63366.862144999999</v>
      </c>
      <c r="P208" s="98">
        <v>102.69</v>
      </c>
      <c r="Q208" s="86"/>
      <c r="R208" s="96">
        <v>65.071428627000003</v>
      </c>
      <c r="S208" s="97">
        <v>1.3605034819170171E-4</v>
      </c>
      <c r="T208" s="97">
        <v>2.0683941423724332E-3</v>
      </c>
      <c r="U208" s="97">
        <f>R208/'סכום נכסי הקרן'!$C$42</f>
        <v>4.8775942972995468E-4</v>
      </c>
    </row>
    <row r="209" spans="2:21" s="142" customFormat="1">
      <c r="B209" s="89" t="s">
        <v>819</v>
      </c>
      <c r="C209" s="86" t="s">
        <v>820</v>
      </c>
      <c r="D209" s="99" t="s">
        <v>128</v>
      </c>
      <c r="E209" s="99" t="s">
        <v>348</v>
      </c>
      <c r="F209" s="86" t="s">
        <v>818</v>
      </c>
      <c r="G209" s="99" t="s">
        <v>159</v>
      </c>
      <c r="H209" s="86" t="s">
        <v>525</v>
      </c>
      <c r="I209" s="86" t="s">
        <v>168</v>
      </c>
      <c r="J209" s="86"/>
      <c r="K209" s="96">
        <v>4.759999999988187</v>
      </c>
      <c r="L209" s="99" t="s">
        <v>172</v>
      </c>
      <c r="M209" s="100">
        <v>2.3E-2</v>
      </c>
      <c r="N209" s="100">
        <v>2.5999999999947884E-2</v>
      </c>
      <c r="O209" s="96">
        <v>116491.33125</v>
      </c>
      <c r="P209" s="98">
        <v>98.83</v>
      </c>
      <c r="Q209" s="86"/>
      <c r="R209" s="96">
        <v>115.12838008600001</v>
      </c>
      <c r="S209" s="97">
        <v>3.6975599763465516E-4</v>
      </c>
      <c r="T209" s="97">
        <v>3.6595303348219733E-3</v>
      </c>
      <c r="U209" s="97">
        <f>R209/'סכום נכסי הקרן'!$C$42</f>
        <v>8.6297403025174303E-4</v>
      </c>
    </row>
    <row r="210" spans="2:21" s="142" customFormat="1">
      <c r="B210" s="89" t="s">
        <v>821</v>
      </c>
      <c r="C210" s="86" t="s">
        <v>822</v>
      </c>
      <c r="D210" s="99" t="s">
        <v>128</v>
      </c>
      <c r="E210" s="99" t="s">
        <v>348</v>
      </c>
      <c r="F210" s="86" t="s">
        <v>615</v>
      </c>
      <c r="G210" s="99" t="s">
        <v>402</v>
      </c>
      <c r="H210" s="86" t="s">
        <v>612</v>
      </c>
      <c r="I210" s="86" t="s">
        <v>352</v>
      </c>
      <c r="J210" s="86"/>
      <c r="K210" s="96">
        <v>1.1399999999910106</v>
      </c>
      <c r="L210" s="99" t="s">
        <v>172</v>
      </c>
      <c r="M210" s="100">
        <v>4.2999999999999997E-2</v>
      </c>
      <c r="N210" s="100">
        <v>2.0100000000100596E-2</v>
      </c>
      <c r="O210" s="96">
        <v>45360.602951000001</v>
      </c>
      <c r="P210" s="98">
        <v>103</v>
      </c>
      <c r="Q210" s="86"/>
      <c r="R210" s="96">
        <v>46.721422552999996</v>
      </c>
      <c r="S210" s="97">
        <v>1.5709841774038424E-4</v>
      </c>
      <c r="T210" s="97">
        <v>1.4851113425813809E-3</v>
      </c>
      <c r="U210" s="97">
        <f>R210/'סכום נכסי הקרן'!$C$42</f>
        <v>3.5021229595638215E-4</v>
      </c>
    </row>
    <row r="211" spans="2:21" s="142" customFormat="1">
      <c r="B211" s="89" t="s">
        <v>823</v>
      </c>
      <c r="C211" s="86" t="s">
        <v>824</v>
      </c>
      <c r="D211" s="99" t="s">
        <v>128</v>
      </c>
      <c r="E211" s="99" t="s">
        <v>348</v>
      </c>
      <c r="F211" s="86" t="s">
        <v>615</v>
      </c>
      <c r="G211" s="99" t="s">
        <v>402</v>
      </c>
      <c r="H211" s="86" t="s">
        <v>612</v>
      </c>
      <c r="I211" s="86" t="s">
        <v>352</v>
      </c>
      <c r="J211" s="86"/>
      <c r="K211" s="96">
        <v>1.6100000000128187</v>
      </c>
      <c r="L211" s="99" t="s">
        <v>172</v>
      </c>
      <c r="M211" s="100">
        <v>4.2500000000000003E-2</v>
      </c>
      <c r="N211" s="100">
        <v>2.5899999999922093E-2</v>
      </c>
      <c r="O211" s="96">
        <v>38094.614502999997</v>
      </c>
      <c r="P211" s="98">
        <v>104.44</v>
      </c>
      <c r="Q211" s="86"/>
      <c r="R211" s="96">
        <v>39.786015808999998</v>
      </c>
      <c r="S211" s="97">
        <v>7.7544300142123572E-5</v>
      </c>
      <c r="T211" s="97">
        <v>1.2646589107393105E-3</v>
      </c>
      <c r="U211" s="97">
        <f>R211/'סכום נכסי הקרן'!$C$42</f>
        <v>2.9822619222736251E-4</v>
      </c>
    </row>
    <row r="212" spans="2:21" s="142" customFormat="1">
      <c r="B212" s="89" t="s">
        <v>825</v>
      </c>
      <c r="C212" s="86" t="s">
        <v>826</v>
      </c>
      <c r="D212" s="99" t="s">
        <v>128</v>
      </c>
      <c r="E212" s="99" t="s">
        <v>348</v>
      </c>
      <c r="F212" s="86" t="s">
        <v>615</v>
      </c>
      <c r="G212" s="99" t="s">
        <v>402</v>
      </c>
      <c r="H212" s="86" t="s">
        <v>612</v>
      </c>
      <c r="I212" s="86" t="s">
        <v>352</v>
      </c>
      <c r="J212" s="86"/>
      <c r="K212" s="96">
        <v>1.9899999999925932</v>
      </c>
      <c r="L212" s="99" t="s">
        <v>172</v>
      </c>
      <c r="M212" s="100">
        <v>3.7000000000000005E-2</v>
      </c>
      <c r="N212" s="100">
        <v>2.7699999999805228E-2</v>
      </c>
      <c r="O212" s="96">
        <v>70493.302956</v>
      </c>
      <c r="P212" s="98">
        <v>103.42</v>
      </c>
      <c r="Q212" s="86"/>
      <c r="R212" s="96">
        <v>72.904177046000001</v>
      </c>
      <c r="S212" s="97">
        <v>2.6724834133334791E-4</v>
      </c>
      <c r="T212" s="97">
        <v>2.3173699415884683E-3</v>
      </c>
      <c r="U212" s="97">
        <f>R212/'סכום נכסי הקרן'!$C$42</f>
        <v>5.4647178602336497E-4</v>
      </c>
    </row>
    <row r="213" spans="2:21" s="142" customFormat="1">
      <c r="B213" s="89" t="s">
        <v>827</v>
      </c>
      <c r="C213" s="86" t="s">
        <v>828</v>
      </c>
      <c r="D213" s="99" t="s">
        <v>128</v>
      </c>
      <c r="E213" s="99" t="s">
        <v>348</v>
      </c>
      <c r="F213" s="86" t="s">
        <v>786</v>
      </c>
      <c r="G213" s="99" t="s">
        <v>598</v>
      </c>
      <c r="H213" s="86" t="s">
        <v>612</v>
      </c>
      <c r="I213" s="86" t="s">
        <v>168</v>
      </c>
      <c r="J213" s="86"/>
      <c r="K213" s="96">
        <v>3.5099999998156348</v>
      </c>
      <c r="L213" s="99" t="s">
        <v>172</v>
      </c>
      <c r="M213" s="100">
        <v>3.7499999999999999E-2</v>
      </c>
      <c r="N213" s="100">
        <v>1.8599999998352483E-2</v>
      </c>
      <c r="O213" s="96">
        <v>2366.808</v>
      </c>
      <c r="P213" s="98">
        <v>107.71</v>
      </c>
      <c r="Q213" s="86"/>
      <c r="R213" s="96">
        <v>2.5492888969999998</v>
      </c>
      <c r="S213" s="97">
        <v>4.4908404298637359E-6</v>
      </c>
      <c r="T213" s="97">
        <v>8.1033017608929338E-5</v>
      </c>
      <c r="U213" s="97">
        <f>R213/'סכום נכסי הקרן'!$C$42</f>
        <v>1.9108842772535753E-5</v>
      </c>
    </row>
    <row r="214" spans="2:21" s="142" customFormat="1">
      <c r="B214" s="89" t="s">
        <v>829</v>
      </c>
      <c r="C214" s="86" t="s">
        <v>830</v>
      </c>
      <c r="D214" s="99" t="s">
        <v>128</v>
      </c>
      <c r="E214" s="99" t="s">
        <v>348</v>
      </c>
      <c r="F214" s="86" t="s">
        <v>460</v>
      </c>
      <c r="G214" s="99" t="s">
        <v>356</v>
      </c>
      <c r="H214" s="86" t="s">
        <v>612</v>
      </c>
      <c r="I214" s="86" t="s">
        <v>168</v>
      </c>
      <c r="J214" s="86"/>
      <c r="K214" s="96">
        <v>2.6799999999910611</v>
      </c>
      <c r="L214" s="99" t="s">
        <v>172</v>
      </c>
      <c r="M214" s="100">
        <v>3.6000000000000004E-2</v>
      </c>
      <c r="N214" s="100">
        <v>2.3199999999953952E-2</v>
      </c>
      <c r="O214" s="96">
        <f>141742.91285/50000</f>
        <v>2.834858257</v>
      </c>
      <c r="P214" s="98">
        <v>5209200</v>
      </c>
      <c r="Q214" s="86"/>
      <c r="R214" s="96">
        <v>147.67343632400002</v>
      </c>
      <c r="S214" s="97">
        <f>903.915010841145%/50000</f>
        <v>1.8078300216822901E-4</v>
      </c>
      <c r="T214" s="97">
        <v>4.6940243532601874E-3</v>
      </c>
      <c r="U214" s="97">
        <f>R214/'סכום נכסי הקרן'!$C$42</f>
        <v>1.1069237698858524E-3</v>
      </c>
    </row>
    <row r="215" spans="2:21" s="142" customFormat="1">
      <c r="B215" s="89" t="s">
        <v>831</v>
      </c>
      <c r="C215" s="86" t="s">
        <v>832</v>
      </c>
      <c r="D215" s="99" t="s">
        <v>128</v>
      </c>
      <c r="E215" s="99" t="s">
        <v>348</v>
      </c>
      <c r="F215" s="86" t="s">
        <v>833</v>
      </c>
      <c r="G215" s="99" t="s">
        <v>778</v>
      </c>
      <c r="H215" s="86" t="s">
        <v>612</v>
      </c>
      <c r="I215" s="86" t="s">
        <v>168</v>
      </c>
      <c r="J215" s="86"/>
      <c r="K215" s="96">
        <v>0.8999999999999998</v>
      </c>
      <c r="L215" s="99" t="s">
        <v>172</v>
      </c>
      <c r="M215" s="100">
        <v>5.5500000000000001E-2</v>
      </c>
      <c r="N215" s="100">
        <v>9.2000000035421855E-3</v>
      </c>
      <c r="O215" s="96">
        <v>1078.759978</v>
      </c>
      <c r="P215" s="98">
        <v>104.68</v>
      </c>
      <c r="Q215" s="86"/>
      <c r="R215" s="96">
        <v>1.12924593</v>
      </c>
      <c r="S215" s="97">
        <v>8.9896664833333332E-5</v>
      </c>
      <c r="T215" s="97">
        <v>3.5894796167741597E-5</v>
      </c>
      <c r="U215" s="97">
        <f>R215/'סכום נכסי הקרן'!$C$42</f>
        <v>8.4645498410515842E-6</v>
      </c>
    </row>
    <row r="216" spans="2:21" s="142" customFormat="1">
      <c r="B216" s="89" t="s">
        <v>834</v>
      </c>
      <c r="C216" s="86" t="s">
        <v>835</v>
      </c>
      <c r="D216" s="99" t="s">
        <v>128</v>
      </c>
      <c r="E216" s="99" t="s">
        <v>348</v>
      </c>
      <c r="F216" s="86" t="s">
        <v>836</v>
      </c>
      <c r="G216" s="99" t="s">
        <v>159</v>
      </c>
      <c r="H216" s="86" t="s">
        <v>612</v>
      </c>
      <c r="I216" s="86" t="s">
        <v>352</v>
      </c>
      <c r="J216" s="86"/>
      <c r="K216" s="96">
        <v>2.150000000047628</v>
      </c>
      <c r="L216" s="99" t="s">
        <v>172</v>
      </c>
      <c r="M216" s="100">
        <v>3.4000000000000002E-2</v>
      </c>
      <c r="N216" s="100">
        <v>2.2800000001206581E-2</v>
      </c>
      <c r="O216" s="96">
        <v>6120.0836210000007</v>
      </c>
      <c r="P216" s="98">
        <v>102.92</v>
      </c>
      <c r="Q216" s="86"/>
      <c r="R216" s="96">
        <v>6.2987898580000001</v>
      </c>
      <c r="S216" s="97">
        <v>9.6488032299602275E-6</v>
      </c>
      <c r="T216" s="97">
        <v>2.0021659768687237E-4</v>
      </c>
      <c r="U216" s="97">
        <f>R216/'סכום נכסי הקרן'!$C$42</f>
        <v>4.7214180077984634E-5</v>
      </c>
    </row>
    <row r="217" spans="2:21" s="142" customFormat="1">
      <c r="B217" s="89" t="s">
        <v>837</v>
      </c>
      <c r="C217" s="86" t="s">
        <v>838</v>
      </c>
      <c r="D217" s="99" t="s">
        <v>128</v>
      </c>
      <c r="E217" s="99" t="s">
        <v>348</v>
      </c>
      <c r="F217" s="86" t="s">
        <v>611</v>
      </c>
      <c r="G217" s="99" t="s">
        <v>356</v>
      </c>
      <c r="H217" s="86" t="s">
        <v>612</v>
      </c>
      <c r="I217" s="86" t="s">
        <v>168</v>
      </c>
      <c r="J217" s="86"/>
      <c r="K217" s="96">
        <v>0.67000000000397453</v>
      </c>
      <c r="L217" s="99" t="s">
        <v>172</v>
      </c>
      <c r="M217" s="100">
        <v>1.6899999999999998E-2</v>
      </c>
      <c r="N217" s="100">
        <v>9.7999999999953229E-3</v>
      </c>
      <c r="O217" s="96">
        <v>42512.367627</v>
      </c>
      <c r="P217" s="98">
        <v>100.61</v>
      </c>
      <c r="Q217" s="86"/>
      <c r="R217" s="96">
        <v>42.771691648999997</v>
      </c>
      <c r="S217" s="97">
        <v>8.2602820555318076E-5</v>
      </c>
      <c r="T217" s="97">
        <v>1.3595631498006377E-3</v>
      </c>
      <c r="U217" s="97">
        <f>R217/'סכום נכסי הקרן'!$C$42</f>
        <v>3.2060608422919027E-4</v>
      </c>
    </row>
    <row r="218" spans="2:21" s="142" customFormat="1">
      <c r="B218" s="89" t="s">
        <v>839</v>
      </c>
      <c r="C218" s="86" t="s">
        <v>840</v>
      </c>
      <c r="D218" s="99" t="s">
        <v>128</v>
      </c>
      <c r="E218" s="99" t="s">
        <v>348</v>
      </c>
      <c r="F218" s="86" t="s">
        <v>841</v>
      </c>
      <c r="G218" s="99" t="s">
        <v>406</v>
      </c>
      <c r="H218" s="86" t="s">
        <v>612</v>
      </c>
      <c r="I218" s="86" t="s">
        <v>168</v>
      </c>
      <c r="J218" s="86"/>
      <c r="K218" s="96">
        <v>2.4300000000059021</v>
      </c>
      <c r="L218" s="99" t="s">
        <v>172</v>
      </c>
      <c r="M218" s="100">
        <v>6.7500000000000004E-2</v>
      </c>
      <c r="N218" s="100">
        <v>3.9500000000080478E-2</v>
      </c>
      <c r="O218" s="96">
        <v>34486.754412000002</v>
      </c>
      <c r="P218" s="98">
        <v>108.09</v>
      </c>
      <c r="Q218" s="86"/>
      <c r="R218" s="96">
        <v>37.276732846000002</v>
      </c>
      <c r="S218" s="97">
        <v>4.3121702399466562E-5</v>
      </c>
      <c r="T218" s="97">
        <v>1.1848975424746744E-3</v>
      </c>
      <c r="U218" s="97">
        <f>R218/'סכום נכסי הקרן'!$C$42</f>
        <v>2.7941722409974208E-4</v>
      </c>
    </row>
    <row r="219" spans="2:21" s="142" customFormat="1">
      <c r="B219" s="89" t="s">
        <v>842</v>
      </c>
      <c r="C219" s="86" t="s">
        <v>843</v>
      </c>
      <c r="D219" s="99" t="s">
        <v>128</v>
      </c>
      <c r="E219" s="99" t="s">
        <v>348</v>
      </c>
      <c r="F219" s="86" t="s">
        <v>570</v>
      </c>
      <c r="G219" s="99" t="s">
        <v>406</v>
      </c>
      <c r="H219" s="86" t="s">
        <v>612</v>
      </c>
      <c r="I219" s="86" t="s">
        <v>352</v>
      </c>
      <c r="J219" s="86"/>
      <c r="K219" s="96">
        <v>2.8299999649416563</v>
      </c>
      <c r="L219" s="99" t="s">
        <v>172</v>
      </c>
      <c r="M219" s="100">
        <v>5.74E-2</v>
      </c>
      <c r="N219" s="100">
        <v>1.7399999954021843E-2</v>
      </c>
      <c r="O219" s="96">
        <v>25.333528999999999</v>
      </c>
      <c r="P219" s="98">
        <v>111.6</v>
      </c>
      <c r="Q219" s="96">
        <v>5.9391790000000002E-3</v>
      </c>
      <c r="R219" s="96">
        <v>3.4799134000000002E-2</v>
      </c>
      <c r="S219" s="97">
        <v>1.969658609549416E-7</v>
      </c>
      <c r="T219" s="97">
        <v>1.106143301967824E-6</v>
      </c>
      <c r="U219" s="97">
        <f>R219/'סכום נכסי הקרן'!$C$42</f>
        <v>2.6084575232290876E-7</v>
      </c>
    </row>
    <row r="220" spans="2:21" s="142" customFormat="1">
      <c r="B220" s="89" t="s">
        <v>844</v>
      </c>
      <c r="C220" s="86" t="s">
        <v>845</v>
      </c>
      <c r="D220" s="99" t="s">
        <v>128</v>
      </c>
      <c r="E220" s="99" t="s">
        <v>348</v>
      </c>
      <c r="F220" s="86" t="s">
        <v>570</v>
      </c>
      <c r="G220" s="99" t="s">
        <v>406</v>
      </c>
      <c r="H220" s="86" t="s">
        <v>612</v>
      </c>
      <c r="I220" s="86" t="s">
        <v>352</v>
      </c>
      <c r="J220" s="86"/>
      <c r="K220" s="96">
        <v>4.5800000003145591</v>
      </c>
      <c r="L220" s="99" t="s">
        <v>172</v>
      </c>
      <c r="M220" s="100">
        <v>5.6500000000000002E-2</v>
      </c>
      <c r="N220" s="100">
        <v>2.5600000001551253E-2</v>
      </c>
      <c r="O220" s="96">
        <v>3993.9884999999999</v>
      </c>
      <c r="P220" s="98">
        <v>116.21</v>
      </c>
      <c r="Q220" s="86"/>
      <c r="R220" s="96">
        <v>4.641414213</v>
      </c>
      <c r="S220" s="97">
        <v>4.2994516407180989E-5</v>
      </c>
      <c r="T220" s="97">
        <v>1.4753439678608695E-4</v>
      </c>
      <c r="U220" s="97">
        <f>R220/'סכום נכסי הקרן'!$C$42</f>
        <v>3.4790899745730066E-5</v>
      </c>
    </row>
    <row r="221" spans="2:21" s="142" customFormat="1">
      <c r="B221" s="89" t="s">
        <v>846</v>
      </c>
      <c r="C221" s="86" t="s">
        <v>847</v>
      </c>
      <c r="D221" s="99" t="s">
        <v>128</v>
      </c>
      <c r="E221" s="99" t="s">
        <v>348</v>
      </c>
      <c r="F221" s="86" t="s">
        <v>573</v>
      </c>
      <c r="G221" s="99" t="s">
        <v>406</v>
      </c>
      <c r="H221" s="86" t="s">
        <v>612</v>
      </c>
      <c r="I221" s="86" t="s">
        <v>352</v>
      </c>
      <c r="J221" s="86"/>
      <c r="K221" s="96">
        <v>3.2999999999246485</v>
      </c>
      <c r="L221" s="99" t="s">
        <v>172</v>
      </c>
      <c r="M221" s="100">
        <v>3.7000000000000005E-2</v>
      </c>
      <c r="N221" s="100">
        <v>1.7699999999463124E-2</v>
      </c>
      <c r="O221" s="96">
        <v>19761.713972000001</v>
      </c>
      <c r="P221" s="98">
        <v>107.45</v>
      </c>
      <c r="Q221" s="86"/>
      <c r="R221" s="96">
        <v>21.233961682</v>
      </c>
      <c r="S221" s="97">
        <v>8.7411032639531737E-5</v>
      </c>
      <c r="T221" s="97">
        <v>6.7495370685907675E-4</v>
      </c>
      <c r="U221" s="97">
        <f>R221/'סכום נכסי הקרן'!$C$42</f>
        <v>1.5916455592650977E-4</v>
      </c>
    </row>
    <row r="222" spans="2:21" s="142" customFormat="1">
      <c r="B222" s="89" t="s">
        <v>848</v>
      </c>
      <c r="C222" s="86" t="s">
        <v>849</v>
      </c>
      <c r="D222" s="99" t="s">
        <v>128</v>
      </c>
      <c r="E222" s="99" t="s">
        <v>348</v>
      </c>
      <c r="F222" s="86" t="s">
        <v>850</v>
      </c>
      <c r="G222" s="99" t="s">
        <v>406</v>
      </c>
      <c r="H222" s="86" t="s">
        <v>612</v>
      </c>
      <c r="I222" s="86" t="s">
        <v>168</v>
      </c>
      <c r="J222" s="86"/>
      <c r="K222" s="96">
        <v>1.82</v>
      </c>
      <c r="L222" s="99" t="s">
        <v>172</v>
      </c>
      <c r="M222" s="100">
        <v>4.4500000000000005E-2</v>
      </c>
      <c r="N222" s="100">
        <v>4.4500000000000005E-2</v>
      </c>
      <c r="O222" s="96">
        <v>0.3</v>
      </c>
      <c r="P222" s="98">
        <v>101.19</v>
      </c>
      <c r="Q222" s="86"/>
      <c r="R222" s="96">
        <v>3.1E-4</v>
      </c>
      <c r="S222" s="97">
        <v>2.6795617634971608E-10</v>
      </c>
      <c r="T222" s="97">
        <v>9.8538206039847267E-9</v>
      </c>
      <c r="U222" s="97">
        <f>R222/'סכום נכסי הקרן'!$C$42</f>
        <v>2.3236837796050244E-9</v>
      </c>
    </row>
    <row r="223" spans="2:21" s="142" customFormat="1">
      <c r="B223" s="89" t="s">
        <v>851</v>
      </c>
      <c r="C223" s="86" t="s">
        <v>852</v>
      </c>
      <c r="D223" s="99" t="s">
        <v>128</v>
      </c>
      <c r="E223" s="99" t="s">
        <v>348</v>
      </c>
      <c r="F223" s="86" t="s">
        <v>853</v>
      </c>
      <c r="G223" s="99" t="s">
        <v>402</v>
      </c>
      <c r="H223" s="86" t="s">
        <v>612</v>
      </c>
      <c r="I223" s="86" t="s">
        <v>352</v>
      </c>
      <c r="J223" s="86"/>
      <c r="K223" s="96">
        <v>2.8700000000075532</v>
      </c>
      <c r="L223" s="99" t="s">
        <v>172</v>
      </c>
      <c r="M223" s="100">
        <v>2.9500000000000002E-2</v>
      </c>
      <c r="N223" s="100">
        <v>1.8600000000069238E-2</v>
      </c>
      <c r="O223" s="96">
        <v>61156.583272999997</v>
      </c>
      <c r="P223" s="98">
        <v>103.91</v>
      </c>
      <c r="Q223" s="86"/>
      <c r="R223" s="96">
        <v>63.547805696000005</v>
      </c>
      <c r="S223" s="97">
        <v>2.8503382359481948E-4</v>
      </c>
      <c r="T223" s="97">
        <v>2.019963474533106E-3</v>
      </c>
      <c r="U223" s="97">
        <f>R223/'סכום נכסי הקרן'!$C$42</f>
        <v>4.7633872685576452E-4</v>
      </c>
    </row>
    <row r="224" spans="2:21" s="142" customFormat="1">
      <c r="B224" s="89" t="s">
        <v>854</v>
      </c>
      <c r="C224" s="86" t="s">
        <v>855</v>
      </c>
      <c r="D224" s="99" t="s">
        <v>128</v>
      </c>
      <c r="E224" s="99" t="s">
        <v>348</v>
      </c>
      <c r="F224" s="86" t="s">
        <v>509</v>
      </c>
      <c r="G224" s="99" t="s">
        <v>473</v>
      </c>
      <c r="H224" s="86" t="s">
        <v>612</v>
      </c>
      <c r="I224" s="86" t="s">
        <v>168</v>
      </c>
      <c r="J224" s="86"/>
      <c r="K224" s="96">
        <v>8.6700000000077448</v>
      </c>
      <c r="L224" s="99" t="s">
        <v>172</v>
      </c>
      <c r="M224" s="100">
        <v>3.4300000000000004E-2</v>
      </c>
      <c r="N224" s="100">
        <v>3.3099999999995695E-2</v>
      </c>
      <c r="O224" s="96">
        <v>91086.329259000006</v>
      </c>
      <c r="P224" s="98">
        <v>102.1</v>
      </c>
      <c r="Q224" s="86"/>
      <c r="R224" s="96">
        <v>92.999142183999993</v>
      </c>
      <c r="S224" s="97">
        <v>3.5877709649834567E-4</v>
      </c>
      <c r="T224" s="97">
        <v>2.9561189142116267E-3</v>
      </c>
      <c r="U224" s="97">
        <f>R224/'סכום נכסי הקרן'!$C$42</f>
        <v>6.9709870390368442E-4</v>
      </c>
    </row>
    <row r="225" spans="2:21" s="142" customFormat="1">
      <c r="B225" s="89" t="s">
        <v>856</v>
      </c>
      <c r="C225" s="86" t="s">
        <v>857</v>
      </c>
      <c r="D225" s="99" t="s">
        <v>128</v>
      </c>
      <c r="E225" s="99" t="s">
        <v>348</v>
      </c>
      <c r="F225" s="86" t="s">
        <v>641</v>
      </c>
      <c r="G225" s="99" t="s">
        <v>406</v>
      </c>
      <c r="H225" s="86" t="s">
        <v>612</v>
      </c>
      <c r="I225" s="86" t="s">
        <v>168</v>
      </c>
      <c r="J225" s="86"/>
      <c r="K225" s="96">
        <v>3.3699999898657058</v>
      </c>
      <c r="L225" s="99" t="s">
        <v>172</v>
      </c>
      <c r="M225" s="100">
        <v>7.0499999999999993E-2</v>
      </c>
      <c r="N225" s="100">
        <v>2.5999999999999995E-2</v>
      </c>
      <c r="O225" s="96">
        <v>37.825778</v>
      </c>
      <c r="P225" s="98">
        <v>117.39</v>
      </c>
      <c r="Q225" s="86"/>
      <c r="R225" s="96">
        <v>4.4403685000000005E-2</v>
      </c>
      <c r="S225" s="97">
        <v>8.1802869528547033E-8</v>
      </c>
      <c r="T225" s="97">
        <v>1.4114385359543472E-6</v>
      </c>
      <c r="U225" s="97">
        <f>R225/'סכום נכסי הקרן'!$C$42</f>
        <v>3.3283910512642241E-7</v>
      </c>
    </row>
    <row r="226" spans="2:21" s="142" customFormat="1">
      <c r="B226" s="89" t="s">
        <v>858</v>
      </c>
      <c r="C226" s="86" t="s">
        <v>859</v>
      </c>
      <c r="D226" s="99" t="s">
        <v>128</v>
      </c>
      <c r="E226" s="99" t="s">
        <v>348</v>
      </c>
      <c r="F226" s="86" t="s">
        <v>644</v>
      </c>
      <c r="G226" s="99" t="s">
        <v>441</v>
      </c>
      <c r="H226" s="86" t="s">
        <v>612</v>
      </c>
      <c r="I226" s="86" t="s">
        <v>352</v>
      </c>
      <c r="J226" s="86"/>
      <c r="K226" s="96">
        <v>3.2100000000177897</v>
      </c>
      <c r="L226" s="99" t="s">
        <v>172</v>
      </c>
      <c r="M226" s="100">
        <v>4.1399999999999999E-2</v>
      </c>
      <c r="N226" s="100">
        <v>3.4900000000203303E-2</v>
      </c>
      <c r="O226" s="96">
        <v>45782.052152999997</v>
      </c>
      <c r="P226" s="98">
        <v>103.14</v>
      </c>
      <c r="Q226" s="86"/>
      <c r="R226" s="96">
        <v>47.219608596</v>
      </c>
      <c r="S226" s="97">
        <v>6.3269053653427208E-5</v>
      </c>
      <c r="T226" s="97">
        <v>1.5009469422430941E-3</v>
      </c>
      <c r="U226" s="97">
        <f>R226/'סכום נכסי הקרן'!$C$42</f>
        <v>3.5394657604459094E-4</v>
      </c>
    </row>
    <row r="227" spans="2:21" s="142" customFormat="1">
      <c r="B227" s="89" t="s">
        <v>860</v>
      </c>
      <c r="C227" s="86" t="s">
        <v>861</v>
      </c>
      <c r="D227" s="99" t="s">
        <v>128</v>
      </c>
      <c r="E227" s="99" t="s">
        <v>348</v>
      </c>
      <c r="F227" s="86" t="s">
        <v>644</v>
      </c>
      <c r="G227" s="99" t="s">
        <v>441</v>
      </c>
      <c r="H227" s="86" t="s">
        <v>612</v>
      </c>
      <c r="I227" s="86" t="s">
        <v>352</v>
      </c>
      <c r="J227" s="86"/>
      <c r="K227" s="96">
        <v>5.8799999999734123</v>
      </c>
      <c r="L227" s="99" t="s">
        <v>172</v>
      </c>
      <c r="M227" s="100">
        <v>2.5000000000000001E-2</v>
      </c>
      <c r="N227" s="100">
        <v>5.0499999999771818E-2</v>
      </c>
      <c r="O227" s="96">
        <v>115954.68268300001</v>
      </c>
      <c r="P227" s="98">
        <v>86.93</v>
      </c>
      <c r="Q227" s="86"/>
      <c r="R227" s="96">
        <v>100.79940308600001</v>
      </c>
      <c r="S227" s="97">
        <v>1.8887065396449475E-4</v>
      </c>
      <c r="T227" s="97">
        <v>3.2040620483812536E-3</v>
      </c>
      <c r="U227" s="97">
        <f>R227/'סכום נכסי הקרן'!$C$42</f>
        <v>7.555675417574416E-4</v>
      </c>
    </row>
    <row r="228" spans="2:21" s="142" customFormat="1">
      <c r="B228" s="89" t="s">
        <v>862</v>
      </c>
      <c r="C228" s="86" t="s">
        <v>863</v>
      </c>
      <c r="D228" s="99" t="s">
        <v>128</v>
      </c>
      <c r="E228" s="99" t="s">
        <v>348</v>
      </c>
      <c r="F228" s="86" t="s">
        <v>644</v>
      </c>
      <c r="G228" s="99" t="s">
        <v>441</v>
      </c>
      <c r="H228" s="86" t="s">
        <v>612</v>
      </c>
      <c r="I228" s="86" t="s">
        <v>352</v>
      </c>
      <c r="J228" s="86"/>
      <c r="K228" s="96">
        <v>4.4800000000081361</v>
      </c>
      <c r="L228" s="99" t="s">
        <v>172</v>
      </c>
      <c r="M228" s="100">
        <v>3.5499999999999997E-2</v>
      </c>
      <c r="N228" s="100">
        <v>4.4899999999994451E-2</v>
      </c>
      <c r="O228" s="96">
        <v>55775.576041</v>
      </c>
      <c r="P228" s="98">
        <v>96.96</v>
      </c>
      <c r="Q228" s="86"/>
      <c r="R228" s="96">
        <v>54.079996047000002</v>
      </c>
      <c r="S228" s="97">
        <v>7.8487063721972207E-5</v>
      </c>
      <c r="T228" s="97">
        <v>1.7190147719720683E-3</v>
      </c>
      <c r="U228" s="97">
        <f>R228/'סכום נכסי הקרן'!$C$42</f>
        <v>4.0537035359844436E-4</v>
      </c>
    </row>
    <row r="229" spans="2:21" s="142" customFormat="1">
      <c r="B229" s="89" t="s">
        <v>864</v>
      </c>
      <c r="C229" s="86" t="s">
        <v>865</v>
      </c>
      <c r="D229" s="99" t="s">
        <v>128</v>
      </c>
      <c r="E229" s="99" t="s">
        <v>348</v>
      </c>
      <c r="F229" s="86" t="s">
        <v>866</v>
      </c>
      <c r="G229" s="99" t="s">
        <v>406</v>
      </c>
      <c r="H229" s="86" t="s">
        <v>612</v>
      </c>
      <c r="I229" s="86" t="s">
        <v>352</v>
      </c>
      <c r="J229" s="86"/>
      <c r="K229" s="96">
        <v>4.930000000028703</v>
      </c>
      <c r="L229" s="99" t="s">
        <v>172</v>
      </c>
      <c r="M229" s="100">
        <v>3.9E-2</v>
      </c>
      <c r="N229" s="100">
        <v>4.7800000000275171E-2</v>
      </c>
      <c r="O229" s="96">
        <v>86651.79939</v>
      </c>
      <c r="P229" s="98">
        <v>97.3</v>
      </c>
      <c r="Q229" s="86"/>
      <c r="R229" s="96">
        <v>84.312200805999993</v>
      </c>
      <c r="S229" s="97">
        <v>2.0587754375252441E-4</v>
      </c>
      <c r="T229" s="97">
        <v>2.6799912950627755E-3</v>
      </c>
      <c r="U229" s="97">
        <f>R229/'סכום נכסי הקרן'!$C$42</f>
        <v>6.3198352721194795E-4</v>
      </c>
    </row>
    <row r="230" spans="2:21" s="142" customFormat="1">
      <c r="B230" s="89" t="s">
        <v>867</v>
      </c>
      <c r="C230" s="86" t="s">
        <v>868</v>
      </c>
      <c r="D230" s="99" t="s">
        <v>128</v>
      </c>
      <c r="E230" s="99" t="s">
        <v>348</v>
      </c>
      <c r="F230" s="86" t="s">
        <v>869</v>
      </c>
      <c r="G230" s="99" t="s">
        <v>441</v>
      </c>
      <c r="H230" s="86" t="s">
        <v>612</v>
      </c>
      <c r="I230" s="86" t="s">
        <v>352</v>
      </c>
      <c r="J230" s="86"/>
      <c r="K230" s="96">
        <v>1.7299999999764677</v>
      </c>
      <c r="L230" s="99" t="s">
        <v>172</v>
      </c>
      <c r="M230" s="100">
        <v>1.47E-2</v>
      </c>
      <c r="N230" s="100">
        <v>1.3799999999826604E-2</v>
      </c>
      <c r="O230" s="96">
        <v>56405.459905000003</v>
      </c>
      <c r="P230" s="98">
        <v>100.2</v>
      </c>
      <c r="Q230" s="86"/>
      <c r="R230" s="96">
        <v>56.518270821000009</v>
      </c>
      <c r="S230" s="97">
        <v>1.7213307132882413E-4</v>
      </c>
      <c r="T230" s="97">
        <v>1.796519037153415E-3</v>
      </c>
      <c r="U230" s="97">
        <f>R230/'סכום נכסי הקרן'!$C$42</f>
        <v>4.2364706180026345E-4</v>
      </c>
    </row>
    <row r="231" spans="2:21" s="142" customFormat="1">
      <c r="B231" s="89" t="s">
        <v>870</v>
      </c>
      <c r="C231" s="86" t="s">
        <v>871</v>
      </c>
      <c r="D231" s="99" t="s">
        <v>128</v>
      </c>
      <c r="E231" s="99" t="s">
        <v>348</v>
      </c>
      <c r="F231" s="86" t="s">
        <v>869</v>
      </c>
      <c r="G231" s="99" t="s">
        <v>441</v>
      </c>
      <c r="H231" s="86" t="s">
        <v>612</v>
      </c>
      <c r="I231" s="86" t="s">
        <v>352</v>
      </c>
      <c r="J231" s="86"/>
      <c r="K231" s="96">
        <v>3.1000000000141714</v>
      </c>
      <c r="L231" s="99" t="s">
        <v>172</v>
      </c>
      <c r="M231" s="100">
        <v>2.1600000000000001E-2</v>
      </c>
      <c r="N231" s="100">
        <v>2.4400000000097181E-2</v>
      </c>
      <c r="O231" s="96">
        <v>49517.067066000003</v>
      </c>
      <c r="P231" s="98">
        <v>99.75</v>
      </c>
      <c r="Q231" s="86"/>
      <c r="R231" s="96">
        <v>49.393274383000005</v>
      </c>
      <c r="S231" s="97">
        <v>6.2361472465250186E-5</v>
      </c>
      <c r="T231" s="97">
        <v>1.5700402090757304E-3</v>
      </c>
      <c r="U231" s="97">
        <f>R231/'סכום נכסי הקרן'!$C$42</f>
        <v>3.7023984033986287E-4</v>
      </c>
    </row>
    <row r="232" spans="2:21" s="142" customFormat="1">
      <c r="B232" s="89" t="s">
        <v>872</v>
      </c>
      <c r="C232" s="86" t="s">
        <v>873</v>
      </c>
      <c r="D232" s="99" t="s">
        <v>128</v>
      </c>
      <c r="E232" s="99" t="s">
        <v>348</v>
      </c>
      <c r="F232" s="86" t="s">
        <v>818</v>
      </c>
      <c r="G232" s="99" t="s">
        <v>159</v>
      </c>
      <c r="H232" s="86" t="s">
        <v>612</v>
      </c>
      <c r="I232" s="86" t="s">
        <v>168</v>
      </c>
      <c r="J232" s="86"/>
      <c r="K232" s="96">
        <v>2.5800000000010428</v>
      </c>
      <c r="L232" s="99" t="s">
        <v>172</v>
      </c>
      <c r="M232" s="100">
        <v>2.4E-2</v>
      </c>
      <c r="N232" s="100">
        <v>1.790000000000521E-2</v>
      </c>
      <c r="O232" s="96">
        <v>37682.363679000002</v>
      </c>
      <c r="P232" s="98">
        <v>101.81</v>
      </c>
      <c r="Q232" s="86"/>
      <c r="R232" s="96">
        <v>38.364414461999999</v>
      </c>
      <c r="S232" s="97">
        <v>1.0202635644155929E-4</v>
      </c>
      <c r="T232" s="97">
        <v>1.2194711538240815E-3</v>
      </c>
      <c r="U232" s="97">
        <f>R232/'סכום נכסי הקרן'!$C$42</f>
        <v>2.875702180625607E-4</v>
      </c>
    </row>
    <row r="233" spans="2:21" s="142" customFormat="1">
      <c r="B233" s="89" t="s">
        <v>874</v>
      </c>
      <c r="C233" s="86" t="s">
        <v>875</v>
      </c>
      <c r="D233" s="99" t="s">
        <v>128</v>
      </c>
      <c r="E233" s="99" t="s">
        <v>348</v>
      </c>
      <c r="F233" s="86" t="s">
        <v>876</v>
      </c>
      <c r="G233" s="99" t="s">
        <v>406</v>
      </c>
      <c r="H233" s="86" t="s">
        <v>612</v>
      </c>
      <c r="I233" s="86" t="s">
        <v>352</v>
      </c>
      <c r="J233" s="86"/>
      <c r="K233" s="96">
        <v>1.3899999999952291</v>
      </c>
      <c r="L233" s="99" t="s">
        <v>172</v>
      </c>
      <c r="M233" s="100">
        <v>5.0999999999999997E-2</v>
      </c>
      <c r="N233" s="100">
        <v>2.5099999999919707E-2</v>
      </c>
      <c r="O233" s="96">
        <v>165903.568218</v>
      </c>
      <c r="P233" s="98">
        <v>103.6</v>
      </c>
      <c r="Q233" s="86"/>
      <c r="R233" s="96">
        <v>171.87609113800002</v>
      </c>
      <c r="S233" s="97">
        <v>2.1763553485242031E-4</v>
      </c>
      <c r="T233" s="97">
        <v>5.4633424780257461E-3</v>
      </c>
      <c r="U233" s="97">
        <f>R233/'סכום נכסי הקרן'!$C$42</f>
        <v>1.2883409196105986E-3</v>
      </c>
    </row>
    <row r="234" spans="2:21" s="142" customFormat="1">
      <c r="B234" s="89" t="s">
        <v>877</v>
      </c>
      <c r="C234" s="86" t="s">
        <v>878</v>
      </c>
      <c r="D234" s="99" t="s">
        <v>128</v>
      </c>
      <c r="E234" s="99" t="s">
        <v>348</v>
      </c>
      <c r="F234" s="86" t="s">
        <v>879</v>
      </c>
      <c r="G234" s="99" t="s">
        <v>406</v>
      </c>
      <c r="H234" s="86" t="s">
        <v>612</v>
      </c>
      <c r="I234" s="86" t="s">
        <v>352</v>
      </c>
      <c r="J234" s="86"/>
      <c r="K234" s="96">
        <v>5.2100000074897581</v>
      </c>
      <c r="L234" s="99" t="s">
        <v>172</v>
      </c>
      <c r="M234" s="100">
        <v>2.6200000000000001E-2</v>
      </c>
      <c r="N234" s="100">
        <v>2.8700000060450336E-2</v>
      </c>
      <c r="O234" s="96">
        <v>264.53369199999997</v>
      </c>
      <c r="P234" s="98">
        <v>99.43</v>
      </c>
      <c r="Q234" s="86"/>
      <c r="R234" s="96">
        <v>0.26302584299999998</v>
      </c>
      <c r="S234" s="97">
        <v>1.0451828619744129E-6</v>
      </c>
      <c r="T234" s="97">
        <v>8.3606757133350063E-6</v>
      </c>
      <c r="U234" s="97">
        <f>R234/'סכום נכסי הקרן'!$C$42</f>
        <v>1.9715770483743154E-6</v>
      </c>
    </row>
    <row r="235" spans="2:21" s="142" customFormat="1">
      <c r="B235" s="89" t="s">
        <v>880</v>
      </c>
      <c r="C235" s="86" t="s">
        <v>881</v>
      </c>
      <c r="D235" s="99" t="s">
        <v>128</v>
      </c>
      <c r="E235" s="99" t="s">
        <v>348</v>
      </c>
      <c r="F235" s="86" t="s">
        <v>879</v>
      </c>
      <c r="G235" s="99" t="s">
        <v>406</v>
      </c>
      <c r="H235" s="86" t="s">
        <v>612</v>
      </c>
      <c r="I235" s="86" t="s">
        <v>352</v>
      </c>
      <c r="J235" s="86"/>
      <c r="K235" s="96">
        <v>3.3300000000102727</v>
      </c>
      <c r="L235" s="99" t="s">
        <v>172</v>
      </c>
      <c r="M235" s="100">
        <v>3.3500000000000002E-2</v>
      </c>
      <c r="N235" s="100">
        <v>1.8800000000000001E-2</v>
      </c>
      <c r="O235" s="96">
        <v>45664.160470000003</v>
      </c>
      <c r="P235" s="98">
        <v>104.92</v>
      </c>
      <c r="Q235" s="96">
        <v>0.764874685</v>
      </c>
      <c r="R235" s="96">
        <v>48.675711849999992</v>
      </c>
      <c r="S235" s="97">
        <v>9.4931858336985299E-5</v>
      </c>
      <c r="T235" s="97">
        <v>1.5472313946488822E-3</v>
      </c>
      <c r="U235" s="97">
        <f>R235/'סכום נכסי הקרן'!$C$42</f>
        <v>3.6486116802120341E-4</v>
      </c>
    </row>
    <row r="236" spans="2:21" s="142" customFormat="1">
      <c r="B236" s="89" t="s">
        <v>882</v>
      </c>
      <c r="C236" s="86" t="s">
        <v>883</v>
      </c>
      <c r="D236" s="99" t="s">
        <v>128</v>
      </c>
      <c r="E236" s="99" t="s">
        <v>348</v>
      </c>
      <c r="F236" s="86" t="s">
        <v>611</v>
      </c>
      <c r="G236" s="99" t="s">
        <v>356</v>
      </c>
      <c r="H236" s="86" t="s">
        <v>656</v>
      </c>
      <c r="I236" s="86" t="s">
        <v>168</v>
      </c>
      <c r="J236" s="86"/>
      <c r="K236" s="96">
        <v>1.4199999999788322</v>
      </c>
      <c r="L236" s="99" t="s">
        <v>172</v>
      </c>
      <c r="M236" s="100">
        <v>2.81E-2</v>
      </c>
      <c r="N236" s="100">
        <v>1.2099999999894161E-2</v>
      </c>
      <c r="O236" s="96">
        <v>5535.0626509999993</v>
      </c>
      <c r="P236" s="98">
        <v>102.42</v>
      </c>
      <c r="Q236" s="86"/>
      <c r="R236" s="96">
        <v>5.669010986</v>
      </c>
      <c r="S236" s="97">
        <v>5.7341524231311117E-5</v>
      </c>
      <c r="T236" s="97">
        <v>1.8019812018729863E-4</v>
      </c>
      <c r="U236" s="97">
        <f>R236/'סכום נכסי הקרן'!$C$42</f>
        <v>4.2493512498615765E-5</v>
      </c>
    </row>
    <row r="237" spans="2:21" s="142" customFormat="1">
      <c r="B237" s="89" t="s">
        <v>884</v>
      </c>
      <c r="C237" s="86" t="s">
        <v>885</v>
      </c>
      <c r="D237" s="99" t="s">
        <v>128</v>
      </c>
      <c r="E237" s="99" t="s">
        <v>348</v>
      </c>
      <c r="F237" s="86" t="s">
        <v>659</v>
      </c>
      <c r="G237" s="99" t="s">
        <v>406</v>
      </c>
      <c r="H237" s="86" t="s">
        <v>656</v>
      </c>
      <c r="I237" s="86" t="s">
        <v>168</v>
      </c>
      <c r="J237" s="86"/>
      <c r="K237" s="96">
        <v>2.0999999937529483</v>
      </c>
      <c r="L237" s="99" t="s">
        <v>172</v>
      </c>
      <c r="M237" s="100">
        <v>4.6500000000000007E-2</v>
      </c>
      <c r="N237" s="100">
        <v>2.3500000093705776E-2</v>
      </c>
      <c r="O237" s="96">
        <v>15.094348</v>
      </c>
      <c r="P237" s="98">
        <v>106.05</v>
      </c>
      <c r="Q237" s="86"/>
      <c r="R237" s="96">
        <v>1.6007550999999998E-2</v>
      </c>
      <c r="S237" s="97">
        <v>9.3759032927004487E-8</v>
      </c>
      <c r="T237" s="97">
        <v>5.0882430923592354E-7</v>
      </c>
      <c r="U237" s="97">
        <f>R237/'סכום נכסי הקרן'!$C$42</f>
        <v>1.1998866648354899E-7</v>
      </c>
    </row>
    <row r="238" spans="2:21" s="142" customFormat="1">
      <c r="B238" s="89" t="s">
        <v>886</v>
      </c>
      <c r="C238" s="86" t="s">
        <v>887</v>
      </c>
      <c r="D238" s="99" t="s">
        <v>128</v>
      </c>
      <c r="E238" s="99" t="s">
        <v>348</v>
      </c>
      <c r="F238" s="86" t="s">
        <v>888</v>
      </c>
      <c r="G238" s="99" t="s">
        <v>473</v>
      </c>
      <c r="H238" s="86" t="s">
        <v>656</v>
      </c>
      <c r="I238" s="86" t="s">
        <v>168</v>
      </c>
      <c r="J238" s="86"/>
      <c r="K238" s="96">
        <v>5.9700000000383353</v>
      </c>
      <c r="L238" s="99" t="s">
        <v>172</v>
      </c>
      <c r="M238" s="100">
        <v>3.27E-2</v>
      </c>
      <c r="N238" s="100">
        <v>2.7000000000075169E-2</v>
      </c>
      <c r="O238" s="96">
        <v>38148.307496000001</v>
      </c>
      <c r="P238" s="98">
        <v>104.62</v>
      </c>
      <c r="Q238" s="86"/>
      <c r="R238" s="96">
        <v>39.910760451000002</v>
      </c>
      <c r="S238" s="97">
        <v>1.7106864347982064E-4</v>
      </c>
      <c r="T238" s="97">
        <v>1.2686241085572987E-3</v>
      </c>
      <c r="U238" s="97">
        <f>R238/'סכום נכסי הקרן'!$C$42</f>
        <v>2.9916124739254974E-4</v>
      </c>
    </row>
    <row r="239" spans="2:21" s="142" customFormat="1">
      <c r="B239" s="89" t="s">
        <v>889</v>
      </c>
      <c r="C239" s="86" t="s">
        <v>890</v>
      </c>
      <c r="D239" s="99" t="s">
        <v>128</v>
      </c>
      <c r="E239" s="99" t="s">
        <v>348</v>
      </c>
      <c r="F239" s="86" t="s">
        <v>891</v>
      </c>
      <c r="G239" s="99" t="s">
        <v>892</v>
      </c>
      <c r="H239" s="86" t="s">
        <v>686</v>
      </c>
      <c r="I239" s="86" t="s">
        <v>168</v>
      </c>
      <c r="J239" s="86"/>
      <c r="K239" s="96">
        <v>5.6500000000292978</v>
      </c>
      <c r="L239" s="99" t="s">
        <v>172</v>
      </c>
      <c r="M239" s="100">
        <v>4.4500000000000005E-2</v>
      </c>
      <c r="N239" s="100">
        <v>3.2600000000160598E-2</v>
      </c>
      <c r="O239" s="96">
        <v>85282.277212000001</v>
      </c>
      <c r="P239" s="98">
        <v>108.06</v>
      </c>
      <c r="Q239" s="86"/>
      <c r="R239" s="96">
        <v>92.156029701999998</v>
      </c>
      <c r="S239" s="97">
        <v>2.8656679170698923E-4</v>
      </c>
      <c r="T239" s="97">
        <v>2.9293193040612776E-3</v>
      </c>
      <c r="U239" s="97">
        <f>R239/'סכום נכסי הקרן'!$C$42</f>
        <v>6.9077894003656863E-4</v>
      </c>
    </row>
    <row r="240" spans="2:21" s="142" customFormat="1">
      <c r="B240" s="89" t="s">
        <v>893</v>
      </c>
      <c r="C240" s="86" t="s">
        <v>894</v>
      </c>
      <c r="D240" s="99" t="s">
        <v>128</v>
      </c>
      <c r="E240" s="99" t="s">
        <v>348</v>
      </c>
      <c r="F240" s="86" t="s">
        <v>895</v>
      </c>
      <c r="G240" s="99" t="s">
        <v>406</v>
      </c>
      <c r="H240" s="86" t="s">
        <v>686</v>
      </c>
      <c r="I240" s="86" t="s">
        <v>168</v>
      </c>
      <c r="J240" s="86"/>
      <c r="K240" s="96">
        <v>4.149999999972632</v>
      </c>
      <c r="L240" s="99" t="s">
        <v>172</v>
      </c>
      <c r="M240" s="100">
        <v>4.2000000000000003E-2</v>
      </c>
      <c r="N240" s="100">
        <v>8.5299999999623302E-2</v>
      </c>
      <c r="O240" s="96">
        <v>73283.979449999999</v>
      </c>
      <c r="P240" s="98">
        <v>84.76</v>
      </c>
      <c r="Q240" s="86"/>
      <c r="R240" s="96">
        <v>62.115500977999993</v>
      </c>
      <c r="S240" s="97">
        <v>1.216289720312537E-4</v>
      </c>
      <c r="T240" s="97">
        <v>1.9744354947220963E-3</v>
      </c>
      <c r="U240" s="97">
        <f>R240/'סכום נכסי הקרן'!$C$42</f>
        <v>4.6560252285360846E-4</v>
      </c>
    </row>
    <row r="241" spans="2:21" s="142" customFormat="1">
      <c r="B241" s="89" t="s">
        <v>896</v>
      </c>
      <c r="C241" s="86" t="s">
        <v>897</v>
      </c>
      <c r="D241" s="99" t="s">
        <v>128</v>
      </c>
      <c r="E241" s="99" t="s">
        <v>348</v>
      </c>
      <c r="F241" s="86" t="s">
        <v>895</v>
      </c>
      <c r="G241" s="99" t="s">
        <v>406</v>
      </c>
      <c r="H241" s="86" t="s">
        <v>686</v>
      </c>
      <c r="I241" s="86" t="s">
        <v>168</v>
      </c>
      <c r="J241" s="86"/>
      <c r="K241" s="96">
        <v>4.7499999999798286</v>
      </c>
      <c r="L241" s="99" t="s">
        <v>172</v>
      </c>
      <c r="M241" s="100">
        <v>3.2500000000000001E-2</v>
      </c>
      <c r="N241" s="100">
        <v>5.1399999999786637E-2</v>
      </c>
      <c r="O241" s="96">
        <v>120837.24339</v>
      </c>
      <c r="P241" s="98">
        <v>92.31</v>
      </c>
      <c r="Q241" s="86"/>
      <c r="R241" s="96">
        <v>111.544855367</v>
      </c>
      <c r="S241" s="97">
        <v>1.6106499847381967E-4</v>
      </c>
      <c r="T241" s="97">
        <v>3.5456225615607771E-3</v>
      </c>
      <c r="U241" s="97">
        <f>R241/'סכום נכסי הקרן'!$C$42</f>
        <v>8.3611281004737539E-4</v>
      </c>
    </row>
    <row r="242" spans="2:21" s="142" customFormat="1">
      <c r="B242" s="89" t="s">
        <v>898</v>
      </c>
      <c r="C242" s="86" t="s">
        <v>899</v>
      </c>
      <c r="D242" s="99" t="s">
        <v>128</v>
      </c>
      <c r="E242" s="99" t="s">
        <v>348</v>
      </c>
      <c r="F242" s="86" t="s">
        <v>691</v>
      </c>
      <c r="G242" s="99" t="s">
        <v>402</v>
      </c>
      <c r="H242" s="86" t="s">
        <v>686</v>
      </c>
      <c r="I242" s="86" t="s">
        <v>168</v>
      </c>
      <c r="J242" s="86"/>
      <c r="K242" s="96">
        <v>1.3400000000076522</v>
      </c>
      <c r="L242" s="99" t="s">
        <v>172</v>
      </c>
      <c r="M242" s="100">
        <v>3.3000000000000002E-2</v>
      </c>
      <c r="N242" s="100">
        <v>2.6300000000535662E-2</v>
      </c>
      <c r="O242" s="96">
        <v>25790.144446999999</v>
      </c>
      <c r="P242" s="98">
        <v>101.34</v>
      </c>
      <c r="Q242" s="86"/>
      <c r="R242" s="96">
        <v>26.13573152</v>
      </c>
      <c r="S242" s="97">
        <v>6.1733879744765751E-5</v>
      </c>
      <c r="T242" s="97">
        <v>8.3076390242577114E-4</v>
      </c>
      <c r="U242" s="97">
        <f>R242/'סכום נכסי הקרן'!$C$42</f>
        <v>1.9590701742301861E-4</v>
      </c>
    </row>
    <row r="243" spans="2:21" s="142" customFormat="1">
      <c r="B243" s="89" t="s">
        <v>900</v>
      </c>
      <c r="C243" s="86" t="s">
        <v>901</v>
      </c>
      <c r="D243" s="99" t="s">
        <v>128</v>
      </c>
      <c r="E243" s="99" t="s">
        <v>348</v>
      </c>
      <c r="F243" s="86" t="s">
        <v>697</v>
      </c>
      <c r="G243" s="99" t="s">
        <v>524</v>
      </c>
      <c r="H243" s="86" t="s">
        <v>686</v>
      </c>
      <c r="I243" s="86" t="s">
        <v>352</v>
      </c>
      <c r="J243" s="86"/>
      <c r="K243" s="96">
        <v>1.6800000000086148</v>
      </c>
      <c r="L243" s="99" t="s">
        <v>172</v>
      </c>
      <c r="M243" s="100">
        <v>0.06</v>
      </c>
      <c r="N243" s="100">
        <v>1.630000000009961E-2</v>
      </c>
      <c r="O243" s="96">
        <v>68155.376566999999</v>
      </c>
      <c r="P243" s="98">
        <v>109</v>
      </c>
      <c r="Q243" s="86"/>
      <c r="R243" s="96">
        <v>74.289358202000003</v>
      </c>
      <c r="S243" s="97">
        <v>1.6610154329670956E-4</v>
      </c>
      <c r="T243" s="97">
        <v>2.3614000274440948E-3</v>
      </c>
      <c r="U243" s="97">
        <f>R243/'סכום נכסי הקרן'!$C$42</f>
        <v>5.5685476339114486E-4</v>
      </c>
    </row>
    <row r="244" spans="2:21" s="142" customFormat="1">
      <c r="B244" s="89" t="s">
        <v>902</v>
      </c>
      <c r="C244" s="86" t="s">
        <v>903</v>
      </c>
      <c r="D244" s="99" t="s">
        <v>128</v>
      </c>
      <c r="E244" s="99" t="s">
        <v>348</v>
      </c>
      <c r="F244" s="86" t="s">
        <v>697</v>
      </c>
      <c r="G244" s="99" t="s">
        <v>524</v>
      </c>
      <c r="H244" s="86" t="s">
        <v>686</v>
      </c>
      <c r="I244" s="86" t="s">
        <v>352</v>
      </c>
      <c r="J244" s="86"/>
      <c r="K244" s="96">
        <v>3.2399999994184774</v>
      </c>
      <c r="L244" s="99" t="s">
        <v>172</v>
      </c>
      <c r="M244" s="100">
        <v>5.9000000000000004E-2</v>
      </c>
      <c r="N244" s="100">
        <v>2.4399999989338745E-2</v>
      </c>
      <c r="O244" s="96">
        <v>1094.42977</v>
      </c>
      <c r="P244" s="98">
        <v>113.13</v>
      </c>
      <c r="Q244" s="86"/>
      <c r="R244" s="96">
        <v>1.2381284029999999</v>
      </c>
      <c r="S244" s="97">
        <v>1.2305965037347543E-6</v>
      </c>
      <c r="T244" s="97">
        <v>3.9355790864064855E-5</v>
      </c>
      <c r="U244" s="97">
        <f>R244/'סכום נכסי הקרן'!$C$42</f>
        <v>9.2807060874818479E-6</v>
      </c>
    </row>
    <row r="245" spans="2:21" s="142" customFormat="1">
      <c r="B245" s="89" t="s">
        <v>904</v>
      </c>
      <c r="C245" s="86" t="s">
        <v>905</v>
      </c>
      <c r="D245" s="99" t="s">
        <v>128</v>
      </c>
      <c r="E245" s="99" t="s">
        <v>348</v>
      </c>
      <c r="F245" s="86" t="s">
        <v>700</v>
      </c>
      <c r="G245" s="99" t="s">
        <v>406</v>
      </c>
      <c r="H245" s="86" t="s">
        <v>686</v>
      </c>
      <c r="I245" s="86" t="s">
        <v>352</v>
      </c>
      <c r="J245" s="86"/>
      <c r="K245" s="96">
        <v>3.6700050204034342</v>
      </c>
      <c r="L245" s="99" t="s">
        <v>172</v>
      </c>
      <c r="M245" s="100">
        <v>6.9000000000000006E-2</v>
      </c>
      <c r="N245" s="100">
        <v>0.10420011456818093</v>
      </c>
      <c r="O245" s="96">
        <v>0.340391</v>
      </c>
      <c r="P245" s="98">
        <v>91.29</v>
      </c>
      <c r="Q245" s="86"/>
      <c r="R245" s="96">
        <v>3.1073200000000003E-4</v>
      </c>
      <c r="S245" s="97">
        <v>5.1452700506831569E-10</v>
      </c>
      <c r="T245" s="97">
        <v>9.8770883352173632E-9</v>
      </c>
      <c r="U245" s="97">
        <f>R245/'סכום נכסי הקרן'!$C$42</f>
        <v>2.3291706716265436E-9</v>
      </c>
    </row>
    <row r="246" spans="2:21" s="142" customFormat="1">
      <c r="B246" s="89" t="s">
        <v>906</v>
      </c>
      <c r="C246" s="86" t="s">
        <v>907</v>
      </c>
      <c r="D246" s="99" t="s">
        <v>128</v>
      </c>
      <c r="E246" s="99" t="s">
        <v>348</v>
      </c>
      <c r="F246" s="86" t="s">
        <v>908</v>
      </c>
      <c r="G246" s="99" t="s">
        <v>406</v>
      </c>
      <c r="H246" s="86" t="s">
        <v>686</v>
      </c>
      <c r="I246" s="86" t="s">
        <v>168</v>
      </c>
      <c r="J246" s="86"/>
      <c r="K246" s="96">
        <v>3.5699999999797192</v>
      </c>
      <c r="L246" s="99" t="s">
        <v>172</v>
      </c>
      <c r="M246" s="100">
        <v>4.5999999999999999E-2</v>
      </c>
      <c r="N246" s="100">
        <v>8.0799999999291452E-2</v>
      </c>
      <c r="O246" s="96">
        <v>43742.514041000002</v>
      </c>
      <c r="P246" s="98">
        <v>89.05</v>
      </c>
      <c r="Q246" s="86"/>
      <c r="R246" s="96">
        <v>38.952708746999996</v>
      </c>
      <c r="S246" s="97">
        <v>1.7289531241501978E-4</v>
      </c>
      <c r="T246" s="97">
        <v>1.2381709807490473E-3</v>
      </c>
      <c r="U246" s="97">
        <f>R246/'סכום נכסי הקרן'!$C$42</f>
        <v>2.9197992737768597E-4</v>
      </c>
    </row>
    <row r="247" spans="2:21" s="142" customFormat="1">
      <c r="B247" s="89" t="s">
        <v>909</v>
      </c>
      <c r="C247" s="86" t="s">
        <v>910</v>
      </c>
      <c r="D247" s="99" t="s">
        <v>128</v>
      </c>
      <c r="E247" s="99" t="s">
        <v>348</v>
      </c>
      <c r="F247" s="86" t="s">
        <v>911</v>
      </c>
      <c r="G247" s="99" t="s">
        <v>402</v>
      </c>
      <c r="H247" s="86" t="s">
        <v>710</v>
      </c>
      <c r="I247" s="86" t="s">
        <v>352</v>
      </c>
      <c r="J247" s="86"/>
      <c r="K247" s="96">
        <v>0.97999999996974207</v>
      </c>
      <c r="L247" s="99" t="s">
        <v>172</v>
      </c>
      <c r="M247" s="100">
        <v>4.7E-2</v>
      </c>
      <c r="N247" s="100">
        <v>1.5199999999462078E-2</v>
      </c>
      <c r="O247" s="96">
        <v>11362.453506</v>
      </c>
      <c r="P247" s="98">
        <v>104.71</v>
      </c>
      <c r="Q247" s="86"/>
      <c r="R247" s="96">
        <v>11.897624682</v>
      </c>
      <c r="S247" s="97">
        <v>1.7193331012129576E-4</v>
      </c>
      <c r="T247" s="97">
        <v>3.7818406203215751E-4</v>
      </c>
      <c r="U247" s="97">
        <f>R247/'סכום נכסי הקרן'!$C$42</f>
        <v>8.9181669320618676E-5</v>
      </c>
    </row>
    <row r="248" spans="2:21" s="142" customFormat="1"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96"/>
      <c r="P248" s="98"/>
      <c r="Q248" s="86"/>
      <c r="R248" s="86"/>
      <c r="S248" s="86"/>
      <c r="T248" s="97"/>
      <c r="U248" s="86"/>
    </row>
    <row r="249" spans="2:21" s="142" customFormat="1">
      <c r="B249" s="104" t="s">
        <v>49</v>
      </c>
      <c r="C249" s="84"/>
      <c r="D249" s="84"/>
      <c r="E249" s="84"/>
      <c r="F249" s="84"/>
      <c r="G249" s="84"/>
      <c r="H249" s="84"/>
      <c r="I249" s="84"/>
      <c r="J249" s="84"/>
      <c r="K249" s="93">
        <v>4.5151073325487712</v>
      </c>
      <c r="L249" s="84"/>
      <c r="M249" s="84"/>
      <c r="N249" s="106">
        <v>5.0214697996148236E-2</v>
      </c>
      <c r="O249" s="93"/>
      <c r="P249" s="95"/>
      <c r="Q249" s="84"/>
      <c r="R249" s="93">
        <v>1011.4282171039998</v>
      </c>
      <c r="S249" s="84"/>
      <c r="T249" s="94">
        <v>3.2149781306938491E-2</v>
      </c>
      <c r="U249" s="94">
        <f>R249/'סכום נכסי הקרן'!$C$42</f>
        <v>7.5814172332883669E-3</v>
      </c>
    </row>
    <row r="250" spans="2:21" s="142" customFormat="1">
      <c r="B250" s="89" t="s">
        <v>912</v>
      </c>
      <c r="C250" s="86" t="s">
        <v>913</v>
      </c>
      <c r="D250" s="99" t="s">
        <v>128</v>
      </c>
      <c r="E250" s="99" t="s">
        <v>348</v>
      </c>
      <c r="F250" s="86" t="s">
        <v>914</v>
      </c>
      <c r="G250" s="99" t="s">
        <v>892</v>
      </c>
      <c r="H250" s="86" t="s">
        <v>424</v>
      </c>
      <c r="I250" s="86" t="s">
        <v>352</v>
      </c>
      <c r="J250" s="86"/>
      <c r="K250" s="96">
        <v>3.289999999999949</v>
      </c>
      <c r="L250" s="99" t="s">
        <v>172</v>
      </c>
      <c r="M250" s="100">
        <v>3.49E-2</v>
      </c>
      <c r="N250" s="100">
        <v>3.8900000000004563E-2</v>
      </c>
      <c r="O250" s="96">
        <v>389879.72758399998</v>
      </c>
      <c r="P250" s="98">
        <v>101.13</v>
      </c>
      <c r="Q250" s="86"/>
      <c r="R250" s="96">
        <v>394.285378638</v>
      </c>
      <c r="S250" s="97">
        <v>1.8330721083109898E-4</v>
      </c>
      <c r="T250" s="97">
        <v>1.2532959315719497E-2</v>
      </c>
      <c r="U250" s="97">
        <f>R250/'סכום נכסי הקרן'!$C$42</f>
        <v>2.9554662544404712E-3</v>
      </c>
    </row>
    <row r="251" spans="2:21" s="142" customFormat="1">
      <c r="B251" s="89" t="s">
        <v>915</v>
      </c>
      <c r="C251" s="86" t="s">
        <v>916</v>
      </c>
      <c r="D251" s="99" t="s">
        <v>128</v>
      </c>
      <c r="E251" s="99" t="s">
        <v>348</v>
      </c>
      <c r="F251" s="86" t="s">
        <v>917</v>
      </c>
      <c r="G251" s="99" t="s">
        <v>892</v>
      </c>
      <c r="H251" s="86" t="s">
        <v>612</v>
      </c>
      <c r="I251" s="86" t="s">
        <v>168</v>
      </c>
      <c r="J251" s="86"/>
      <c r="K251" s="96">
        <v>5.3800000000009405</v>
      </c>
      <c r="L251" s="99" t="s">
        <v>172</v>
      </c>
      <c r="M251" s="100">
        <v>4.6900000000000004E-2</v>
      </c>
      <c r="N251" s="100">
        <v>5.7500000000029375E-2</v>
      </c>
      <c r="O251" s="96">
        <v>173093.27363000001</v>
      </c>
      <c r="P251" s="98">
        <v>98.34</v>
      </c>
      <c r="Q251" s="86"/>
      <c r="R251" s="96">
        <v>170.21992411799999</v>
      </c>
      <c r="S251" s="97">
        <v>8.0338413524948986E-5</v>
      </c>
      <c r="T251" s="97">
        <v>5.4106986951053711E-3</v>
      </c>
      <c r="U251" s="97">
        <f>R251/'סכום נכסי הקרן'!$C$42</f>
        <v>1.2759266988341764E-3</v>
      </c>
    </row>
    <row r="252" spans="2:21" s="142" customFormat="1">
      <c r="B252" s="89" t="s">
        <v>918</v>
      </c>
      <c r="C252" s="86" t="s">
        <v>919</v>
      </c>
      <c r="D252" s="99" t="s">
        <v>128</v>
      </c>
      <c r="E252" s="99" t="s">
        <v>348</v>
      </c>
      <c r="F252" s="86" t="s">
        <v>917</v>
      </c>
      <c r="G252" s="99" t="s">
        <v>892</v>
      </c>
      <c r="H252" s="86" t="s">
        <v>612</v>
      </c>
      <c r="I252" s="86" t="s">
        <v>168</v>
      </c>
      <c r="J252" s="86"/>
      <c r="K252" s="96">
        <v>5.5400000000039276</v>
      </c>
      <c r="L252" s="99" t="s">
        <v>172</v>
      </c>
      <c r="M252" s="100">
        <v>4.6900000000000004E-2</v>
      </c>
      <c r="N252" s="100">
        <v>5.8500000000023616E-2</v>
      </c>
      <c r="O252" s="96">
        <v>404417.09526799998</v>
      </c>
      <c r="P252" s="98">
        <v>99.48</v>
      </c>
      <c r="Q252" s="86"/>
      <c r="R252" s="96">
        <v>402.31412837300002</v>
      </c>
      <c r="S252" s="97">
        <v>2.2660332409303762E-4</v>
      </c>
      <c r="T252" s="97">
        <v>1.2788165314309754E-2</v>
      </c>
      <c r="U252" s="97">
        <f>R252/'סכום נכסי הקרן'!$C$42</f>
        <v>3.0156477884073344E-3</v>
      </c>
    </row>
    <row r="253" spans="2:21" s="142" customFormat="1">
      <c r="B253" s="89" t="s">
        <v>920</v>
      </c>
      <c r="C253" s="86" t="s">
        <v>921</v>
      </c>
      <c r="D253" s="99" t="s">
        <v>128</v>
      </c>
      <c r="E253" s="99" t="s">
        <v>348</v>
      </c>
      <c r="F253" s="86" t="s">
        <v>697</v>
      </c>
      <c r="G253" s="99" t="s">
        <v>524</v>
      </c>
      <c r="H253" s="86" t="s">
        <v>686</v>
      </c>
      <c r="I253" s="86" t="s">
        <v>352</v>
      </c>
      <c r="J253" s="86"/>
      <c r="K253" s="96">
        <v>2.8000000000224174</v>
      </c>
      <c r="L253" s="99" t="s">
        <v>172</v>
      </c>
      <c r="M253" s="100">
        <v>6.7000000000000004E-2</v>
      </c>
      <c r="N253" s="100">
        <v>4.7700000000280213E-2</v>
      </c>
      <c r="O253" s="96">
        <v>44338.321046999998</v>
      </c>
      <c r="P253" s="98">
        <v>100.61</v>
      </c>
      <c r="Q253" s="86"/>
      <c r="R253" s="96">
        <v>44.608785974999996</v>
      </c>
      <c r="S253" s="97">
        <v>3.6816766168976585E-5</v>
      </c>
      <c r="T253" s="97">
        <v>1.4179579818038705E-3</v>
      </c>
      <c r="U253" s="97">
        <f>R253/'סכום נכסי הקרן'!$C$42</f>
        <v>3.3437649160638581E-4</v>
      </c>
    </row>
    <row r="254" spans="2:21" s="142" customFormat="1">
      <c r="B254" s="145"/>
    </row>
    <row r="255" spans="2:21" s="142" customFormat="1">
      <c r="B255" s="145"/>
    </row>
    <row r="256" spans="2:21" s="142" customFormat="1">
      <c r="B256" s="145"/>
    </row>
    <row r="257" spans="2:11" s="142" customFormat="1">
      <c r="B257" s="146" t="s">
        <v>257</v>
      </c>
      <c r="C257" s="141"/>
      <c r="D257" s="141"/>
      <c r="E257" s="141"/>
      <c r="F257" s="141"/>
      <c r="G257" s="141"/>
      <c r="H257" s="141"/>
      <c r="I257" s="141"/>
      <c r="J257" s="141"/>
      <c r="K257" s="141"/>
    </row>
    <row r="258" spans="2:11" s="142" customFormat="1">
      <c r="B258" s="146" t="s">
        <v>119</v>
      </c>
      <c r="C258" s="141"/>
      <c r="D258" s="141"/>
      <c r="E258" s="141"/>
      <c r="F258" s="141"/>
      <c r="G258" s="141"/>
      <c r="H258" s="141"/>
      <c r="I258" s="141"/>
      <c r="J258" s="141"/>
      <c r="K258" s="141"/>
    </row>
    <row r="259" spans="2:11" s="142" customFormat="1">
      <c r="B259" s="146" t="s">
        <v>240</v>
      </c>
      <c r="C259" s="141"/>
      <c r="D259" s="141"/>
      <c r="E259" s="141"/>
      <c r="F259" s="141"/>
      <c r="G259" s="141"/>
      <c r="H259" s="141"/>
      <c r="I259" s="141"/>
      <c r="J259" s="141"/>
      <c r="K259" s="141"/>
    </row>
    <row r="260" spans="2:11" s="142" customFormat="1">
      <c r="B260" s="146" t="s">
        <v>248</v>
      </c>
      <c r="C260" s="141"/>
      <c r="D260" s="141"/>
      <c r="E260" s="141"/>
      <c r="F260" s="141"/>
      <c r="G260" s="141"/>
      <c r="H260" s="141"/>
      <c r="I260" s="141"/>
      <c r="J260" s="141"/>
      <c r="K260" s="141"/>
    </row>
    <row r="261" spans="2:11" s="142" customFormat="1">
      <c r="B261" s="163" t="s">
        <v>253</v>
      </c>
      <c r="C261" s="163"/>
      <c r="D261" s="163"/>
      <c r="E261" s="163"/>
      <c r="F261" s="163"/>
      <c r="G261" s="163"/>
      <c r="H261" s="163"/>
      <c r="I261" s="163"/>
      <c r="J261" s="163"/>
      <c r="K261" s="163"/>
    </row>
    <row r="262" spans="2:11" s="142" customFormat="1">
      <c r="B262" s="145"/>
    </row>
    <row r="263" spans="2:11" s="142" customFormat="1">
      <c r="B263" s="145"/>
    </row>
    <row r="264" spans="2:11" s="142" customFormat="1">
      <c r="B264" s="145"/>
    </row>
    <row r="265" spans="2:11" s="142" customFormat="1">
      <c r="B265" s="145"/>
    </row>
    <row r="266" spans="2:11">
      <c r="C266" s="1"/>
      <c r="D266" s="1"/>
      <c r="E266" s="1"/>
      <c r="F266" s="1"/>
    </row>
    <row r="267" spans="2:11">
      <c r="C267" s="1"/>
      <c r="D267" s="1"/>
      <c r="E267" s="1"/>
      <c r="F267" s="1"/>
    </row>
    <row r="268" spans="2:11">
      <c r="C268" s="1"/>
      <c r="D268" s="1"/>
      <c r="E268" s="1"/>
      <c r="F268" s="1"/>
    </row>
    <row r="269" spans="2:11">
      <c r="C269" s="1"/>
      <c r="D269" s="1"/>
      <c r="E269" s="1"/>
      <c r="F269" s="1"/>
    </row>
    <row r="270" spans="2:11">
      <c r="C270" s="1"/>
      <c r="D270" s="1"/>
      <c r="E270" s="1"/>
      <c r="F270" s="1"/>
    </row>
    <row r="271" spans="2:11">
      <c r="C271" s="1"/>
      <c r="D271" s="1"/>
      <c r="E271" s="1"/>
      <c r="F271" s="1"/>
    </row>
    <row r="272" spans="2:1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1:K261"/>
  </mergeCells>
  <phoneticPr fontId="3" type="noConversion"/>
  <conditionalFormatting sqref="B12:B253">
    <cfRule type="cellIs" dxfId="13" priority="2" operator="equal">
      <formula>"NR3"</formula>
    </cfRule>
  </conditionalFormatting>
  <conditionalFormatting sqref="B12:B253">
    <cfRule type="containsText" dxfId="1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59 B261"/>
    <dataValidation type="list" allowBlank="1" showInputMessage="1" showErrorMessage="1" sqref="I12:I35 I37:I260 I262:I828">
      <formula1>$BM$7:$BM$10</formula1>
    </dataValidation>
    <dataValidation type="list" allowBlank="1" showInputMessage="1" showErrorMessage="1" sqref="E12:E35 E37:E260 E26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60 G26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187</v>
      </c>
      <c r="C1" s="80" t="s" vm="1">
        <v>258</v>
      </c>
    </row>
    <row r="2" spans="2:62">
      <c r="B2" s="58" t="s">
        <v>186</v>
      </c>
      <c r="C2" s="80" t="s">
        <v>259</v>
      </c>
    </row>
    <row r="3" spans="2:62">
      <c r="B3" s="58" t="s">
        <v>188</v>
      </c>
      <c r="C3" s="80" t="s">
        <v>260</v>
      </c>
    </row>
    <row r="4" spans="2:62">
      <c r="B4" s="58" t="s">
        <v>189</v>
      </c>
      <c r="C4" s="80">
        <v>9453</v>
      </c>
    </row>
    <row r="6" spans="2:62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  <c r="BJ6" s="3"/>
    </row>
    <row r="7" spans="2:62" ht="26.25" customHeight="1">
      <c r="B7" s="166" t="s">
        <v>95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8"/>
      <c r="BF7" s="3"/>
      <c r="BJ7" s="3"/>
    </row>
    <row r="8" spans="2:62" s="3" customFormat="1" ht="78.75">
      <c r="B8" s="23" t="s">
        <v>122</v>
      </c>
      <c r="C8" s="31" t="s">
        <v>47</v>
      </c>
      <c r="D8" s="31" t="s">
        <v>127</v>
      </c>
      <c r="E8" s="31" t="s">
        <v>233</v>
      </c>
      <c r="F8" s="31" t="s">
        <v>124</v>
      </c>
      <c r="G8" s="31" t="s">
        <v>67</v>
      </c>
      <c r="H8" s="31" t="s">
        <v>107</v>
      </c>
      <c r="I8" s="14" t="s">
        <v>242</v>
      </c>
      <c r="J8" s="14" t="s">
        <v>241</v>
      </c>
      <c r="K8" s="31" t="s">
        <v>256</v>
      </c>
      <c r="L8" s="14" t="s">
        <v>64</v>
      </c>
      <c r="M8" s="14" t="s">
        <v>61</v>
      </c>
      <c r="N8" s="14" t="s">
        <v>190</v>
      </c>
      <c r="O8" s="15" t="s">
        <v>192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249</v>
      </c>
      <c r="J9" s="17"/>
      <c r="K9" s="17" t="s">
        <v>245</v>
      </c>
      <c r="L9" s="17" t="s">
        <v>245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40" customFormat="1" ht="18" customHeight="1">
      <c r="B11" s="81" t="s">
        <v>32</v>
      </c>
      <c r="C11" s="82"/>
      <c r="D11" s="82"/>
      <c r="E11" s="82"/>
      <c r="F11" s="82"/>
      <c r="G11" s="82"/>
      <c r="H11" s="82"/>
      <c r="I11" s="90"/>
      <c r="J11" s="92"/>
      <c r="K11" s="90">
        <v>59.485123007999995</v>
      </c>
      <c r="L11" s="90">
        <v>17542.325368490005</v>
      </c>
      <c r="M11" s="82"/>
      <c r="N11" s="91">
        <f>L11/$L$11</f>
        <v>1</v>
      </c>
      <c r="O11" s="91">
        <f>L11/'סכום נכסי הקרן'!$C$42</f>
        <v>0.13149295779133535</v>
      </c>
      <c r="BF11" s="142"/>
      <c r="BG11" s="144"/>
      <c r="BH11" s="142"/>
      <c r="BJ11" s="142"/>
    </row>
    <row r="12" spans="2:62" s="142" customFormat="1" ht="20.25">
      <c r="B12" s="83" t="s">
        <v>239</v>
      </c>
      <c r="C12" s="84"/>
      <c r="D12" s="84"/>
      <c r="E12" s="84"/>
      <c r="F12" s="84"/>
      <c r="G12" s="84"/>
      <c r="H12" s="84"/>
      <c r="I12" s="93"/>
      <c r="J12" s="95"/>
      <c r="K12" s="93">
        <v>58.87487115599999</v>
      </c>
      <c r="L12" s="93">
        <v>15492.026610888995</v>
      </c>
      <c r="M12" s="84"/>
      <c r="N12" s="94">
        <f t="shared" ref="N12:N40" si="0">L12/$L$11</f>
        <v>0.88312274943413083</v>
      </c>
      <c r="O12" s="94">
        <f>L12/'סכום נכסי הקרן'!$C$42</f>
        <v>0.11612442241591019</v>
      </c>
      <c r="BG12" s="140"/>
    </row>
    <row r="13" spans="2:62" s="142" customFormat="1">
      <c r="B13" s="104" t="s">
        <v>922</v>
      </c>
      <c r="C13" s="84"/>
      <c r="D13" s="84"/>
      <c r="E13" s="84"/>
      <c r="F13" s="84"/>
      <c r="G13" s="84"/>
      <c r="H13" s="84"/>
      <c r="I13" s="93"/>
      <c r="J13" s="95"/>
      <c r="K13" s="93">
        <v>30.699539558000001</v>
      </c>
      <c r="L13" s="93">
        <v>11228.850223154001</v>
      </c>
      <c r="M13" s="84"/>
      <c r="N13" s="94">
        <f t="shared" si="0"/>
        <v>0.64010044206132233</v>
      </c>
      <c r="O13" s="94">
        <f>L13/'סכום נכסי הקרן'!$C$42</f>
        <v>8.4168700410184552E-2</v>
      </c>
    </row>
    <row r="14" spans="2:62" s="142" customFormat="1">
      <c r="B14" s="89" t="s">
        <v>923</v>
      </c>
      <c r="C14" s="86" t="s">
        <v>924</v>
      </c>
      <c r="D14" s="99" t="s">
        <v>128</v>
      </c>
      <c r="E14" s="99" t="s">
        <v>348</v>
      </c>
      <c r="F14" s="86" t="s">
        <v>925</v>
      </c>
      <c r="G14" s="99" t="s">
        <v>198</v>
      </c>
      <c r="H14" s="99" t="s">
        <v>172</v>
      </c>
      <c r="I14" s="96">
        <v>1598.034208</v>
      </c>
      <c r="J14" s="98">
        <v>19820</v>
      </c>
      <c r="K14" s="86"/>
      <c r="L14" s="96">
        <v>316.73038050399998</v>
      </c>
      <c r="M14" s="97">
        <v>3.1519548536116954E-5</v>
      </c>
      <c r="N14" s="97">
        <f t="shared" si="0"/>
        <v>1.8055210689052636E-2</v>
      </c>
      <c r="O14" s="97">
        <f>L14/'סכום נכסי הקרן'!$C$42</f>
        <v>2.3741330570492651E-3</v>
      </c>
    </row>
    <row r="15" spans="2:62" s="142" customFormat="1">
      <c r="B15" s="89" t="s">
        <v>926</v>
      </c>
      <c r="C15" s="86" t="s">
        <v>927</v>
      </c>
      <c r="D15" s="99" t="s">
        <v>128</v>
      </c>
      <c r="E15" s="99" t="s">
        <v>348</v>
      </c>
      <c r="F15" s="86">
        <v>29389</v>
      </c>
      <c r="G15" s="99" t="s">
        <v>928</v>
      </c>
      <c r="H15" s="99" t="s">
        <v>172</v>
      </c>
      <c r="I15" s="96">
        <v>453.96710000000002</v>
      </c>
      <c r="J15" s="98">
        <v>46950</v>
      </c>
      <c r="K15" s="96">
        <v>1.2036302379999999</v>
      </c>
      <c r="L15" s="96">
        <v>214.34118369699999</v>
      </c>
      <c r="M15" s="97">
        <v>4.2578512353906429E-6</v>
      </c>
      <c r="N15" s="97">
        <f t="shared" si="0"/>
        <v>1.2218516028781759E-2</v>
      </c>
      <c r="O15" s="97">
        <f>L15/'סכום נכסי הקרן'!$C$42</f>
        <v>1.6066488124453543E-3</v>
      </c>
    </row>
    <row r="16" spans="2:62" s="142" customFormat="1" ht="20.25">
      <c r="B16" s="89" t="s">
        <v>929</v>
      </c>
      <c r="C16" s="86" t="s">
        <v>930</v>
      </c>
      <c r="D16" s="99" t="s">
        <v>128</v>
      </c>
      <c r="E16" s="99" t="s">
        <v>348</v>
      </c>
      <c r="F16" s="86" t="s">
        <v>423</v>
      </c>
      <c r="G16" s="99" t="s">
        <v>406</v>
      </c>
      <c r="H16" s="99" t="s">
        <v>172</v>
      </c>
      <c r="I16" s="96">
        <v>3291.9862109999999</v>
      </c>
      <c r="J16" s="98">
        <v>5416</v>
      </c>
      <c r="K16" s="86"/>
      <c r="L16" s="96">
        <v>178.29397316500001</v>
      </c>
      <c r="M16" s="97">
        <v>2.5036135698857528E-5</v>
      </c>
      <c r="N16" s="97">
        <f t="shared" si="0"/>
        <v>1.0163645321803028E-2</v>
      </c>
      <c r="O16" s="97">
        <f>L16/'סכום נכסי הקרן'!$C$42</f>
        <v>1.3364477853059485E-3</v>
      </c>
      <c r="BF16" s="140"/>
    </row>
    <row r="17" spans="2:15" s="142" customFormat="1">
      <c r="B17" s="89" t="s">
        <v>931</v>
      </c>
      <c r="C17" s="86" t="s">
        <v>932</v>
      </c>
      <c r="D17" s="99" t="s">
        <v>128</v>
      </c>
      <c r="E17" s="99" t="s">
        <v>348</v>
      </c>
      <c r="F17" s="86" t="s">
        <v>726</v>
      </c>
      <c r="G17" s="99" t="s">
        <v>727</v>
      </c>
      <c r="H17" s="99" t="s">
        <v>172</v>
      </c>
      <c r="I17" s="96">
        <v>1035.8306709999999</v>
      </c>
      <c r="J17" s="98">
        <v>46960</v>
      </c>
      <c r="K17" s="86"/>
      <c r="L17" s="96">
        <v>486.426083248</v>
      </c>
      <c r="M17" s="97">
        <v>2.4228153848291338E-5</v>
      </c>
      <c r="N17" s="97">
        <f t="shared" si="0"/>
        <v>2.7728711731782811E-2</v>
      </c>
      <c r="O17" s="97">
        <f>L17/'סכום נכסי הקרן'!$C$42</f>
        <v>3.6461303213554223E-3</v>
      </c>
    </row>
    <row r="18" spans="2:15" s="142" customFormat="1">
      <c r="B18" s="89" t="s">
        <v>933</v>
      </c>
      <c r="C18" s="86" t="s">
        <v>934</v>
      </c>
      <c r="D18" s="99" t="s">
        <v>128</v>
      </c>
      <c r="E18" s="99" t="s">
        <v>348</v>
      </c>
      <c r="F18" s="86" t="s">
        <v>431</v>
      </c>
      <c r="G18" s="99" t="s">
        <v>406</v>
      </c>
      <c r="H18" s="99" t="s">
        <v>172</v>
      </c>
      <c r="I18" s="96">
        <v>7419.3655699999999</v>
      </c>
      <c r="J18" s="98">
        <v>2050</v>
      </c>
      <c r="K18" s="96">
        <v>3.7849251100000001</v>
      </c>
      <c r="L18" s="96">
        <v>155.88191928900002</v>
      </c>
      <c r="M18" s="97">
        <v>2.1258789409390102E-5</v>
      </c>
      <c r="N18" s="97">
        <f t="shared" si="0"/>
        <v>8.8860465197504145E-3</v>
      </c>
      <c r="O18" s="97">
        <f>L18/'סכום נכסי הקרן'!$C$42</f>
        <v>1.1684525399533838E-3</v>
      </c>
    </row>
    <row r="19" spans="2:15" s="142" customFormat="1">
      <c r="B19" s="89" t="s">
        <v>935</v>
      </c>
      <c r="C19" s="86" t="s">
        <v>936</v>
      </c>
      <c r="D19" s="99" t="s">
        <v>128</v>
      </c>
      <c r="E19" s="99" t="s">
        <v>348</v>
      </c>
      <c r="F19" s="86" t="s">
        <v>440</v>
      </c>
      <c r="G19" s="99" t="s">
        <v>441</v>
      </c>
      <c r="H19" s="99" t="s">
        <v>172</v>
      </c>
      <c r="I19" s="96">
        <v>111610.98477299999</v>
      </c>
      <c r="J19" s="98">
        <v>255.1</v>
      </c>
      <c r="K19" s="86"/>
      <c r="L19" s="96">
        <v>284.71962215799999</v>
      </c>
      <c r="M19" s="97">
        <v>4.0358546288630979E-5</v>
      </c>
      <c r="N19" s="97">
        <f t="shared" si="0"/>
        <v>1.6230437879656535E-2</v>
      </c>
      <c r="O19" s="97">
        <f>L19/'סכום נכסי הקרן'!$C$42</f>
        <v>2.1341882830445674E-3</v>
      </c>
    </row>
    <row r="20" spans="2:15" s="142" customFormat="1">
      <c r="B20" s="89" t="s">
        <v>937</v>
      </c>
      <c r="C20" s="86" t="s">
        <v>938</v>
      </c>
      <c r="D20" s="99" t="s">
        <v>128</v>
      </c>
      <c r="E20" s="99" t="s">
        <v>348</v>
      </c>
      <c r="F20" s="86" t="s">
        <v>387</v>
      </c>
      <c r="G20" s="99" t="s">
        <v>356</v>
      </c>
      <c r="H20" s="99" t="s">
        <v>172</v>
      </c>
      <c r="I20" s="96">
        <v>2821.6592999999998</v>
      </c>
      <c r="J20" s="98">
        <v>8642</v>
      </c>
      <c r="K20" s="86"/>
      <c r="L20" s="96">
        <v>243.84779671500002</v>
      </c>
      <c r="M20" s="97">
        <v>2.812377329860528E-5</v>
      </c>
      <c r="N20" s="97">
        <f t="shared" si="0"/>
        <v>1.3900540070531696E-2</v>
      </c>
      <c r="O20" s="97">
        <f>L20/'סכום נכסי הקרן'!$C$42</f>
        <v>1.82782312877119E-3</v>
      </c>
    </row>
    <row r="21" spans="2:15" s="142" customFormat="1">
      <c r="B21" s="89" t="s">
        <v>939</v>
      </c>
      <c r="C21" s="86" t="s">
        <v>940</v>
      </c>
      <c r="D21" s="99" t="s">
        <v>128</v>
      </c>
      <c r="E21" s="99" t="s">
        <v>348</v>
      </c>
      <c r="F21" s="86" t="s">
        <v>697</v>
      </c>
      <c r="G21" s="99" t="s">
        <v>524</v>
      </c>
      <c r="H21" s="99" t="s">
        <v>172</v>
      </c>
      <c r="I21" s="96">
        <v>52844.738217000006</v>
      </c>
      <c r="J21" s="98">
        <v>179.3</v>
      </c>
      <c r="K21" s="86"/>
      <c r="L21" s="96">
        <v>94.750615621000009</v>
      </c>
      <c r="M21" s="97">
        <v>1.648923921801811E-5</v>
      </c>
      <c r="N21" s="97">
        <f t="shared" si="0"/>
        <v>5.4012574519449741E-3</v>
      </c>
      <c r="O21" s="97">
        <f>L21/'סכום נכסי הקרן'!$C$42</f>
        <v>7.102273181487361E-4</v>
      </c>
    </row>
    <row r="22" spans="2:15" s="142" customFormat="1">
      <c r="B22" s="89" t="s">
        <v>941</v>
      </c>
      <c r="C22" s="86" t="s">
        <v>942</v>
      </c>
      <c r="D22" s="99" t="s">
        <v>128</v>
      </c>
      <c r="E22" s="99" t="s">
        <v>348</v>
      </c>
      <c r="F22" s="86" t="s">
        <v>460</v>
      </c>
      <c r="G22" s="99" t="s">
        <v>356</v>
      </c>
      <c r="H22" s="99" t="s">
        <v>172</v>
      </c>
      <c r="I22" s="96">
        <v>35659.289207000002</v>
      </c>
      <c r="J22" s="98">
        <v>1277</v>
      </c>
      <c r="K22" s="86"/>
      <c r="L22" s="96">
        <v>455.369123178</v>
      </c>
      <c r="M22" s="97">
        <v>3.0634680955211793E-5</v>
      </c>
      <c r="N22" s="97">
        <f t="shared" si="0"/>
        <v>2.5958310179102381E-2</v>
      </c>
      <c r="O22" s="97">
        <f>L22/'סכום נכסי הקרן'!$C$42</f>
        <v>3.4133349847150999E-3</v>
      </c>
    </row>
    <row r="23" spans="2:15" s="142" customFormat="1">
      <c r="B23" s="89" t="s">
        <v>943</v>
      </c>
      <c r="C23" s="86" t="s">
        <v>944</v>
      </c>
      <c r="D23" s="99" t="s">
        <v>128</v>
      </c>
      <c r="E23" s="99" t="s">
        <v>348</v>
      </c>
      <c r="F23" s="86" t="s">
        <v>945</v>
      </c>
      <c r="G23" s="99" t="s">
        <v>892</v>
      </c>
      <c r="H23" s="99" t="s">
        <v>172</v>
      </c>
      <c r="I23" s="96">
        <v>57197.961616000001</v>
      </c>
      <c r="J23" s="98">
        <v>1121</v>
      </c>
      <c r="K23" s="86"/>
      <c r="L23" s="96">
        <v>641.18914975099995</v>
      </c>
      <c r="M23" s="97">
        <v>4.8728272064197571E-5</v>
      </c>
      <c r="N23" s="97">
        <f t="shared" si="0"/>
        <v>3.6550978064899028E-2</v>
      </c>
      <c r="O23" s="97">
        <f>L23/'סכום נכסי הקרן'!$C$42</f>
        <v>4.806196215919792E-3</v>
      </c>
    </row>
    <row r="24" spans="2:15" s="142" customFormat="1">
      <c r="B24" s="89" t="s">
        <v>946</v>
      </c>
      <c r="C24" s="86" t="s">
        <v>947</v>
      </c>
      <c r="D24" s="99" t="s">
        <v>128</v>
      </c>
      <c r="E24" s="99" t="s">
        <v>348</v>
      </c>
      <c r="F24" s="86" t="s">
        <v>603</v>
      </c>
      <c r="G24" s="99" t="s">
        <v>473</v>
      </c>
      <c r="H24" s="99" t="s">
        <v>172</v>
      </c>
      <c r="I24" s="96">
        <v>7978.6479570000001</v>
      </c>
      <c r="J24" s="98">
        <v>1955</v>
      </c>
      <c r="K24" s="86"/>
      <c r="L24" s="96">
        <v>155.98256757000001</v>
      </c>
      <c r="M24" s="97">
        <v>3.1154996013066186E-5</v>
      </c>
      <c r="N24" s="97">
        <f t="shared" si="0"/>
        <v>8.8917839735306748E-3</v>
      </c>
      <c r="O24" s="97">
        <f>L24/'סכום נכסי הקרן'!$C$42</f>
        <v>1.1692069747211411E-3</v>
      </c>
    </row>
    <row r="25" spans="2:15" s="142" customFormat="1">
      <c r="B25" s="89" t="s">
        <v>948</v>
      </c>
      <c r="C25" s="86" t="s">
        <v>949</v>
      </c>
      <c r="D25" s="99" t="s">
        <v>128</v>
      </c>
      <c r="E25" s="99" t="s">
        <v>348</v>
      </c>
      <c r="F25" s="86" t="s">
        <v>472</v>
      </c>
      <c r="G25" s="99" t="s">
        <v>473</v>
      </c>
      <c r="H25" s="99" t="s">
        <v>172</v>
      </c>
      <c r="I25" s="96">
        <v>6681.6785920000002</v>
      </c>
      <c r="J25" s="98">
        <v>2484</v>
      </c>
      <c r="K25" s="86"/>
      <c r="L25" s="96">
        <v>165.97289621499999</v>
      </c>
      <c r="M25" s="97">
        <v>3.1167631470677372E-5</v>
      </c>
      <c r="N25" s="97">
        <f t="shared" si="0"/>
        <v>9.4612825112185498E-3</v>
      </c>
      <c r="O25" s="97">
        <f>L25/'סכום נכסי הקרן'!$C$42</f>
        <v>1.2440920218995601E-3</v>
      </c>
    </row>
    <row r="26" spans="2:15" s="142" customFormat="1">
      <c r="B26" s="89" t="s">
        <v>950</v>
      </c>
      <c r="C26" s="86" t="s">
        <v>951</v>
      </c>
      <c r="D26" s="99" t="s">
        <v>128</v>
      </c>
      <c r="E26" s="99" t="s">
        <v>348</v>
      </c>
      <c r="F26" s="86" t="s">
        <v>952</v>
      </c>
      <c r="G26" s="99" t="s">
        <v>598</v>
      </c>
      <c r="H26" s="99" t="s">
        <v>172</v>
      </c>
      <c r="I26" s="96">
        <v>84.562560000000019</v>
      </c>
      <c r="J26" s="98">
        <v>84650</v>
      </c>
      <c r="K26" s="86"/>
      <c r="L26" s="96">
        <v>71.582207425999997</v>
      </c>
      <c r="M26" s="97">
        <v>1.0984337531095479E-5</v>
      </c>
      <c r="N26" s="97">
        <f t="shared" si="0"/>
        <v>4.0805426830457653E-3</v>
      </c>
      <c r="O26" s="97">
        <f>L26/'סכום נכסי הקרן'!$C$42</f>
        <v>5.365626267874791E-4</v>
      </c>
    </row>
    <row r="27" spans="2:15" s="142" customFormat="1">
      <c r="B27" s="89" t="s">
        <v>953</v>
      </c>
      <c r="C27" s="86" t="s">
        <v>954</v>
      </c>
      <c r="D27" s="99" t="s">
        <v>128</v>
      </c>
      <c r="E27" s="99" t="s">
        <v>348</v>
      </c>
      <c r="F27" s="86" t="s">
        <v>955</v>
      </c>
      <c r="G27" s="99" t="s">
        <v>956</v>
      </c>
      <c r="H27" s="99" t="s">
        <v>172</v>
      </c>
      <c r="I27" s="96">
        <v>1304.7828709999999</v>
      </c>
      <c r="J27" s="98">
        <v>5985</v>
      </c>
      <c r="K27" s="86"/>
      <c r="L27" s="96">
        <v>78.091254771999999</v>
      </c>
      <c r="M27" s="97">
        <v>1.2322935364382733E-5</v>
      </c>
      <c r="N27" s="97">
        <f t="shared" si="0"/>
        <v>4.4515908314110746E-3</v>
      </c>
      <c r="O27" s="97">
        <f>L27/'סכום נכסי הקרן'!$C$42</f>
        <v>5.8535284529903186E-4</v>
      </c>
    </row>
    <row r="28" spans="2:15" s="142" customFormat="1">
      <c r="B28" s="89" t="s">
        <v>957</v>
      </c>
      <c r="C28" s="86" t="s">
        <v>958</v>
      </c>
      <c r="D28" s="99" t="s">
        <v>128</v>
      </c>
      <c r="E28" s="99" t="s">
        <v>348</v>
      </c>
      <c r="F28" s="86" t="s">
        <v>959</v>
      </c>
      <c r="G28" s="99" t="s">
        <v>524</v>
      </c>
      <c r="H28" s="99" t="s">
        <v>172</v>
      </c>
      <c r="I28" s="96">
        <v>3372.3742430000002</v>
      </c>
      <c r="J28" s="98">
        <v>5692</v>
      </c>
      <c r="K28" s="86"/>
      <c r="L28" s="96">
        <v>191.955541936</v>
      </c>
      <c r="M28" s="97">
        <v>3.0950160054591642E-6</v>
      </c>
      <c r="N28" s="97">
        <f t="shared" si="0"/>
        <v>1.0942422848956827E-2</v>
      </c>
      <c r="O28" s="97">
        <f>L28/'סכום נכסי הקרן'!$C$42</f>
        <v>1.4388515458128234E-3</v>
      </c>
    </row>
    <row r="29" spans="2:15" s="142" customFormat="1">
      <c r="B29" s="89" t="s">
        <v>960</v>
      </c>
      <c r="C29" s="86" t="s">
        <v>961</v>
      </c>
      <c r="D29" s="99" t="s">
        <v>128</v>
      </c>
      <c r="E29" s="99" t="s">
        <v>348</v>
      </c>
      <c r="F29" s="86" t="s">
        <v>914</v>
      </c>
      <c r="G29" s="99" t="s">
        <v>892</v>
      </c>
      <c r="H29" s="99" t="s">
        <v>172</v>
      </c>
      <c r="I29" s="96">
        <v>1815576.9154190002</v>
      </c>
      <c r="J29" s="98">
        <v>38.700000000000003</v>
      </c>
      <c r="K29" s="86"/>
      <c r="L29" s="96">
        <v>702.62826626599997</v>
      </c>
      <c r="M29" s="97">
        <v>1.4017425599547774E-4</v>
      </c>
      <c r="N29" s="97">
        <f t="shared" si="0"/>
        <v>4.0053313999527093E-2</v>
      </c>
      <c r="O29" s="97">
        <f>L29/'סכום נכסי הקרן'!$C$42</f>
        <v>5.2667287271429171E-3</v>
      </c>
    </row>
    <row r="30" spans="2:15" s="142" customFormat="1">
      <c r="B30" s="89" t="s">
        <v>962</v>
      </c>
      <c r="C30" s="86" t="s">
        <v>963</v>
      </c>
      <c r="D30" s="99" t="s">
        <v>128</v>
      </c>
      <c r="E30" s="99" t="s">
        <v>348</v>
      </c>
      <c r="F30" s="86" t="s">
        <v>764</v>
      </c>
      <c r="G30" s="99" t="s">
        <v>524</v>
      </c>
      <c r="H30" s="99" t="s">
        <v>172</v>
      </c>
      <c r="I30" s="96">
        <v>37066.274210000003</v>
      </c>
      <c r="J30" s="98">
        <v>1919</v>
      </c>
      <c r="K30" s="86"/>
      <c r="L30" s="96">
        <v>711.30180208399997</v>
      </c>
      <c r="M30" s="97">
        <v>2.895121534246349E-5</v>
      </c>
      <c r="N30" s="97">
        <f t="shared" si="0"/>
        <v>4.0547748781450565E-2</v>
      </c>
      <c r="O30" s="97">
        <f>L30/'סכום נכסי הקרן'!$C$42</f>
        <v>5.3317434190529494E-3</v>
      </c>
    </row>
    <row r="31" spans="2:15" s="142" customFormat="1">
      <c r="B31" s="89" t="s">
        <v>964</v>
      </c>
      <c r="C31" s="86" t="s">
        <v>965</v>
      </c>
      <c r="D31" s="99" t="s">
        <v>128</v>
      </c>
      <c r="E31" s="99" t="s">
        <v>348</v>
      </c>
      <c r="F31" s="86" t="s">
        <v>355</v>
      </c>
      <c r="G31" s="99" t="s">
        <v>356</v>
      </c>
      <c r="H31" s="99" t="s">
        <v>172</v>
      </c>
      <c r="I31" s="96">
        <v>58553.045297999997</v>
      </c>
      <c r="J31" s="98">
        <v>2382</v>
      </c>
      <c r="K31" s="96">
        <v>10.770891234000002</v>
      </c>
      <c r="L31" s="96">
        <v>1405.5044302410001</v>
      </c>
      <c r="M31" s="97">
        <v>3.9189123652340985E-5</v>
      </c>
      <c r="N31" s="97">
        <f t="shared" si="0"/>
        <v>8.0120759404315053E-2</v>
      </c>
      <c r="O31" s="97">
        <f>L31/'סכום נכסי הקרן'!$C$42</f>
        <v>1.0535315634561334E-2</v>
      </c>
    </row>
    <row r="32" spans="2:15" s="142" customFormat="1">
      <c r="B32" s="89" t="s">
        <v>966</v>
      </c>
      <c r="C32" s="86" t="s">
        <v>967</v>
      </c>
      <c r="D32" s="99" t="s">
        <v>128</v>
      </c>
      <c r="E32" s="99" t="s">
        <v>348</v>
      </c>
      <c r="F32" s="86" t="s">
        <v>361</v>
      </c>
      <c r="G32" s="99" t="s">
        <v>356</v>
      </c>
      <c r="H32" s="99" t="s">
        <v>172</v>
      </c>
      <c r="I32" s="96">
        <v>9693.6414810000006</v>
      </c>
      <c r="J32" s="98">
        <v>7460</v>
      </c>
      <c r="K32" s="86"/>
      <c r="L32" s="96">
        <v>723.14565447899997</v>
      </c>
      <c r="M32" s="97">
        <v>4.1476271342976165E-5</v>
      </c>
      <c r="N32" s="97">
        <f t="shared" si="0"/>
        <v>4.1222907413285902E-2</v>
      </c>
      <c r="O32" s="97">
        <f>L32/'סכום נכסי הקרן'!$C$42</f>
        <v>5.420522024531328E-3</v>
      </c>
    </row>
    <row r="33" spans="2:15" s="142" customFormat="1">
      <c r="B33" s="89" t="s">
        <v>968</v>
      </c>
      <c r="C33" s="86" t="s">
        <v>969</v>
      </c>
      <c r="D33" s="99" t="s">
        <v>128</v>
      </c>
      <c r="E33" s="99" t="s">
        <v>348</v>
      </c>
      <c r="F33" s="86" t="s">
        <v>498</v>
      </c>
      <c r="G33" s="99" t="s">
        <v>406</v>
      </c>
      <c r="H33" s="99" t="s">
        <v>172</v>
      </c>
      <c r="I33" s="96">
        <v>1856.9482109999999</v>
      </c>
      <c r="J33" s="98">
        <v>18410</v>
      </c>
      <c r="K33" s="86"/>
      <c r="L33" s="96">
        <v>341.864165684</v>
      </c>
      <c r="M33" s="97">
        <v>4.144731107478486E-5</v>
      </c>
      <c r="N33" s="97">
        <f t="shared" si="0"/>
        <v>1.9487961744117776E-2</v>
      </c>
      <c r="O33" s="97">
        <f>L33/'סכום נכסי הקרן'!$C$42</f>
        <v>2.5625297310584369E-3</v>
      </c>
    </row>
    <row r="34" spans="2:15" s="142" customFormat="1">
      <c r="B34" s="89" t="s">
        <v>970</v>
      </c>
      <c r="C34" s="86" t="s">
        <v>971</v>
      </c>
      <c r="D34" s="99" t="s">
        <v>128</v>
      </c>
      <c r="E34" s="99" t="s">
        <v>348</v>
      </c>
      <c r="F34" s="86" t="s">
        <v>972</v>
      </c>
      <c r="G34" s="99" t="s">
        <v>200</v>
      </c>
      <c r="H34" s="99" t="s">
        <v>172</v>
      </c>
      <c r="I34" s="96">
        <v>337.09047299999997</v>
      </c>
      <c r="J34" s="98">
        <v>44590</v>
      </c>
      <c r="K34" s="86"/>
      <c r="L34" s="96">
        <v>150.30864181999999</v>
      </c>
      <c r="M34" s="97">
        <v>5.4345350003215508E-6</v>
      </c>
      <c r="N34" s="97">
        <f t="shared" si="0"/>
        <v>8.5683419194805491E-3</v>
      </c>
      <c r="O34" s="97">
        <f>L34/'סכום נכסי הקרן'!$C$42</f>
        <v>1.1266766223599852E-3</v>
      </c>
    </row>
    <row r="35" spans="2:15" s="142" customFormat="1">
      <c r="B35" s="89" t="s">
        <v>973</v>
      </c>
      <c r="C35" s="86" t="s">
        <v>974</v>
      </c>
      <c r="D35" s="99" t="s">
        <v>128</v>
      </c>
      <c r="E35" s="99" t="s">
        <v>348</v>
      </c>
      <c r="F35" s="86" t="s">
        <v>376</v>
      </c>
      <c r="G35" s="99" t="s">
        <v>356</v>
      </c>
      <c r="H35" s="99" t="s">
        <v>172</v>
      </c>
      <c r="I35" s="96">
        <v>54269.377779000002</v>
      </c>
      <c r="J35" s="98">
        <v>2415</v>
      </c>
      <c r="K35" s="86"/>
      <c r="L35" s="96">
        <v>1310.60547337</v>
      </c>
      <c r="M35" s="97">
        <v>4.0662767871236815E-5</v>
      </c>
      <c r="N35" s="97">
        <f t="shared" si="0"/>
        <v>7.4711045761592404E-2</v>
      </c>
      <c r="O35" s="97">
        <f>L35/'סכום נכסי הקרן'!$C$42</f>
        <v>9.8239763868755939E-3</v>
      </c>
    </row>
    <row r="36" spans="2:15" s="142" customFormat="1">
      <c r="B36" s="89" t="s">
        <v>975</v>
      </c>
      <c r="C36" s="86" t="s">
        <v>976</v>
      </c>
      <c r="D36" s="99" t="s">
        <v>128</v>
      </c>
      <c r="E36" s="99" t="s">
        <v>348</v>
      </c>
      <c r="F36" s="86" t="s">
        <v>597</v>
      </c>
      <c r="G36" s="99" t="s">
        <v>598</v>
      </c>
      <c r="H36" s="99" t="s">
        <v>172</v>
      </c>
      <c r="I36" s="96">
        <v>804.26733300000012</v>
      </c>
      <c r="J36" s="98">
        <v>54120</v>
      </c>
      <c r="K36" s="86"/>
      <c r="L36" s="96">
        <v>435.26948069799994</v>
      </c>
      <c r="M36" s="97">
        <v>7.9104423752552342E-5</v>
      </c>
      <c r="N36" s="97">
        <f t="shared" si="0"/>
        <v>2.4812530354718119E-2</v>
      </c>
      <c r="O36" s="97">
        <f>L36/'סכום נכסי הקרן'!$C$42</f>
        <v>3.2626730066291766E-3</v>
      </c>
    </row>
    <row r="37" spans="2:15" s="142" customFormat="1">
      <c r="B37" s="89" t="s">
        <v>977</v>
      </c>
      <c r="C37" s="86" t="s">
        <v>978</v>
      </c>
      <c r="D37" s="99" t="s">
        <v>128</v>
      </c>
      <c r="E37" s="99" t="s">
        <v>348</v>
      </c>
      <c r="F37" s="86" t="s">
        <v>979</v>
      </c>
      <c r="G37" s="99" t="s">
        <v>524</v>
      </c>
      <c r="H37" s="99" t="s">
        <v>172</v>
      </c>
      <c r="I37" s="96">
        <v>867.31141600000001</v>
      </c>
      <c r="J37" s="98">
        <v>17330</v>
      </c>
      <c r="K37" s="86"/>
      <c r="L37" s="96">
        <v>150.30506843200001</v>
      </c>
      <c r="M37" s="97">
        <v>6.2107292089249199E-6</v>
      </c>
      <c r="N37" s="97">
        <f t="shared" si="0"/>
        <v>8.5681382185500907E-3</v>
      </c>
      <c r="O37" s="97">
        <f>L37/'סכום נכסי הקרן'!$C$42</f>
        <v>1.1266498371221344E-3</v>
      </c>
    </row>
    <row r="38" spans="2:15" s="142" customFormat="1">
      <c r="B38" s="89" t="s">
        <v>980</v>
      </c>
      <c r="C38" s="86" t="s">
        <v>981</v>
      </c>
      <c r="D38" s="99" t="s">
        <v>128</v>
      </c>
      <c r="E38" s="99" t="s">
        <v>348</v>
      </c>
      <c r="F38" s="86" t="s">
        <v>405</v>
      </c>
      <c r="G38" s="99" t="s">
        <v>406</v>
      </c>
      <c r="H38" s="99" t="s">
        <v>172</v>
      </c>
      <c r="I38" s="96">
        <v>4180.9646759999996</v>
      </c>
      <c r="J38" s="98">
        <v>21190</v>
      </c>
      <c r="K38" s="86"/>
      <c r="L38" s="96">
        <v>885.94641478300002</v>
      </c>
      <c r="M38" s="97">
        <v>3.4475711412851491E-5</v>
      </c>
      <c r="N38" s="97">
        <f t="shared" si="0"/>
        <v>5.0503362363484648E-2</v>
      </c>
      <c r="O38" s="97">
        <f>L38/'סכום נכסי הקרן'!$C$42</f>
        <v>6.6408364955822009E-3</v>
      </c>
    </row>
    <row r="39" spans="2:15" s="142" customFormat="1">
      <c r="B39" s="89" t="s">
        <v>982</v>
      </c>
      <c r="C39" s="86" t="s">
        <v>983</v>
      </c>
      <c r="D39" s="99" t="s">
        <v>128</v>
      </c>
      <c r="E39" s="99" t="s">
        <v>348</v>
      </c>
      <c r="F39" s="86" t="s">
        <v>774</v>
      </c>
      <c r="G39" s="99" t="s">
        <v>159</v>
      </c>
      <c r="H39" s="99" t="s">
        <v>172</v>
      </c>
      <c r="I39" s="96">
        <v>9186.7757399999991</v>
      </c>
      <c r="J39" s="98">
        <v>2398</v>
      </c>
      <c r="K39" s="96">
        <v>6.1420251300000004</v>
      </c>
      <c r="L39" s="96">
        <v>226.44090737900001</v>
      </c>
      <c r="M39" s="97">
        <v>3.8574546486289076E-5</v>
      </c>
      <c r="N39" s="97">
        <f t="shared" si="0"/>
        <v>1.2908260599574744E-2</v>
      </c>
      <c r="O39" s="97">
        <f>L39/'סכום נכסי הקרן'!$C$42</f>
        <v>1.6973453661794388E-3</v>
      </c>
    </row>
    <row r="40" spans="2:15" s="142" customFormat="1">
      <c r="B40" s="89" t="s">
        <v>984</v>
      </c>
      <c r="C40" s="86" t="s">
        <v>985</v>
      </c>
      <c r="D40" s="99" t="s">
        <v>128</v>
      </c>
      <c r="E40" s="99" t="s">
        <v>348</v>
      </c>
      <c r="F40" s="86" t="s">
        <v>777</v>
      </c>
      <c r="G40" s="99" t="s">
        <v>778</v>
      </c>
      <c r="H40" s="99" t="s">
        <v>172</v>
      </c>
      <c r="I40" s="96">
        <v>5070.0061400000004</v>
      </c>
      <c r="J40" s="98">
        <v>8710</v>
      </c>
      <c r="K40" s="96">
        <v>8.7980678460000004</v>
      </c>
      <c r="L40" s="96">
        <v>450.39560267300004</v>
      </c>
      <c r="M40" s="97">
        <v>4.3990332932145459E-5</v>
      </c>
      <c r="N40" s="97">
        <f t="shared" si="0"/>
        <v>2.5674794715757166E-2</v>
      </c>
      <c r="O40" s="97">
        <f>L40/'סכום נכסי הקרן'!$C$42</f>
        <v>3.3760546978602569E-3</v>
      </c>
    </row>
    <row r="41" spans="2:15" s="142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42" customFormat="1">
      <c r="B42" s="104" t="s">
        <v>986</v>
      </c>
      <c r="C42" s="84"/>
      <c r="D42" s="84"/>
      <c r="E42" s="84"/>
      <c r="F42" s="84"/>
      <c r="G42" s="84"/>
      <c r="H42" s="84"/>
      <c r="I42" s="93"/>
      <c r="J42" s="95"/>
      <c r="K42" s="93">
        <v>24.326374473000001</v>
      </c>
      <c r="L42" s="93">
        <v>3651.840337083001</v>
      </c>
      <c r="M42" s="84"/>
      <c r="N42" s="94">
        <f t="shared" ref="N42:N81" si="1">L42/$L$11</f>
        <v>0.20817310478361864</v>
      </c>
      <c r="O42" s="94">
        <f>L42/'סכום נכסי הקרן'!$C$42</f>
        <v>2.7373297280603597E-2</v>
      </c>
    </row>
    <row r="43" spans="2:15" s="142" customFormat="1">
      <c r="B43" s="89" t="s">
        <v>987</v>
      </c>
      <c r="C43" s="86" t="s">
        <v>988</v>
      </c>
      <c r="D43" s="99" t="s">
        <v>128</v>
      </c>
      <c r="E43" s="99" t="s">
        <v>348</v>
      </c>
      <c r="F43" s="86" t="s">
        <v>989</v>
      </c>
      <c r="G43" s="99" t="s">
        <v>990</v>
      </c>
      <c r="H43" s="99" t="s">
        <v>172</v>
      </c>
      <c r="I43" s="96">
        <v>21530.218368999998</v>
      </c>
      <c r="J43" s="98">
        <v>381.8</v>
      </c>
      <c r="K43" s="86"/>
      <c r="L43" s="96">
        <v>82.202373733000002</v>
      </c>
      <c r="M43" s="97">
        <v>7.2529993775689313E-5</v>
      </c>
      <c r="N43" s="97">
        <f t="shared" si="1"/>
        <v>4.6859451074060064E-3</v>
      </c>
      <c r="O43" s="97">
        <f>L43/'סכום נכסי הקרן'!$C$42</f>
        <v>6.1616878222065235E-4</v>
      </c>
    </row>
    <row r="44" spans="2:15" s="142" customFormat="1">
      <c r="B44" s="89" t="s">
        <v>991</v>
      </c>
      <c r="C44" s="86" t="s">
        <v>992</v>
      </c>
      <c r="D44" s="99" t="s">
        <v>128</v>
      </c>
      <c r="E44" s="99" t="s">
        <v>348</v>
      </c>
      <c r="F44" s="86" t="s">
        <v>891</v>
      </c>
      <c r="G44" s="99" t="s">
        <v>892</v>
      </c>
      <c r="H44" s="99" t="s">
        <v>172</v>
      </c>
      <c r="I44" s="96">
        <v>7924.9954930000004</v>
      </c>
      <c r="J44" s="98">
        <v>2206</v>
      </c>
      <c r="K44" s="86"/>
      <c r="L44" s="96">
        <v>174.82540058399999</v>
      </c>
      <c r="M44" s="97">
        <v>6.0089411829413819E-5</v>
      </c>
      <c r="N44" s="97">
        <f t="shared" si="1"/>
        <v>9.9659193927634053E-3</v>
      </c>
      <c r="O44" s="97">
        <f>L44/'סכום נכסי הקרן'!$C$42</f>
        <v>1.3104482180644889E-3</v>
      </c>
    </row>
    <row r="45" spans="2:15" s="142" customFormat="1">
      <c r="B45" s="89" t="s">
        <v>993</v>
      </c>
      <c r="C45" s="86" t="s">
        <v>994</v>
      </c>
      <c r="D45" s="99" t="s">
        <v>128</v>
      </c>
      <c r="E45" s="99" t="s">
        <v>348</v>
      </c>
      <c r="F45" s="86" t="s">
        <v>659</v>
      </c>
      <c r="G45" s="99" t="s">
        <v>406</v>
      </c>
      <c r="H45" s="99" t="s">
        <v>172</v>
      </c>
      <c r="I45" s="96">
        <v>9251.4191740000006</v>
      </c>
      <c r="J45" s="98">
        <v>418.1</v>
      </c>
      <c r="K45" s="86"/>
      <c r="L45" s="96">
        <v>38.680183563999996</v>
      </c>
      <c r="M45" s="97">
        <v>4.389961478042122E-5</v>
      </c>
      <c r="N45" s="97">
        <f t="shared" si="1"/>
        <v>2.2049632959994219E-3</v>
      </c>
      <c r="O45" s="97">
        <f>L45/'סכום נכסי הקרן'!$C$42</f>
        <v>2.899371456122957E-4</v>
      </c>
    </row>
    <row r="46" spans="2:15" s="142" customFormat="1">
      <c r="B46" s="89" t="s">
        <v>995</v>
      </c>
      <c r="C46" s="86" t="s">
        <v>996</v>
      </c>
      <c r="D46" s="99" t="s">
        <v>128</v>
      </c>
      <c r="E46" s="99" t="s">
        <v>348</v>
      </c>
      <c r="F46" s="86" t="s">
        <v>888</v>
      </c>
      <c r="G46" s="99" t="s">
        <v>473</v>
      </c>
      <c r="H46" s="99" t="s">
        <v>172</v>
      </c>
      <c r="I46" s="96">
        <v>608.68114300000002</v>
      </c>
      <c r="J46" s="98">
        <v>17190</v>
      </c>
      <c r="K46" s="96">
        <v>1.036941887</v>
      </c>
      <c r="L46" s="96">
        <v>105.66923033899999</v>
      </c>
      <c r="M46" s="97">
        <v>4.147766620490357E-5</v>
      </c>
      <c r="N46" s="97">
        <f t="shared" si="1"/>
        <v>6.0236729235911852E-3</v>
      </c>
      <c r="O46" s="97">
        <f>L46/'סכום נכסי הקרן'!$C$42</f>
        <v>7.920705694905853E-4</v>
      </c>
    </row>
    <row r="47" spans="2:15" s="142" customFormat="1">
      <c r="B47" s="89" t="s">
        <v>997</v>
      </c>
      <c r="C47" s="86" t="s">
        <v>998</v>
      </c>
      <c r="D47" s="99" t="s">
        <v>128</v>
      </c>
      <c r="E47" s="99" t="s">
        <v>348</v>
      </c>
      <c r="F47" s="86" t="s">
        <v>999</v>
      </c>
      <c r="G47" s="99" t="s">
        <v>1000</v>
      </c>
      <c r="H47" s="99" t="s">
        <v>172</v>
      </c>
      <c r="I47" s="96">
        <v>8758.4893620000003</v>
      </c>
      <c r="J47" s="98">
        <v>1260</v>
      </c>
      <c r="K47" s="86"/>
      <c r="L47" s="96">
        <v>110.356965962</v>
      </c>
      <c r="M47" s="97">
        <v>8.0489827970187157E-5</v>
      </c>
      <c r="N47" s="97">
        <f t="shared" si="1"/>
        <v>6.2908972239350972E-3</v>
      </c>
      <c r="O47" s="97">
        <f>L47/'סכום נכסי הקרן'!$C$42</f>
        <v>8.2720868313652647E-4</v>
      </c>
    </row>
    <row r="48" spans="2:15" s="142" customFormat="1">
      <c r="B48" s="89" t="s">
        <v>1001</v>
      </c>
      <c r="C48" s="86" t="s">
        <v>1002</v>
      </c>
      <c r="D48" s="99" t="s">
        <v>128</v>
      </c>
      <c r="E48" s="99" t="s">
        <v>348</v>
      </c>
      <c r="F48" s="86" t="s">
        <v>1003</v>
      </c>
      <c r="G48" s="99" t="s">
        <v>200</v>
      </c>
      <c r="H48" s="99" t="s">
        <v>172</v>
      </c>
      <c r="I48" s="96">
        <v>126.092617</v>
      </c>
      <c r="J48" s="98">
        <v>2909</v>
      </c>
      <c r="K48" s="86"/>
      <c r="L48" s="96">
        <v>3.668034215</v>
      </c>
      <c r="M48" s="97">
        <v>3.7199565167379378E-6</v>
      </c>
      <c r="N48" s="97">
        <f t="shared" si="1"/>
        <v>2.0909623655645E-4</v>
      </c>
      <c r="O48" s="97">
        <f>L48/'סכום נכסי הקרן'!$C$42</f>
        <v>2.7494682607844352E-5</v>
      </c>
    </row>
    <row r="49" spans="2:15" s="142" customFormat="1">
      <c r="B49" s="89" t="s">
        <v>1004</v>
      </c>
      <c r="C49" s="86" t="s">
        <v>1005</v>
      </c>
      <c r="D49" s="99" t="s">
        <v>128</v>
      </c>
      <c r="E49" s="99" t="s">
        <v>348</v>
      </c>
      <c r="F49" s="86" t="s">
        <v>786</v>
      </c>
      <c r="G49" s="99" t="s">
        <v>598</v>
      </c>
      <c r="H49" s="99" t="s">
        <v>172</v>
      </c>
      <c r="I49" s="96">
        <v>259.49275699999998</v>
      </c>
      <c r="J49" s="98">
        <v>93000</v>
      </c>
      <c r="K49" s="86"/>
      <c r="L49" s="96">
        <v>241.328264047</v>
      </c>
      <c r="M49" s="97">
        <v>7.1821845023229954E-5</v>
      </c>
      <c r="N49" s="97">
        <f t="shared" si="1"/>
        <v>1.3756914147794813E-2</v>
      </c>
      <c r="O49" s="97">
        <f>L49/'סכום נכסי הקרן'!$C$42</f>
        <v>1.8089373313750076E-3</v>
      </c>
    </row>
    <row r="50" spans="2:15" s="142" customFormat="1">
      <c r="B50" s="89" t="s">
        <v>1006</v>
      </c>
      <c r="C50" s="86" t="s">
        <v>1007</v>
      </c>
      <c r="D50" s="99" t="s">
        <v>128</v>
      </c>
      <c r="E50" s="99" t="s">
        <v>348</v>
      </c>
      <c r="F50" s="86" t="s">
        <v>1008</v>
      </c>
      <c r="G50" s="99" t="s">
        <v>198</v>
      </c>
      <c r="H50" s="99" t="s">
        <v>172</v>
      </c>
      <c r="I50" s="96">
        <v>24709.166636000002</v>
      </c>
      <c r="J50" s="98">
        <v>224.8</v>
      </c>
      <c r="K50" s="86"/>
      <c r="L50" s="96">
        <v>55.546206594000004</v>
      </c>
      <c r="M50" s="97">
        <v>4.6042743425237851E-5</v>
      </c>
      <c r="N50" s="97">
        <f t="shared" si="1"/>
        <v>3.1664106911261374E-3</v>
      </c>
      <c r="O50" s="97">
        <f>L50/'סכום נכסי הקרן'!$C$42</f>
        <v>4.1636070735828214E-4</v>
      </c>
    </row>
    <row r="51" spans="2:15" s="142" customFormat="1">
      <c r="B51" s="89" t="s">
        <v>1009</v>
      </c>
      <c r="C51" s="86" t="s">
        <v>1010</v>
      </c>
      <c r="D51" s="99" t="s">
        <v>128</v>
      </c>
      <c r="E51" s="99" t="s">
        <v>348</v>
      </c>
      <c r="F51" s="86" t="s">
        <v>1011</v>
      </c>
      <c r="G51" s="99" t="s">
        <v>198</v>
      </c>
      <c r="H51" s="99" t="s">
        <v>172</v>
      </c>
      <c r="I51" s="96">
        <v>17963.050111</v>
      </c>
      <c r="J51" s="98">
        <v>581</v>
      </c>
      <c r="K51" s="86"/>
      <c r="L51" s="96">
        <v>104.36532114800001</v>
      </c>
      <c r="M51" s="97">
        <v>4.4580407980648563E-5</v>
      </c>
      <c r="N51" s="97">
        <f t="shared" si="1"/>
        <v>5.949343599307752E-3</v>
      </c>
      <c r="O51" s="97">
        <f>L51/'סכום נכסי הקרן'!$C$42</f>
        <v>7.8229678678992534E-4</v>
      </c>
    </row>
    <row r="52" spans="2:15" s="142" customFormat="1">
      <c r="B52" s="89" t="s">
        <v>1012</v>
      </c>
      <c r="C52" s="86" t="s">
        <v>1013</v>
      </c>
      <c r="D52" s="99" t="s">
        <v>128</v>
      </c>
      <c r="E52" s="99" t="s">
        <v>348</v>
      </c>
      <c r="F52" s="86" t="s">
        <v>1014</v>
      </c>
      <c r="G52" s="99" t="s">
        <v>480</v>
      </c>
      <c r="H52" s="99" t="s">
        <v>172</v>
      </c>
      <c r="I52" s="96">
        <v>253.227565</v>
      </c>
      <c r="J52" s="98">
        <v>18230</v>
      </c>
      <c r="K52" s="86"/>
      <c r="L52" s="96">
        <v>46.16338518900001</v>
      </c>
      <c r="M52" s="97">
        <v>5.0070721149492288E-5</v>
      </c>
      <c r="N52" s="97">
        <f t="shared" si="1"/>
        <v>2.6315430947324646E-3</v>
      </c>
      <c r="O52" s="97">
        <f>L52/'סכום נכסי הקרן'!$C$42</f>
        <v>3.4602938508173595E-4</v>
      </c>
    </row>
    <row r="53" spans="2:15" s="142" customFormat="1">
      <c r="B53" s="89" t="s">
        <v>1015</v>
      </c>
      <c r="C53" s="86" t="s">
        <v>1016</v>
      </c>
      <c r="D53" s="99" t="s">
        <v>128</v>
      </c>
      <c r="E53" s="99" t="s">
        <v>348</v>
      </c>
      <c r="F53" s="86" t="s">
        <v>1017</v>
      </c>
      <c r="G53" s="99" t="s">
        <v>1018</v>
      </c>
      <c r="H53" s="99" t="s">
        <v>172</v>
      </c>
      <c r="I53" s="96">
        <v>1459.5555259999999</v>
      </c>
      <c r="J53" s="98">
        <v>4841</v>
      </c>
      <c r="K53" s="86"/>
      <c r="L53" s="96">
        <v>70.657082991999999</v>
      </c>
      <c r="M53" s="97">
        <v>5.9017895712572629E-5</v>
      </c>
      <c r="N53" s="97">
        <f t="shared" si="1"/>
        <v>4.027805978272193E-3</v>
      </c>
      <c r="O53" s="97">
        <f>L53/'סכום נכסי הקרן'!$C$42</f>
        <v>5.2962812149263375E-4</v>
      </c>
    </row>
    <row r="54" spans="2:15" s="142" customFormat="1">
      <c r="B54" s="89" t="s">
        <v>1019</v>
      </c>
      <c r="C54" s="86" t="s">
        <v>1020</v>
      </c>
      <c r="D54" s="99" t="s">
        <v>128</v>
      </c>
      <c r="E54" s="99" t="s">
        <v>348</v>
      </c>
      <c r="F54" s="86" t="s">
        <v>457</v>
      </c>
      <c r="G54" s="99" t="s">
        <v>406</v>
      </c>
      <c r="H54" s="99" t="s">
        <v>172</v>
      </c>
      <c r="I54" s="96">
        <v>173.28266599999998</v>
      </c>
      <c r="J54" s="98">
        <v>173600</v>
      </c>
      <c r="K54" s="96">
        <v>16.219235872999999</v>
      </c>
      <c r="L54" s="96">
        <v>317.03794389000001</v>
      </c>
      <c r="M54" s="97">
        <v>8.1096179019120109E-5</v>
      </c>
      <c r="N54" s="97">
        <f t="shared" si="1"/>
        <v>1.8072743335354621E-2</v>
      </c>
      <c r="O54" s="97">
        <f>L54/'סכום נכסי הקרן'!$C$42</f>
        <v>2.3764384765694222E-3</v>
      </c>
    </row>
    <row r="55" spans="2:15" s="142" customFormat="1">
      <c r="B55" s="89" t="s">
        <v>1021</v>
      </c>
      <c r="C55" s="86" t="s">
        <v>1022</v>
      </c>
      <c r="D55" s="99" t="s">
        <v>128</v>
      </c>
      <c r="E55" s="99" t="s">
        <v>348</v>
      </c>
      <c r="F55" s="86" t="s">
        <v>1023</v>
      </c>
      <c r="G55" s="99" t="s">
        <v>406</v>
      </c>
      <c r="H55" s="99" t="s">
        <v>172</v>
      </c>
      <c r="I55" s="96">
        <v>672.45241800000008</v>
      </c>
      <c r="J55" s="98">
        <v>5933</v>
      </c>
      <c r="K55" s="86"/>
      <c r="L55" s="96">
        <v>39.896601959999998</v>
      </c>
      <c r="M55" s="97">
        <v>3.7493433612830187E-5</v>
      </c>
      <c r="N55" s="97">
        <f t="shared" si="1"/>
        <v>2.2743052087987915E-3</v>
      </c>
      <c r="O55" s="97">
        <f>L55/'סכום נכסי הקרן'!$C$42</f>
        <v>2.9905511882519361E-4</v>
      </c>
    </row>
    <row r="56" spans="2:15" s="142" customFormat="1">
      <c r="B56" s="89" t="s">
        <v>1024</v>
      </c>
      <c r="C56" s="86" t="s">
        <v>1025</v>
      </c>
      <c r="D56" s="99" t="s">
        <v>128</v>
      </c>
      <c r="E56" s="99" t="s">
        <v>348</v>
      </c>
      <c r="F56" s="86" t="s">
        <v>1026</v>
      </c>
      <c r="G56" s="99" t="s">
        <v>402</v>
      </c>
      <c r="H56" s="99" t="s">
        <v>172</v>
      </c>
      <c r="I56" s="96">
        <v>525.880043</v>
      </c>
      <c r="J56" s="98">
        <v>19360</v>
      </c>
      <c r="K56" s="96">
        <v>1.4461701179999999</v>
      </c>
      <c r="L56" s="96">
        <v>103.25654639900002</v>
      </c>
      <c r="M56" s="97">
        <v>9.9805570648950616E-5</v>
      </c>
      <c r="N56" s="97">
        <f t="shared" si="1"/>
        <v>5.8861379110247379E-3</v>
      </c>
      <c r="O56" s="97">
        <f>L56/'סכום נכסי הקרן'!$C$42</f>
        <v>7.7398568388835462E-4</v>
      </c>
    </row>
    <row r="57" spans="2:15" s="142" customFormat="1">
      <c r="B57" s="89" t="s">
        <v>1027</v>
      </c>
      <c r="C57" s="86" t="s">
        <v>1028</v>
      </c>
      <c r="D57" s="99" t="s">
        <v>128</v>
      </c>
      <c r="E57" s="99" t="s">
        <v>348</v>
      </c>
      <c r="F57" s="86" t="s">
        <v>1029</v>
      </c>
      <c r="G57" s="99" t="s">
        <v>1000</v>
      </c>
      <c r="H57" s="99" t="s">
        <v>172</v>
      </c>
      <c r="I57" s="96">
        <v>690.46666599999992</v>
      </c>
      <c r="J57" s="98">
        <v>7529</v>
      </c>
      <c r="K57" s="86"/>
      <c r="L57" s="96">
        <v>51.985235294999995</v>
      </c>
      <c r="M57" s="97">
        <v>4.9208272719783091E-5</v>
      </c>
      <c r="N57" s="97">
        <f t="shared" si="1"/>
        <v>2.9634175745239153E-3</v>
      </c>
      <c r="O57" s="97">
        <f>L57/'סכום נכסי הקרן'!$C$42</f>
        <v>3.8966854204497458E-4</v>
      </c>
    </row>
    <row r="58" spans="2:15" s="142" customFormat="1">
      <c r="B58" s="89" t="s">
        <v>1030</v>
      </c>
      <c r="C58" s="86" t="s">
        <v>1031</v>
      </c>
      <c r="D58" s="99" t="s">
        <v>128</v>
      </c>
      <c r="E58" s="99" t="s">
        <v>348</v>
      </c>
      <c r="F58" s="86" t="s">
        <v>1032</v>
      </c>
      <c r="G58" s="99" t="s">
        <v>1033</v>
      </c>
      <c r="H58" s="99" t="s">
        <v>172</v>
      </c>
      <c r="I58" s="96">
        <v>396.16481700000003</v>
      </c>
      <c r="J58" s="98">
        <v>14890</v>
      </c>
      <c r="K58" s="96">
        <v>0.74087060199999999</v>
      </c>
      <c r="L58" s="96">
        <v>59.729811841</v>
      </c>
      <c r="M58" s="97">
        <v>5.8325439658578907E-5</v>
      </c>
      <c r="N58" s="97">
        <f t="shared" si="1"/>
        <v>3.4048970467899478E-3</v>
      </c>
      <c r="O58" s="97">
        <f>L58/'סכום נכסי הקרן'!$C$42</f>
        <v>4.4771998365739302E-4</v>
      </c>
    </row>
    <row r="59" spans="2:15" s="142" customFormat="1">
      <c r="B59" s="89" t="s">
        <v>1034</v>
      </c>
      <c r="C59" s="86" t="s">
        <v>1035</v>
      </c>
      <c r="D59" s="99" t="s">
        <v>128</v>
      </c>
      <c r="E59" s="99" t="s">
        <v>348</v>
      </c>
      <c r="F59" s="86" t="s">
        <v>1036</v>
      </c>
      <c r="G59" s="99" t="s">
        <v>1033</v>
      </c>
      <c r="H59" s="99" t="s">
        <v>172</v>
      </c>
      <c r="I59" s="96">
        <v>1651.4416699999999</v>
      </c>
      <c r="J59" s="98">
        <v>10110</v>
      </c>
      <c r="K59" s="86"/>
      <c r="L59" s="96">
        <v>166.96075283099998</v>
      </c>
      <c r="M59" s="97">
        <v>7.3453960575958107E-5</v>
      </c>
      <c r="N59" s="97">
        <f t="shared" si="1"/>
        <v>9.5175952631057319E-3</v>
      </c>
      <c r="O59" s="97">
        <f>L59/'סכום נכסי הקרן'!$C$42</f>
        <v>1.2514967522065752E-3</v>
      </c>
    </row>
    <row r="60" spans="2:15" s="142" customFormat="1">
      <c r="B60" s="89" t="s">
        <v>1037</v>
      </c>
      <c r="C60" s="86" t="s">
        <v>1038</v>
      </c>
      <c r="D60" s="99" t="s">
        <v>128</v>
      </c>
      <c r="E60" s="99" t="s">
        <v>348</v>
      </c>
      <c r="F60" s="86" t="s">
        <v>559</v>
      </c>
      <c r="G60" s="99" t="s">
        <v>406</v>
      </c>
      <c r="H60" s="99" t="s">
        <v>172</v>
      </c>
      <c r="I60" s="96">
        <v>152.752173</v>
      </c>
      <c r="J60" s="98">
        <v>50880</v>
      </c>
      <c r="K60" s="86"/>
      <c r="L60" s="96">
        <v>77.720305566999997</v>
      </c>
      <c r="M60" s="97">
        <v>2.8267045294728101E-5</v>
      </c>
      <c r="N60" s="97">
        <f t="shared" si="1"/>
        <v>4.4304448774278972E-3</v>
      </c>
      <c r="O60" s="97">
        <f>L60/'סכום נכסי הקרן'!$C$42</f>
        <v>5.825723012644645E-4</v>
      </c>
    </row>
    <row r="61" spans="2:15" s="142" customFormat="1">
      <c r="B61" s="89" t="s">
        <v>1039</v>
      </c>
      <c r="C61" s="86" t="s">
        <v>1040</v>
      </c>
      <c r="D61" s="99" t="s">
        <v>128</v>
      </c>
      <c r="E61" s="99" t="s">
        <v>348</v>
      </c>
      <c r="F61" s="86" t="s">
        <v>1041</v>
      </c>
      <c r="G61" s="99" t="s">
        <v>473</v>
      </c>
      <c r="H61" s="99" t="s">
        <v>172</v>
      </c>
      <c r="I61" s="96">
        <v>2166.4529769999999</v>
      </c>
      <c r="J61" s="98">
        <v>4960</v>
      </c>
      <c r="K61" s="86"/>
      <c r="L61" s="96">
        <v>107.456067655</v>
      </c>
      <c r="M61" s="97">
        <v>3.8979797429119957E-5</v>
      </c>
      <c r="N61" s="97">
        <f t="shared" si="1"/>
        <v>6.125531558547846E-3</v>
      </c>
      <c r="O61" s="97">
        <f>L61/'סכום נכסי הקרן'!$C$42</f>
        <v>8.0546426267762454E-4</v>
      </c>
    </row>
    <row r="62" spans="2:15" s="142" customFormat="1">
      <c r="B62" s="89" t="s">
        <v>1042</v>
      </c>
      <c r="C62" s="86" t="s">
        <v>1043</v>
      </c>
      <c r="D62" s="99" t="s">
        <v>128</v>
      </c>
      <c r="E62" s="99" t="s">
        <v>348</v>
      </c>
      <c r="F62" s="86" t="s">
        <v>1044</v>
      </c>
      <c r="G62" s="99" t="s">
        <v>1033</v>
      </c>
      <c r="H62" s="99" t="s">
        <v>172</v>
      </c>
      <c r="I62" s="96">
        <v>4641.1259570000002</v>
      </c>
      <c r="J62" s="98">
        <v>4616</v>
      </c>
      <c r="K62" s="86"/>
      <c r="L62" s="96">
        <v>214.23437417600002</v>
      </c>
      <c r="M62" s="97">
        <v>7.4753740255278469E-5</v>
      </c>
      <c r="N62" s="97">
        <f t="shared" si="1"/>
        <v>1.2212427353605785E-2</v>
      </c>
      <c r="O62" s="97">
        <f>L62/'סכום נכסי הקרן'!$C$42</f>
        <v>1.6058481945374348E-3</v>
      </c>
    </row>
    <row r="63" spans="2:15" s="142" customFormat="1">
      <c r="B63" s="89" t="s">
        <v>1045</v>
      </c>
      <c r="C63" s="86" t="s">
        <v>1046</v>
      </c>
      <c r="D63" s="99" t="s">
        <v>128</v>
      </c>
      <c r="E63" s="99" t="s">
        <v>348</v>
      </c>
      <c r="F63" s="86" t="s">
        <v>1047</v>
      </c>
      <c r="G63" s="99" t="s">
        <v>1018</v>
      </c>
      <c r="H63" s="99" t="s">
        <v>172</v>
      </c>
      <c r="I63" s="96">
        <v>8324.4915349999992</v>
      </c>
      <c r="J63" s="98">
        <v>2329</v>
      </c>
      <c r="K63" s="86"/>
      <c r="L63" s="96">
        <v>193.877407858</v>
      </c>
      <c r="M63" s="97">
        <v>7.7319292360336213E-5</v>
      </c>
      <c r="N63" s="97">
        <f t="shared" si="1"/>
        <v>1.1051978787615454E-2</v>
      </c>
      <c r="O63" s="97">
        <f>L63/'סכום נכסי הקרן'!$C$42</f>
        <v>1.4532573802306526E-3</v>
      </c>
    </row>
    <row r="64" spans="2:15" s="142" customFormat="1">
      <c r="B64" s="89" t="s">
        <v>1048</v>
      </c>
      <c r="C64" s="86" t="s">
        <v>1049</v>
      </c>
      <c r="D64" s="99" t="s">
        <v>128</v>
      </c>
      <c r="E64" s="99" t="s">
        <v>348</v>
      </c>
      <c r="F64" s="86" t="s">
        <v>509</v>
      </c>
      <c r="G64" s="99" t="s">
        <v>473</v>
      </c>
      <c r="H64" s="99" t="s">
        <v>172</v>
      </c>
      <c r="I64" s="96">
        <v>1997.723958</v>
      </c>
      <c r="J64" s="98">
        <v>4649</v>
      </c>
      <c r="K64" s="86"/>
      <c r="L64" s="96">
        <v>92.874186787999989</v>
      </c>
      <c r="M64" s="97">
        <v>3.1573620820897658E-5</v>
      </c>
      <c r="N64" s="97">
        <f t="shared" si="1"/>
        <v>5.2942916538774899E-3</v>
      </c>
      <c r="O64" s="97">
        <f>L64/'סכום נכסי הקרן'!$C$42</f>
        <v>6.9616206897833179E-4</v>
      </c>
    </row>
    <row r="65" spans="2:15" s="142" customFormat="1">
      <c r="B65" s="89" t="s">
        <v>1050</v>
      </c>
      <c r="C65" s="86" t="s">
        <v>1051</v>
      </c>
      <c r="D65" s="99" t="s">
        <v>128</v>
      </c>
      <c r="E65" s="99" t="s">
        <v>348</v>
      </c>
      <c r="F65" s="86" t="s">
        <v>1052</v>
      </c>
      <c r="G65" s="99" t="s">
        <v>956</v>
      </c>
      <c r="H65" s="99" t="s">
        <v>172</v>
      </c>
      <c r="I65" s="96">
        <v>164.374785</v>
      </c>
      <c r="J65" s="98">
        <v>9165</v>
      </c>
      <c r="K65" s="86"/>
      <c r="L65" s="96">
        <v>15.064949073000001</v>
      </c>
      <c r="M65" s="97">
        <v>5.8878751879868924E-6</v>
      </c>
      <c r="N65" s="97">
        <f t="shared" si="1"/>
        <v>8.5877720065893122E-4</v>
      </c>
      <c r="O65" s="97">
        <f>L65/'סכום נכסי הקרן'!$C$42</f>
        <v>1.1292315419840597E-4</v>
      </c>
    </row>
    <row r="66" spans="2:15" s="142" customFormat="1">
      <c r="B66" s="89" t="s">
        <v>1053</v>
      </c>
      <c r="C66" s="86" t="s">
        <v>1054</v>
      </c>
      <c r="D66" s="99" t="s">
        <v>128</v>
      </c>
      <c r="E66" s="99" t="s">
        <v>348</v>
      </c>
      <c r="F66" s="86" t="s">
        <v>1055</v>
      </c>
      <c r="G66" s="99" t="s">
        <v>892</v>
      </c>
      <c r="H66" s="99" t="s">
        <v>172</v>
      </c>
      <c r="I66" s="96">
        <v>5813.4949720000013</v>
      </c>
      <c r="J66" s="98">
        <v>2322</v>
      </c>
      <c r="K66" s="86"/>
      <c r="L66" s="96">
        <v>134.98935325399998</v>
      </c>
      <c r="M66" s="97">
        <v>5.921400656157153E-5</v>
      </c>
      <c r="N66" s="97">
        <f t="shared" si="1"/>
        <v>7.6950660997584432E-3</v>
      </c>
      <c r="O66" s="97">
        <f>L66/'סכום נכסי הקרן'!$C$42</f>
        <v>1.0118470018570726E-3</v>
      </c>
    </row>
    <row r="67" spans="2:15" s="142" customFormat="1">
      <c r="B67" s="89" t="s">
        <v>1056</v>
      </c>
      <c r="C67" s="86" t="s">
        <v>1057</v>
      </c>
      <c r="D67" s="99" t="s">
        <v>128</v>
      </c>
      <c r="E67" s="99" t="s">
        <v>348</v>
      </c>
      <c r="F67" s="86" t="s">
        <v>1058</v>
      </c>
      <c r="G67" s="99" t="s">
        <v>200</v>
      </c>
      <c r="H67" s="99" t="s">
        <v>172</v>
      </c>
      <c r="I67" s="96">
        <v>246.89818199999999</v>
      </c>
      <c r="J67" s="98">
        <v>5548</v>
      </c>
      <c r="K67" s="86"/>
      <c r="L67" s="96">
        <v>13.697911117</v>
      </c>
      <c r="M67" s="97">
        <v>4.9581617033308586E-6</v>
      </c>
      <c r="N67" s="97">
        <f t="shared" si="1"/>
        <v>7.8084922205379659E-4</v>
      </c>
      <c r="O67" s="97">
        <f>L67/'סכום נכסי הקרן'!$C$42</f>
        <v>1.0267617379691691E-4</v>
      </c>
    </row>
    <row r="68" spans="2:15" s="142" customFormat="1">
      <c r="B68" s="89" t="s">
        <v>1059</v>
      </c>
      <c r="C68" s="86" t="s">
        <v>1060</v>
      </c>
      <c r="D68" s="99" t="s">
        <v>128</v>
      </c>
      <c r="E68" s="99" t="s">
        <v>348</v>
      </c>
      <c r="F68" s="86" t="s">
        <v>644</v>
      </c>
      <c r="G68" s="99" t="s">
        <v>441</v>
      </c>
      <c r="H68" s="99" t="s">
        <v>172</v>
      </c>
      <c r="I68" s="96">
        <v>2451.7241330000002</v>
      </c>
      <c r="J68" s="98">
        <v>1324</v>
      </c>
      <c r="K68" s="86"/>
      <c r="L68" s="96">
        <v>32.460827518999999</v>
      </c>
      <c r="M68" s="97">
        <v>2.1099768935836396E-5</v>
      </c>
      <c r="N68" s="97">
        <f t="shared" si="1"/>
        <v>1.8504289959931429E-3</v>
      </c>
      <c r="O68" s="97">
        <f>L68/'סכום נכסי הקרן'!$C$42</f>
        <v>2.4331838186598937E-4</v>
      </c>
    </row>
    <row r="69" spans="2:15" s="142" customFormat="1">
      <c r="B69" s="89" t="s">
        <v>1061</v>
      </c>
      <c r="C69" s="86" t="s">
        <v>1062</v>
      </c>
      <c r="D69" s="99" t="s">
        <v>128</v>
      </c>
      <c r="E69" s="99" t="s">
        <v>348</v>
      </c>
      <c r="F69" s="86" t="s">
        <v>1063</v>
      </c>
      <c r="G69" s="99" t="s">
        <v>159</v>
      </c>
      <c r="H69" s="99" t="s">
        <v>172</v>
      </c>
      <c r="I69" s="96">
        <v>750.92062799999997</v>
      </c>
      <c r="J69" s="98">
        <v>9567</v>
      </c>
      <c r="K69" s="86"/>
      <c r="L69" s="96">
        <v>71.840576489</v>
      </c>
      <c r="M69" s="97">
        <v>6.8930553617666879E-5</v>
      </c>
      <c r="N69" s="97">
        <f t="shared" si="1"/>
        <v>4.0952710076876111E-3</v>
      </c>
      <c r="O69" s="97">
        <f>L69/'סכום נכסי הקרן'!$C$42</f>
        <v>5.3849929775794635E-4</v>
      </c>
    </row>
    <row r="70" spans="2:15" s="142" customFormat="1">
      <c r="B70" s="89" t="s">
        <v>1064</v>
      </c>
      <c r="C70" s="86" t="s">
        <v>1065</v>
      </c>
      <c r="D70" s="99" t="s">
        <v>128</v>
      </c>
      <c r="E70" s="99" t="s">
        <v>348</v>
      </c>
      <c r="F70" s="86" t="s">
        <v>1066</v>
      </c>
      <c r="G70" s="99" t="s">
        <v>524</v>
      </c>
      <c r="H70" s="99" t="s">
        <v>172</v>
      </c>
      <c r="I70" s="96">
        <v>476.24050399999999</v>
      </c>
      <c r="J70" s="98">
        <v>15630</v>
      </c>
      <c r="K70" s="86"/>
      <c r="L70" s="96">
        <v>74.43639081500001</v>
      </c>
      <c r="M70" s="97">
        <v>4.9878796454319277E-5</v>
      </c>
      <c r="N70" s="97">
        <f t="shared" si="1"/>
        <v>4.2432453652184931E-3</v>
      </c>
      <c r="O70" s="97">
        <f>L70/'סכום נכסי הקרן'!$C$42</f>
        <v>5.579568837069547E-4</v>
      </c>
    </row>
    <row r="71" spans="2:15" s="142" customFormat="1">
      <c r="B71" s="89" t="s">
        <v>1067</v>
      </c>
      <c r="C71" s="86" t="s">
        <v>1068</v>
      </c>
      <c r="D71" s="99" t="s">
        <v>128</v>
      </c>
      <c r="E71" s="99" t="s">
        <v>348</v>
      </c>
      <c r="F71" s="86" t="s">
        <v>869</v>
      </c>
      <c r="G71" s="99" t="s">
        <v>441</v>
      </c>
      <c r="H71" s="99" t="s">
        <v>172</v>
      </c>
      <c r="I71" s="96">
        <v>4634.739662</v>
      </c>
      <c r="J71" s="98">
        <v>1396</v>
      </c>
      <c r="K71" s="86"/>
      <c r="L71" s="96">
        <v>64.700965678000003</v>
      </c>
      <c r="M71" s="97">
        <v>2.8381324544046627E-5</v>
      </c>
      <c r="N71" s="97">
        <f t="shared" si="1"/>
        <v>3.6882775982605824E-3</v>
      </c>
      <c r="O71" s="97">
        <f>L71/'סכום נכסי הקרן'!$C$42</f>
        <v>4.8498253055080648E-4</v>
      </c>
    </row>
    <row r="72" spans="2:15" s="142" customFormat="1">
      <c r="B72" s="89" t="s">
        <v>1069</v>
      </c>
      <c r="C72" s="86" t="s">
        <v>1070</v>
      </c>
      <c r="D72" s="99" t="s">
        <v>128</v>
      </c>
      <c r="E72" s="99" t="s">
        <v>348</v>
      </c>
      <c r="F72" s="86" t="s">
        <v>1071</v>
      </c>
      <c r="G72" s="99" t="s">
        <v>1000</v>
      </c>
      <c r="H72" s="99" t="s">
        <v>172</v>
      </c>
      <c r="I72" s="96">
        <v>116.78331199999998</v>
      </c>
      <c r="J72" s="98">
        <v>27900</v>
      </c>
      <c r="K72" s="86"/>
      <c r="L72" s="96">
        <v>32.582543952000002</v>
      </c>
      <c r="M72" s="97">
        <v>4.9853667116039885E-5</v>
      </c>
      <c r="N72" s="97">
        <f t="shared" si="1"/>
        <v>1.8573674394687515E-3</v>
      </c>
      <c r="O72" s="97">
        <f>L72/'סכום נכסי הקרן'!$C$42</f>
        <v>2.4423073832106516E-4</v>
      </c>
    </row>
    <row r="73" spans="2:15" s="142" customFormat="1">
      <c r="B73" s="89" t="s">
        <v>1072</v>
      </c>
      <c r="C73" s="86" t="s">
        <v>1073</v>
      </c>
      <c r="D73" s="99" t="s">
        <v>128</v>
      </c>
      <c r="E73" s="99" t="s">
        <v>348</v>
      </c>
      <c r="F73" s="86" t="s">
        <v>1074</v>
      </c>
      <c r="G73" s="99" t="s">
        <v>1075</v>
      </c>
      <c r="H73" s="99" t="s">
        <v>172</v>
      </c>
      <c r="I73" s="96">
        <v>1080.2629890000001</v>
      </c>
      <c r="J73" s="98">
        <v>2055</v>
      </c>
      <c r="K73" s="86"/>
      <c r="L73" s="96">
        <v>22.199404429999998</v>
      </c>
      <c r="M73" s="97">
        <v>2.6827150050709595E-5</v>
      </c>
      <c r="N73" s="97">
        <f t="shared" si="1"/>
        <v>1.2654767235064038E-3</v>
      </c>
      <c r="O73" s="97">
        <f>L73/'סכום נכסי הקרן'!$C$42</f>
        <v>1.6640127738994491E-4</v>
      </c>
    </row>
    <row r="74" spans="2:15" s="142" customFormat="1">
      <c r="B74" s="89" t="s">
        <v>1076</v>
      </c>
      <c r="C74" s="86" t="s">
        <v>1077</v>
      </c>
      <c r="D74" s="99" t="s">
        <v>128</v>
      </c>
      <c r="E74" s="99" t="s">
        <v>348</v>
      </c>
      <c r="F74" s="86" t="s">
        <v>1078</v>
      </c>
      <c r="G74" s="99" t="s">
        <v>778</v>
      </c>
      <c r="H74" s="99" t="s">
        <v>172</v>
      </c>
      <c r="I74" s="96">
        <v>818.41153099999997</v>
      </c>
      <c r="J74" s="98">
        <v>8913</v>
      </c>
      <c r="K74" s="96">
        <v>2.2774256770000001</v>
      </c>
      <c r="L74" s="96">
        <v>75.222445422000007</v>
      </c>
      <c r="M74" s="97">
        <v>6.506931573391095E-5</v>
      </c>
      <c r="N74" s="97">
        <f t="shared" si="1"/>
        <v>4.288054396546343E-3</v>
      </c>
      <c r="O74" s="97">
        <f>L74/'סכום נכסי הקרן'!$C$42</f>
        <v>5.6384895577201821E-4</v>
      </c>
    </row>
    <row r="75" spans="2:15" s="142" customFormat="1">
      <c r="B75" s="89" t="s">
        <v>1079</v>
      </c>
      <c r="C75" s="86" t="s">
        <v>1080</v>
      </c>
      <c r="D75" s="99" t="s">
        <v>128</v>
      </c>
      <c r="E75" s="99" t="s">
        <v>348</v>
      </c>
      <c r="F75" s="86" t="s">
        <v>1081</v>
      </c>
      <c r="G75" s="99" t="s">
        <v>1075</v>
      </c>
      <c r="H75" s="99" t="s">
        <v>172</v>
      </c>
      <c r="I75" s="96">
        <v>4454.1583730000002</v>
      </c>
      <c r="J75" s="98">
        <v>310.8</v>
      </c>
      <c r="K75" s="86"/>
      <c r="L75" s="96">
        <v>13.843524221999999</v>
      </c>
      <c r="M75" s="97">
        <v>1.5700965562358626E-5</v>
      </c>
      <c r="N75" s="97">
        <f t="shared" si="1"/>
        <v>7.8914989496581278E-4</v>
      </c>
      <c r="O75" s="97">
        <f>L75/'סכום נכסי הקרן'!$C$42</f>
        <v>1.0376765382977634E-4</v>
      </c>
    </row>
    <row r="76" spans="2:15" s="142" customFormat="1">
      <c r="B76" s="89" t="s">
        <v>1082</v>
      </c>
      <c r="C76" s="86" t="s">
        <v>1083</v>
      </c>
      <c r="D76" s="99" t="s">
        <v>128</v>
      </c>
      <c r="E76" s="99" t="s">
        <v>348</v>
      </c>
      <c r="F76" s="86" t="s">
        <v>516</v>
      </c>
      <c r="G76" s="99" t="s">
        <v>406</v>
      </c>
      <c r="H76" s="99" t="s">
        <v>172</v>
      </c>
      <c r="I76" s="96">
        <v>7979.9122930000003</v>
      </c>
      <c r="J76" s="98">
        <v>1598</v>
      </c>
      <c r="K76" s="86"/>
      <c r="L76" s="96">
        <v>127.518998435</v>
      </c>
      <c r="M76" s="97">
        <v>4.5233972647929163E-5</v>
      </c>
      <c r="N76" s="97">
        <f t="shared" si="1"/>
        <v>7.2692186330127612E-3</v>
      </c>
      <c r="O76" s="97">
        <f>L76/'סכום נכסי הקרן'!$C$42</f>
        <v>9.5585105888673551E-4</v>
      </c>
    </row>
    <row r="77" spans="2:15" s="142" customFormat="1">
      <c r="B77" s="89" t="s">
        <v>1084</v>
      </c>
      <c r="C77" s="86" t="s">
        <v>1085</v>
      </c>
      <c r="D77" s="99" t="s">
        <v>128</v>
      </c>
      <c r="E77" s="99" t="s">
        <v>348</v>
      </c>
      <c r="F77" s="86" t="s">
        <v>1086</v>
      </c>
      <c r="G77" s="99" t="s">
        <v>159</v>
      </c>
      <c r="H77" s="99" t="s">
        <v>172</v>
      </c>
      <c r="I77" s="96">
        <v>355.57646099999999</v>
      </c>
      <c r="J77" s="98">
        <v>19400</v>
      </c>
      <c r="K77" s="86"/>
      <c r="L77" s="96">
        <v>68.981833480999995</v>
      </c>
      <c r="M77" s="97">
        <v>2.5812080766382083E-5</v>
      </c>
      <c r="N77" s="97">
        <f t="shared" si="1"/>
        <v>3.9323084045007521E-3</v>
      </c>
      <c r="O77" s="97">
        <f>L77/'סכום נכסי הקרן'!$C$42</f>
        <v>5.1707086305553059E-4</v>
      </c>
    </row>
    <row r="78" spans="2:15" s="142" customFormat="1">
      <c r="B78" s="89" t="s">
        <v>1087</v>
      </c>
      <c r="C78" s="86" t="s">
        <v>1088</v>
      </c>
      <c r="D78" s="99" t="s">
        <v>128</v>
      </c>
      <c r="E78" s="99" t="s">
        <v>348</v>
      </c>
      <c r="F78" s="86" t="s">
        <v>1089</v>
      </c>
      <c r="G78" s="99" t="s">
        <v>892</v>
      </c>
      <c r="H78" s="99" t="s">
        <v>172</v>
      </c>
      <c r="I78" s="96">
        <v>55442.508317</v>
      </c>
      <c r="J78" s="98">
        <v>270.8</v>
      </c>
      <c r="K78" s="86"/>
      <c r="L78" s="96">
        <v>150.13831252400001</v>
      </c>
      <c r="M78" s="97">
        <v>4.9334095580329152E-5</v>
      </c>
      <c r="N78" s="97">
        <f t="shared" si="1"/>
        <v>8.5586323004635673E-3</v>
      </c>
      <c r="O78" s="97">
        <f>L78/'סכום נכסי הקרן'!$C$42</f>
        <v>1.1253998758364153E-3</v>
      </c>
    </row>
    <row r="79" spans="2:15" s="142" customFormat="1">
      <c r="B79" s="89" t="s">
        <v>1090</v>
      </c>
      <c r="C79" s="86" t="s">
        <v>1091</v>
      </c>
      <c r="D79" s="99" t="s">
        <v>128</v>
      </c>
      <c r="E79" s="99" t="s">
        <v>348</v>
      </c>
      <c r="F79" s="86" t="s">
        <v>682</v>
      </c>
      <c r="G79" s="99" t="s">
        <v>406</v>
      </c>
      <c r="H79" s="99" t="s">
        <v>172</v>
      </c>
      <c r="I79" s="96">
        <v>5043.3717729999998</v>
      </c>
      <c r="J79" s="98">
        <v>840.1</v>
      </c>
      <c r="K79" s="86"/>
      <c r="L79" s="96">
        <v>42.369366270000008</v>
      </c>
      <c r="M79" s="97">
        <v>1.2592502686951597E-5</v>
      </c>
      <c r="N79" s="97">
        <f t="shared" si="1"/>
        <v>2.4152651019747357E-3</v>
      </c>
      <c r="O79" s="97">
        <f>L79/'סכום נכסי הקרן'!$C$42</f>
        <v>3.1759035210884921E-4</v>
      </c>
    </row>
    <row r="80" spans="2:15" s="142" customFormat="1">
      <c r="B80" s="89" t="s">
        <v>1092</v>
      </c>
      <c r="C80" s="86" t="s">
        <v>1093</v>
      </c>
      <c r="D80" s="99" t="s">
        <v>128</v>
      </c>
      <c r="E80" s="99" t="s">
        <v>348</v>
      </c>
      <c r="F80" s="86" t="s">
        <v>879</v>
      </c>
      <c r="G80" s="99" t="s">
        <v>406</v>
      </c>
      <c r="H80" s="99" t="s">
        <v>172</v>
      </c>
      <c r="I80" s="96">
        <v>13195.174653</v>
      </c>
      <c r="J80" s="98">
        <v>1224</v>
      </c>
      <c r="K80" s="96">
        <v>2.6057303160000003</v>
      </c>
      <c r="L80" s="96">
        <v>164.11466806600001</v>
      </c>
      <c r="M80" s="97">
        <v>3.7224652027458482E-5</v>
      </c>
      <c r="N80" s="97">
        <f t="shared" si="1"/>
        <v>9.3553542428751885E-3</v>
      </c>
      <c r="O80" s="97">
        <f>L80/'סכום נכסי הקרן'!$C$42</f>
        <v>1.2301632005813771E-3</v>
      </c>
    </row>
    <row r="81" spans="2:15" s="142" customFormat="1">
      <c r="B81" s="89" t="s">
        <v>1094</v>
      </c>
      <c r="C81" s="86" t="s">
        <v>1095</v>
      </c>
      <c r="D81" s="99" t="s">
        <v>128</v>
      </c>
      <c r="E81" s="99" t="s">
        <v>348</v>
      </c>
      <c r="F81" s="86" t="s">
        <v>917</v>
      </c>
      <c r="G81" s="99" t="s">
        <v>892</v>
      </c>
      <c r="H81" s="99" t="s">
        <v>172</v>
      </c>
      <c r="I81" s="96">
        <v>5821.578571</v>
      </c>
      <c r="J81" s="98">
        <v>1532</v>
      </c>
      <c r="K81" s="86"/>
      <c r="L81" s="96">
        <v>89.186583709000004</v>
      </c>
      <c r="M81" s="97">
        <v>6.5783837273402238E-5</v>
      </c>
      <c r="N81" s="97">
        <f t="shared" si="1"/>
        <v>5.0840798945161131E-3</v>
      </c>
      <c r="O81" s="97">
        <f>L81/'סכום נכסי הקרן'!$C$42</f>
        <v>6.6852070297738402E-4</v>
      </c>
    </row>
    <row r="82" spans="2:15" s="142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42" customFormat="1">
      <c r="B83" s="104" t="s">
        <v>31</v>
      </c>
      <c r="C83" s="84"/>
      <c r="D83" s="84"/>
      <c r="E83" s="84"/>
      <c r="F83" s="84"/>
      <c r="G83" s="84"/>
      <c r="H83" s="84"/>
      <c r="I83" s="93"/>
      <c r="J83" s="95"/>
      <c r="K83" s="93">
        <v>3.8489571249999996</v>
      </c>
      <c r="L83" s="93">
        <v>611.33605065200004</v>
      </c>
      <c r="M83" s="84"/>
      <c r="N83" s="94">
        <f t="shared" ref="N83:N120" si="2">L83/$L$11</f>
        <v>3.4849202589190269E-2</v>
      </c>
      <c r="O83" s="94">
        <f>L83/'סכום נכסי הקרן'!$C$42</f>
        <v>4.5824247251220907E-3</v>
      </c>
    </row>
    <row r="84" spans="2:15" s="142" customFormat="1">
      <c r="B84" s="89" t="s">
        <v>1096</v>
      </c>
      <c r="C84" s="86" t="s">
        <v>1097</v>
      </c>
      <c r="D84" s="99" t="s">
        <v>128</v>
      </c>
      <c r="E84" s="99" t="s">
        <v>348</v>
      </c>
      <c r="F84" s="86" t="s">
        <v>1098</v>
      </c>
      <c r="G84" s="99" t="s">
        <v>1075</v>
      </c>
      <c r="H84" s="99" t="s">
        <v>172</v>
      </c>
      <c r="I84" s="96">
        <v>1637.5093099999999</v>
      </c>
      <c r="J84" s="98">
        <v>638.20000000000005</v>
      </c>
      <c r="K84" s="86"/>
      <c r="L84" s="96">
        <v>10.450584417</v>
      </c>
      <c r="M84" s="97">
        <v>6.3581984396623203E-5</v>
      </c>
      <c r="N84" s="97">
        <f t="shared" si="2"/>
        <v>5.9573541121131068E-4</v>
      </c>
      <c r="O84" s="97">
        <f>L84/'סכום נכסי הקרן'!$C$42</f>
        <v>7.8335011281212687E-5</v>
      </c>
    </row>
    <row r="85" spans="2:15" s="142" customFormat="1">
      <c r="B85" s="89" t="s">
        <v>1099</v>
      </c>
      <c r="C85" s="86" t="s">
        <v>1100</v>
      </c>
      <c r="D85" s="99" t="s">
        <v>128</v>
      </c>
      <c r="E85" s="99" t="s">
        <v>348</v>
      </c>
      <c r="F85" s="86" t="s">
        <v>1101</v>
      </c>
      <c r="G85" s="99" t="s">
        <v>1018</v>
      </c>
      <c r="H85" s="99" t="s">
        <v>172</v>
      </c>
      <c r="I85" s="96">
        <v>297.24088</v>
      </c>
      <c r="J85" s="98">
        <v>3139</v>
      </c>
      <c r="K85" s="86"/>
      <c r="L85" s="96">
        <v>9.330391229</v>
      </c>
      <c r="M85" s="97">
        <v>6.0211525680269317E-5</v>
      </c>
      <c r="N85" s="97">
        <f t="shared" si="2"/>
        <v>5.3187881498079493E-4</v>
      </c>
      <c r="O85" s="97">
        <f>L85/'סכום נכסי הקרן'!$C$42</f>
        <v>6.9938318568375123E-5</v>
      </c>
    </row>
    <row r="86" spans="2:15" s="142" customFormat="1">
      <c r="B86" s="89" t="s">
        <v>1102</v>
      </c>
      <c r="C86" s="86" t="s">
        <v>1103</v>
      </c>
      <c r="D86" s="99" t="s">
        <v>128</v>
      </c>
      <c r="E86" s="99" t="s">
        <v>348</v>
      </c>
      <c r="F86" s="86" t="s">
        <v>1104</v>
      </c>
      <c r="G86" s="99" t="s">
        <v>159</v>
      </c>
      <c r="H86" s="99" t="s">
        <v>172</v>
      </c>
      <c r="I86" s="96">
        <v>3885.2565059999997</v>
      </c>
      <c r="J86" s="98">
        <v>480.4</v>
      </c>
      <c r="K86" s="96">
        <v>0.19077386100000002</v>
      </c>
      <c r="L86" s="96">
        <v>18.855546121</v>
      </c>
      <c r="M86" s="97">
        <v>7.0656571827620258E-5</v>
      </c>
      <c r="N86" s="97">
        <f t="shared" si="2"/>
        <v>1.0748601297105593E-3</v>
      </c>
      <c r="O86" s="97">
        <f>L86/'סכום נכסי הקרן'!$C$42</f>
        <v>1.4133653766761981E-4</v>
      </c>
    </row>
    <row r="87" spans="2:15" s="142" customFormat="1">
      <c r="B87" s="89" t="s">
        <v>1105</v>
      </c>
      <c r="C87" s="86" t="s">
        <v>1106</v>
      </c>
      <c r="D87" s="99" t="s">
        <v>128</v>
      </c>
      <c r="E87" s="99" t="s">
        <v>348</v>
      </c>
      <c r="F87" s="86" t="s">
        <v>1107</v>
      </c>
      <c r="G87" s="99" t="s">
        <v>402</v>
      </c>
      <c r="H87" s="99" t="s">
        <v>172</v>
      </c>
      <c r="I87" s="96">
        <v>1236.7267790000001</v>
      </c>
      <c r="J87" s="98">
        <v>2148</v>
      </c>
      <c r="K87" s="86"/>
      <c r="L87" s="96">
        <v>26.564891214999999</v>
      </c>
      <c r="M87" s="97">
        <v>9.3163861114350347E-5</v>
      </c>
      <c r="N87" s="97">
        <f t="shared" si="2"/>
        <v>1.5143312335727491E-3</v>
      </c>
      <c r="O87" s="97">
        <f>L87/'סכום נכסי הקרן'!$C$42</f>
        <v>1.991238929782823E-4</v>
      </c>
    </row>
    <row r="88" spans="2:15" s="142" customFormat="1">
      <c r="B88" s="89" t="s">
        <v>1108</v>
      </c>
      <c r="C88" s="86" t="s">
        <v>1109</v>
      </c>
      <c r="D88" s="99" t="s">
        <v>128</v>
      </c>
      <c r="E88" s="99" t="s">
        <v>348</v>
      </c>
      <c r="F88" s="86" t="s">
        <v>1110</v>
      </c>
      <c r="G88" s="99" t="s">
        <v>159</v>
      </c>
      <c r="H88" s="99" t="s">
        <v>172</v>
      </c>
      <c r="I88" s="96">
        <v>133.53721200000001</v>
      </c>
      <c r="J88" s="98">
        <v>6464</v>
      </c>
      <c r="K88" s="86"/>
      <c r="L88" s="96">
        <v>8.6318453969999993</v>
      </c>
      <c r="M88" s="97">
        <v>1.3307146188340809E-5</v>
      </c>
      <c r="N88" s="97">
        <f t="shared" si="2"/>
        <v>4.9205822008664549E-4</v>
      </c>
      <c r="O88" s="97">
        <f>L88/'סכום נכסי הקרן'!$C$42</f>
        <v>6.4702190764732873E-5</v>
      </c>
    </row>
    <row r="89" spans="2:15" s="142" customFormat="1">
      <c r="B89" s="89" t="s">
        <v>1111</v>
      </c>
      <c r="C89" s="86" t="s">
        <v>1112</v>
      </c>
      <c r="D89" s="99" t="s">
        <v>128</v>
      </c>
      <c r="E89" s="99" t="s">
        <v>348</v>
      </c>
      <c r="F89" s="86" t="s">
        <v>1113</v>
      </c>
      <c r="G89" s="99" t="s">
        <v>1114</v>
      </c>
      <c r="H89" s="99" t="s">
        <v>172</v>
      </c>
      <c r="I89" s="96">
        <v>18242.675488000001</v>
      </c>
      <c r="J89" s="98">
        <v>135.69999999999999</v>
      </c>
      <c r="K89" s="86"/>
      <c r="L89" s="96">
        <v>24.755310641000001</v>
      </c>
      <c r="M89" s="97">
        <v>6.10632393576693E-5</v>
      </c>
      <c r="N89" s="97">
        <f t="shared" si="2"/>
        <v>1.4111761195278109E-3</v>
      </c>
      <c r="O89" s="97">
        <f>L89/'סכום נכסי הקרן'!$C$42</f>
        <v>1.8555972192121084E-4</v>
      </c>
    </row>
    <row r="90" spans="2:15" s="142" customFormat="1">
      <c r="B90" s="89" t="s">
        <v>1115</v>
      </c>
      <c r="C90" s="86" t="s">
        <v>1116</v>
      </c>
      <c r="D90" s="99" t="s">
        <v>128</v>
      </c>
      <c r="E90" s="99" t="s">
        <v>348</v>
      </c>
      <c r="F90" s="86" t="s">
        <v>1117</v>
      </c>
      <c r="G90" s="99" t="s">
        <v>480</v>
      </c>
      <c r="H90" s="99" t="s">
        <v>172</v>
      </c>
      <c r="I90" s="96">
        <v>1946.638046</v>
      </c>
      <c r="J90" s="98">
        <v>231.6</v>
      </c>
      <c r="K90" s="86"/>
      <c r="L90" s="96">
        <v>4.5084137119999994</v>
      </c>
      <c r="M90" s="97">
        <v>1.0084464395169829E-4</v>
      </c>
      <c r="N90" s="97">
        <f t="shared" si="2"/>
        <v>2.5700205744092131E-4</v>
      </c>
      <c r="O90" s="97">
        <f>L90/'סכום נכסי הקרן'!$C$42</f>
        <v>3.3793960691365408E-5</v>
      </c>
    </row>
    <row r="91" spans="2:15" s="142" customFormat="1">
      <c r="B91" s="89" t="s">
        <v>1118</v>
      </c>
      <c r="C91" s="86" t="s">
        <v>1119</v>
      </c>
      <c r="D91" s="99" t="s">
        <v>128</v>
      </c>
      <c r="E91" s="99" t="s">
        <v>348</v>
      </c>
      <c r="F91" s="86" t="s">
        <v>1120</v>
      </c>
      <c r="G91" s="99" t="s">
        <v>197</v>
      </c>
      <c r="H91" s="99" t="s">
        <v>172</v>
      </c>
      <c r="I91" s="96">
        <v>1168.3668769999999</v>
      </c>
      <c r="J91" s="98">
        <v>918.2</v>
      </c>
      <c r="K91" s="86"/>
      <c r="L91" s="96">
        <v>10.727944665999999</v>
      </c>
      <c r="M91" s="97">
        <v>3.928106608016395E-5</v>
      </c>
      <c r="N91" s="97">
        <f t="shared" si="2"/>
        <v>6.1154632813217684E-4</v>
      </c>
      <c r="O91" s="97">
        <f>L91/'סכום נכסי הקרן'!$C$42</f>
        <v>8.041403551253045E-5</v>
      </c>
    </row>
    <row r="92" spans="2:15" s="142" customFormat="1">
      <c r="B92" s="89" t="s">
        <v>1121</v>
      </c>
      <c r="C92" s="86" t="s">
        <v>1122</v>
      </c>
      <c r="D92" s="99" t="s">
        <v>128</v>
      </c>
      <c r="E92" s="99" t="s">
        <v>348</v>
      </c>
      <c r="F92" s="86" t="s">
        <v>1123</v>
      </c>
      <c r="G92" s="99" t="s">
        <v>598</v>
      </c>
      <c r="H92" s="99" t="s">
        <v>172</v>
      </c>
      <c r="I92" s="96">
        <v>1224.79709</v>
      </c>
      <c r="J92" s="98">
        <v>2280</v>
      </c>
      <c r="K92" s="86"/>
      <c r="L92" s="96">
        <v>27.925373662999998</v>
      </c>
      <c r="M92" s="97">
        <v>4.3752481891151939E-5</v>
      </c>
      <c r="N92" s="97">
        <f t="shared" si="2"/>
        <v>1.5918855155406194E-3</v>
      </c>
      <c r="O92" s="97">
        <f>L92/'סכום נכסי הקרן'!$C$42</f>
        <v>2.0932173490362078E-4</v>
      </c>
    </row>
    <row r="93" spans="2:15" s="142" customFormat="1">
      <c r="B93" s="89" t="s">
        <v>1124</v>
      </c>
      <c r="C93" s="86" t="s">
        <v>1125</v>
      </c>
      <c r="D93" s="99" t="s">
        <v>128</v>
      </c>
      <c r="E93" s="99" t="s">
        <v>348</v>
      </c>
      <c r="F93" s="86" t="s">
        <v>1126</v>
      </c>
      <c r="G93" s="99" t="s">
        <v>402</v>
      </c>
      <c r="H93" s="99" t="s">
        <v>172</v>
      </c>
      <c r="I93" s="96">
        <v>653.84626900000001</v>
      </c>
      <c r="J93" s="98">
        <v>1951</v>
      </c>
      <c r="K93" s="86"/>
      <c r="L93" s="96">
        <v>12.756540714</v>
      </c>
      <c r="M93" s="97">
        <v>9.8287127371884771E-5</v>
      </c>
      <c r="N93" s="97">
        <f t="shared" si="2"/>
        <v>7.2718641605597168E-4</v>
      </c>
      <c r="O93" s="97">
        <f>L93/'סכום נכסי הקרן'!$C$42</f>
        <v>9.561989271288031E-5</v>
      </c>
    </row>
    <row r="94" spans="2:15" s="142" customFormat="1">
      <c r="B94" s="89" t="s">
        <v>1127</v>
      </c>
      <c r="C94" s="86" t="s">
        <v>1128</v>
      </c>
      <c r="D94" s="99" t="s">
        <v>128</v>
      </c>
      <c r="E94" s="99" t="s">
        <v>348</v>
      </c>
      <c r="F94" s="86" t="s">
        <v>1129</v>
      </c>
      <c r="G94" s="99" t="s">
        <v>1000</v>
      </c>
      <c r="H94" s="99" t="s">
        <v>172</v>
      </c>
      <c r="I94" s="96">
        <v>108.670269</v>
      </c>
      <c r="J94" s="98">
        <v>0</v>
      </c>
      <c r="K94" s="86"/>
      <c r="L94" s="96">
        <v>1.0700000000000001E-7</v>
      </c>
      <c r="M94" s="97">
        <v>6.873814796471194E-5</v>
      </c>
      <c r="N94" s="97">
        <f t="shared" si="2"/>
        <v>6.0995334285724896E-12</v>
      </c>
      <c r="O94" s="97">
        <f>L94/'סכום נכסי הקרן'!$C$42</f>
        <v>8.0204569167012144E-13</v>
      </c>
    </row>
    <row r="95" spans="2:15" s="142" customFormat="1">
      <c r="B95" s="89" t="s">
        <v>1130</v>
      </c>
      <c r="C95" s="86" t="s">
        <v>1131</v>
      </c>
      <c r="D95" s="99" t="s">
        <v>128</v>
      </c>
      <c r="E95" s="99" t="s">
        <v>348</v>
      </c>
      <c r="F95" s="86" t="s">
        <v>1132</v>
      </c>
      <c r="G95" s="99" t="s">
        <v>598</v>
      </c>
      <c r="H95" s="99" t="s">
        <v>172</v>
      </c>
      <c r="I95" s="96">
        <v>563.526386</v>
      </c>
      <c r="J95" s="98">
        <v>10530</v>
      </c>
      <c r="K95" s="86"/>
      <c r="L95" s="96">
        <v>59.339328422999998</v>
      </c>
      <c r="M95" s="97">
        <v>1.5510880848240033E-5</v>
      </c>
      <c r="N95" s="97">
        <f t="shared" si="2"/>
        <v>3.3826375452815903E-3</v>
      </c>
      <c r="O95" s="97">
        <f>L95/'סכום נכסי הקרן'!$C$42</f>
        <v>4.4479301596509835E-4</v>
      </c>
    </row>
    <row r="96" spans="2:15" s="142" customFormat="1">
      <c r="B96" s="89" t="s">
        <v>1133</v>
      </c>
      <c r="C96" s="86" t="s">
        <v>1134</v>
      </c>
      <c r="D96" s="99" t="s">
        <v>128</v>
      </c>
      <c r="E96" s="99" t="s">
        <v>348</v>
      </c>
      <c r="F96" s="86" t="s">
        <v>1135</v>
      </c>
      <c r="G96" s="99" t="s">
        <v>1114</v>
      </c>
      <c r="H96" s="99" t="s">
        <v>172</v>
      </c>
      <c r="I96" s="96">
        <v>1217.4486589999999</v>
      </c>
      <c r="J96" s="98">
        <v>712.4</v>
      </c>
      <c r="K96" s="86"/>
      <c r="L96" s="96">
        <v>8.6731042560000002</v>
      </c>
      <c r="M96" s="97">
        <v>4.498959611903193E-5</v>
      </c>
      <c r="N96" s="97">
        <f t="shared" si="2"/>
        <v>4.9441018073800315E-4</v>
      </c>
      <c r="O96" s="97">
        <f>L96/'סכום נכסי הקרן'!$C$42</f>
        <v>6.5011457027388731E-5</v>
      </c>
    </row>
    <row r="97" spans="2:15" s="142" customFormat="1">
      <c r="B97" s="89" t="s">
        <v>1136</v>
      </c>
      <c r="C97" s="86" t="s">
        <v>1137</v>
      </c>
      <c r="D97" s="99" t="s">
        <v>128</v>
      </c>
      <c r="E97" s="99" t="s">
        <v>348</v>
      </c>
      <c r="F97" s="86" t="s">
        <v>1138</v>
      </c>
      <c r="G97" s="99" t="s">
        <v>195</v>
      </c>
      <c r="H97" s="99" t="s">
        <v>172</v>
      </c>
      <c r="I97" s="96">
        <v>753.14225799999997</v>
      </c>
      <c r="J97" s="98">
        <v>700.1</v>
      </c>
      <c r="K97" s="86"/>
      <c r="L97" s="96">
        <v>5.2727489509999996</v>
      </c>
      <c r="M97" s="97">
        <v>1.2484654202273533E-4</v>
      </c>
      <c r="N97" s="97">
        <f t="shared" si="2"/>
        <v>3.0057297651490679E-4</v>
      </c>
      <c r="O97" s="97">
        <f>L97/'סכום נכסי הקרן'!$C$42</f>
        <v>3.9523229714090666E-5</v>
      </c>
    </row>
    <row r="98" spans="2:15" s="142" customFormat="1">
      <c r="B98" s="89" t="s">
        <v>1139</v>
      </c>
      <c r="C98" s="86" t="s">
        <v>1140</v>
      </c>
      <c r="D98" s="99" t="s">
        <v>128</v>
      </c>
      <c r="E98" s="99" t="s">
        <v>348</v>
      </c>
      <c r="F98" s="86" t="s">
        <v>1141</v>
      </c>
      <c r="G98" s="99" t="s">
        <v>198</v>
      </c>
      <c r="H98" s="99" t="s">
        <v>172</v>
      </c>
      <c r="I98" s="96">
        <v>1720.917727</v>
      </c>
      <c r="J98" s="98">
        <v>355</v>
      </c>
      <c r="K98" s="86"/>
      <c r="L98" s="96">
        <v>6.1092579339999995</v>
      </c>
      <c r="M98" s="97">
        <v>1.1157886237415251E-4</v>
      </c>
      <c r="N98" s="97">
        <f t="shared" si="2"/>
        <v>3.4825815880565141E-4</v>
      </c>
      <c r="O98" s="97">
        <f>L98/'סכום נכסי הקרן'!$C$42</f>
        <v>4.5793495376319684E-5</v>
      </c>
    </row>
    <row r="99" spans="2:15" s="142" customFormat="1">
      <c r="B99" s="89" t="s">
        <v>1142</v>
      </c>
      <c r="C99" s="86" t="s">
        <v>1143</v>
      </c>
      <c r="D99" s="99" t="s">
        <v>128</v>
      </c>
      <c r="E99" s="99" t="s">
        <v>348</v>
      </c>
      <c r="F99" s="86" t="s">
        <v>1144</v>
      </c>
      <c r="G99" s="99" t="s">
        <v>524</v>
      </c>
      <c r="H99" s="99" t="s">
        <v>172</v>
      </c>
      <c r="I99" s="96">
        <v>2409.155127</v>
      </c>
      <c r="J99" s="98">
        <v>680.1</v>
      </c>
      <c r="K99" s="86"/>
      <c r="L99" s="96">
        <v>16.384664028</v>
      </c>
      <c r="M99" s="97">
        <v>7.0377615335758483E-5</v>
      </c>
      <c r="N99" s="97">
        <f t="shared" si="2"/>
        <v>9.3400753228705768E-4</v>
      </c>
      <c r="O99" s="97">
        <f>L99/'סכום נכסי הקרן'!$C$42</f>
        <v>1.2281541301981138E-4</v>
      </c>
    </row>
    <row r="100" spans="2:15" s="142" customFormat="1">
      <c r="B100" s="89" t="s">
        <v>1145</v>
      </c>
      <c r="C100" s="86" t="s">
        <v>1146</v>
      </c>
      <c r="D100" s="99" t="s">
        <v>128</v>
      </c>
      <c r="E100" s="99" t="s">
        <v>348</v>
      </c>
      <c r="F100" s="86" t="s">
        <v>1147</v>
      </c>
      <c r="G100" s="99" t="s">
        <v>524</v>
      </c>
      <c r="H100" s="99" t="s">
        <v>172</v>
      </c>
      <c r="I100" s="96">
        <v>1504.0940390000001</v>
      </c>
      <c r="J100" s="98">
        <v>1647</v>
      </c>
      <c r="K100" s="86"/>
      <c r="L100" s="96">
        <v>24.772428813999998</v>
      </c>
      <c r="M100" s="97">
        <v>9.9085449664675359E-5</v>
      </c>
      <c r="N100" s="97">
        <f t="shared" si="2"/>
        <v>1.4121519407282741E-3</v>
      </c>
      <c r="O100" s="97">
        <f>L100/'סכום נכסי הקרן'!$C$42</f>
        <v>1.8568803553713526E-4</v>
      </c>
    </row>
    <row r="101" spans="2:15" s="142" customFormat="1">
      <c r="B101" s="89" t="s">
        <v>1148</v>
      </c>
      <c r="C101" s="86" t="s">
        <v>1149</v>
      </c>
      <c r="D101" s="99" t="s">
        <v>128</v>
      </c>
      <c r="E101" s="99" t="s">
        <v>348</v>
      </c>
      <c r="F101" s="86" t="s">
        <v>1150</v>
      </c>
      <c r="G101" s="99" t="s">
        <v>892</v>
      </c>
      <c r="H101" s="99" t="s">
        <v>172</v>
      </c>
      <c r="I101" s="96">
        <v>1415.665878</v>
      </c>
      <c r="J101" s="98">
        <v>1130</v>
      </c>
      <c r="K101" s="86"/>
      <c r="L101" s="96">
        <v>15.997024421000003</v>
      </c>
      <c r="M101" s="97">
        <v>7.0779754912254393E-5</v>
      </c>
      <c r="N101" s="97">
        <f t="shared" si="2"/>
        <v>9.1191014218299058E-4</v>
      </c>
      <c r="O101" s="97">
        <f>L101/'סכום נכסי הקרן'!$C$42</f>
        <v>1.1990976183555859E-4</v>
      </c>
    </row>
    <row r="102" spans="2:15" s="142" customFormat="1">
      <c r="B102" s="89" t="s">
        <v>1151</v>
      </c>
      <c r="C102" s="86" t="s">
        <v>1152</v>
      </c>
      <c r="D102" s="99" t="s">
        <v>128</v>
      </c>
      <c r="E102" s="99" t="s">
        <v>348</v>
      </c>
      <c r="F102" s="86" t="s">
        <v>1153</v>
      </c>
      <c r="G102" s="99" t="s">
        <v>778</v>
      </c>
      <c r="H102" s="99" t="s">
        <v>172</v>
      </c>
      <c r="I102" s="96">
        <v>1043.3871409999999</v>
      </c>
      <c r="J102" s="98">
        <v>1444</v>
      </c>
      <c r="K102" s="86"/>
      <c r="L102" s="96">
        <v>15.066510311</v>
      </c>
      <c r="M102" s="97">
        <v>7.2210005742129579E-5</v>
      </c>
      <c r="N102" s="97">
        <f t="shared" si="2"/>
        <v>8.5886619900819253E-4</v>
      </c>
      <c r="O102" s="97">
        <f>L102/'סכום נכסי הקרן'!$C$42</f>
        <v>1.1293485685458888E-4</v>
      </c>
    </row>
    <row r="103" spans="2:15" s="142" customFormat="1">
      <c r="B103" s="89" t="s">
        <v>1154</v>
      </c>
      <c r="C103" s="86" t="s">
        <v>1155</v>
      </c>
      <c r="D103" s="99" t="s">
        <v>128</v>
      </c>
      <c r="E103" s="99" t="s">
        <v>348</v>
      </c>
      <c r="F103" s="86" t="s">
        <v>1156</v>
      </c>
      <c r="G103" s="99" t="s">
        <v>1000</v>
      </c>
      <c r="H103" s="99" t="s">
        <v>172</v>
      </c>
      <c r="I103" s="96">
        <v>778.78089699999998</v>
      </c>
      <c r="J103" s="98">
        <v>1406</v>
      </c>
      <c r="K103" s="86"/>
      <c r="L103" s="96">
        <v>10.949659410999999</v>
      </c>
      <c r="M103" s="97">
        <v>6.3364460111468211E-5</v>
      </c>
      <c r="N103" s="97">
        <f t="shared" si="2"/>
        <v>6.2418517391474629E-4</v>
      </c>
      <c r="O103" s="97">
        <f>L103/'סכום נכסי הקרן'!$C$42</f>
        <v>8.2075954727549042E-5</v>
      </c>
    </row>
    <row r="104" spans="2:15" s="142" customFormat="1">
      <c r="B104" s="89" t="s">
        <v>1157</v>
      </c>
      <c r="C104" s="86" t="s">
        <v>1158</v>
      </c>
      <c r="D104" s="99" t="s">
        <v>128</v>
      </c>
      <c r="E104" s="99" t="s">
        <v>348</v>
      </c>
      <c r="F104" s="86" t="s">
        <v>1159</v>
      </c>
      <c r="G104" s="99" t="s">
        <v>197</v>
      </c>
      <c r="H104" s="99" t="s">
        <v>172</v>
      </c>
      <c r="I104" s="96">
        <v>2.581E-3</v>
      </c>
      <c r="J104" s="98">
        <v>283</v>
      </c>
      <c r="K104" s="86"/>
      <c r="L104" s="96">
        <v>7.3080000000000002E-6</v>
      </c>
      <c r="M104" s="97">
        <v>1.6007613099228887E-11</v>
      </c>
      <c r="N104" s="97">
        <f t="shared" si="2"/>
        <v>4.1659243267296966E-10</v>
      </c>
      <c r="O104" s="97">
        <f>L104/'סכום נכסי הקרן'!$C$42</f>
        <v>5.4778971165656512E-11</v>
      </c>
    </row>
    <row r="105" spans="2:15" s="142" customFormat="1">
      <c r="B105" s="89" t="s">
        <v>1160</v>
      </c>
      <c r="C105" s="86" t="s">
        <v>1161</v>
      </c>
      <c r="D105" s="99" t="s">
        <v>128</v>
      </c>
      <c r="E105" s="99" t="s">
        <v>348</v>
      </c>
      <c r="F105" s="86" t="s">
        <v>1162</v>
      </c>
      <c r="G105" s="99" t="s">
        <v>402</v>
      </c>
      <c r="H105" s="99" t="s">
        <v>172</v>
      </c>
      <c r="I105" s="96">
        <v>1044.2522939999999</v>
      </c>
      <c r="J105" s="98">
        <v>637.79999999999995</v>
      </c>
      <c r="K105" s="86"/>
      <c r="L105" s="96">
        <v>6.6602411379999999</v>
      </c>
      <c r="M105" s="97">
        <v>9.0610121620772672E-5</v>
      </c>
      <c r="N105" s="97">
        <f t="shared" si="2"/>
        <v>3.7966694825780075E-4</v>
      </c>
      <c r="O105" s="97">
        <f>L105/'סכום נכסי הקרן'!$C$42</f>
        <v>4.9923530002028094E-5</v>
      </c>
    </row>
    <row r="106" spans="2:15" s="142" customFormat="1">
      <c r="B106" s="89" t="s">
        <v>1163</v>
      </c>
      <c r="C106" s="86" t="s">
        <v>1164</v>
      </c>
      <c r="D106" s="99" t="s">
        <v>128</v>
      </c>
      <c r="E106" s="99" t="s">
        <v>348</v>
      </c>
      <c r="F106" s="86" t="s">
        <v>1165</v>
      </c>
      <c r="G106" s="99" t="s">
        <v>406</v>
      </c>
      <c r="H106" s="99" t="s">
        <v>172</v>
      </c>
      <c r="I106" s="96">
        <v>438.03310199999999</v>
      </c>
      <c r="J106" s="98">
        <v>13400</v>
      </c>
      <c r="K106" s="86"/>
      <c r="L106" s="96">
        <v>58.696435651999998</v>
      </c>
      <c r="M106" s="97">
        <v>1.2000275656732576E-4</v>
      </c>
      <c r="N106" s="97">
        <f t="shared" si="2"/>
        <v>3.3459894523124117E-3</v>
      </c>
      <c r="O106" s="97">
        <f>L106/'סכום נכסי הקרן'!$C$42</f>
        <v>4.3997404982316923E-4</v>
      </c>
    </row>
    <row r="107" spans="2:15" s="142" customFormat="1">
      <c r="B107" s="89" t="s">
        <v>1166</v>
      </c>
      <c r="C107" s="86" t="s">
        <v>1167</v>
      </c>
      <c r="D107" s="99" t="s">
        <v>128</v>
      </c>
      <c r="E107" s="99" t="s">
        <v>348</v>
      </c>
      <c r="F107" s="86" t="s">
        <v>1168</v>
      </c>
      <c r="G107" s="99" t="s">
        <v>159</v>
      </c>
      <c r="H107" s="99" t="s">
        <v>172</v>
      </c>
      <c r="I107" s="96">
        <v>1082.7284999999999</v>
      </c>
      <c r="J107" s="98">
        <v>1581</v>
      </c>
      <c r="K107" s="96">
        <v>1.1282485799999999</v>
      </c>
      <c r="L107" s="96">
        <v>18.246186162000001</v>
      </c>
      <c r="M107" s="97">
        <v>7.521655712723247E-5</v>
      </c>
      <c r="N107" s="97">
        <f t="shared" si="2"/>
        <v>1.0401235741969699E-3</v>
      </c>
      <c r="O107" s="97">
        <f>L107/'סכום נכסי הקרן'!$C$42</f>
        <v>1.3676892523965502E-4</v>
      </c>
    </row>
    <row r="108" spans="2:15" s="142" customFormat="1">
      <c r="B108" s="89" t="s">
        <v>1169</v>
      </c>
      <c r="C108" s="86" t="s">
        <v>1170</v>
      </c>
      <c r="D108" s="99" t="s">
        <v>128</v>
      </c>
      <c r="E108" s="99" t="s">
        <v>348</v>
      </c>
      <c r="F108" s="86" t="s">
        <v>1171</v>
      </c>
      <c r="G108" s="99" t="s">
        <v>159</v>
      </c>
      <c r="H108" s="99" t="s">
        <v>172</v>
      </c>
      <c r="I108" s="96">
        <v>2829.7856940000001</v>
      </c>
      <c r="J108" s="98">
        <v>725</v>
      </c>
      <c r="K108" s="96">
        <v>0.97135223100000012</v>
      </c>
      <c r="L108" s="96">
        <v>21.487298511999999</v>
      </c>
      <c r="M108" s="97">
        <v>7.1422969503843087E-5</v>
      </c>
      <c r="N108" s="97">
        <f t="shared" si="2"/>
        <v>1.2248831361089711E-3</v>
      </c>
      <c r="O108" s="97">
        <f>L108/'סכום נכסי הקרן'!$C$42</f>
        <v>1.6106350651569541E-4</v>
      </c>
    </row>
    <row r="109" spans="2:15" s="142" customFormat="1">
      <c r="B109" s="89" t="s">
        <v>1172</v>
      </c>
      <c r="C109" s="86" t="s">
        <v>1173</v>
      </c>
      <c r="D109" s="99" t="s">
        <v>128</v>
      </c>
      <c r="E109" s="99" t="s">
        <v>348</v>
      </c>
      <c r="F109" s="86" t="s">
        <v>1174</v>
      </c>
      <c r="G109" s="99" t="s">
        <v>159</v>
      </c>
      <c r="H109" s="99" t="s">
        <v>172</v>
      </c>
      <c r="I109" s="96">
        <v>4629.0734380000004</v>
      </c>
      <c r="J109" s="98">
        <v>96.9</v>
      </c>
      <c r="K109" s="86"/>
      <c r="L109" s="96">
        <v>4.4855721629999996</v>
      </c>
      <c r="M109" s="97">
        <v>2.6475331230794145E-5</v>
      </c>
      <c r="N109" s="97">
        <f t="shared" si="2"/>
        <v>2.5569997527563279E-4</v>
      </c>
      <c r="O109" s="97">
        <f>L109/'סכום נכסי הקרן'!$C$42</f>
        <v>3.3622746056164273E-5</v>
      </c>
    </row>
    <row r="110" spans="2:15" s="142" customFormat="1">
      <c r="B110" s="89" t="s">
        <v>1175</v>
      </c>
      <c r="C110" s="86" t="s">
        <v>1176</v>
      </c>
      <c r="D110" s="99" t="s">
        <v>128</v>
      </c>
      <c r="E110" s="99" t="s">
        <v>348</v>
      </c>
      <c r="F110" s="86" t="s">
        <v>1177</v>
      </c>
      <c r="G110" s="99" t="s">
        <v>159</v>
      </c>
      <c r="H110" s="99" t="s">
        <v>172</v>
      </c>
      <c r="I110" s="96">
        <v>11268.004349000001</v>
      </c>
      <c r="J110" s="98">
        <v>117.5</v>
      </c>
      <c r="K110" s="96">
        <v>0.48291286100000003</v>
      </c>
      <c r="L110" s="96">
        <v>13.722817972000001</v>
      </c>
      <c r="M110" s="97">
        <v>3.2194298140000003E-5</v>
      </c>
      <c r="N110" s="97">
        <f t="shared" si="2"/>
        <v>7.8226903695728363E-4</v>
      </c>
      <c r="O110" s="97">
        <f>L110/'סכום נכסי הקרן'!$C$42</f>
        <v>1.0286286945809265E-4</v>
      </c>
    </row>
    <row r="111" spans="2:15" s="142" customFormat="1">
      <c r="B111" s="89" t="s">
        <v>1178</v>
      </c>
      <c r="C111" s="86" t="s">
        <v>1179</v>
      </c>
      <c r="D111" s="99" t="s">
        <v>128</v>
      </c>
      <c r="E111" s="99" t="s">
        <v>348</v>
      </c>
      <c r="F111" s="86" t="s">
        <v>1180</v>
      </c>
      <c r="G111" s="99" t="s">
        <v>990</v>
      </c>
      <c r="H111" s="99" t="s">
        <v>172</v>
      </c>
      <c r="I111" s="96">
        <v>519.78004899999996</v>
      </c>
      <c r="J111" s="98">
        <v>3035</v>
      </c>
      <c r="K111" s="86"/>
      <c r="L111" s="96">
        <v>15.775324496</v>
      </c>
      <c r="M111" s="97">
        <v>4.9358340588281317E-5</v>
      </c>
      <c r="N111" s="97">
        <f t="shared" si="2"/>
        <v>8.9927214121430339E-4</v>
      </c>
      <c r="O111" s="97">
        <f>L111/'סכום נכסי הקרן'!$C$42</f>
        <v>1.1824795370761616E-4</v>
      </c>
    </row>
    <row r="112" spans="2:15" s="142" customFormat="1">
      <c r="B112" s="89" t="s">
        <v>1181</v>
      </c>
      <c r="C112" s="86" t="s">
        <v>1182</v>
      </c>
      <c r="D112" s="99" t="s">
        <v>128</v>
      </c>
      <c r="E112" s="99" t="s">
        <v>348</v>
      </c>
      <c r="F112" s="86" t="s">
        <v>1183</v>
      </c>
      <c r="G112" s="99" t="s">
        <v>406</v>
      </c>
      <c r="H112" s="99" t="s">
        <v>172</v>
      </c>
      <c r="I112" s="96">
        <v>13.611959000000002</v>
      </c>
      <c r="J112" s="98">
        <v>42.3</v>
      </c>
      <c r="K112" s="86"/>
      <c r="L112" s="96">
        <v>5.757856999999999E-3</v>
      </c>
      <c r="M112" s="97">
        <v>1.9855232282266057E-6</v>
      </c>
      <c r="N112" s="97">
        <f t="shared" si="2"/>
        <v>3.2822655372373927E-7</v>
      </c>
      <c r="O112" s="97">
        <f>L112/'סכום נכסי הקרן'!$C$42</f>
        <v>4.3159480374791112E-8</v>
      </c>
    </row>
    <row r="113" spans="2:15" s="142" customFormat="1">
      <c r="B113" s="89" t="s">
        <v>1184</v>
      </c>
      <c r="C113" s="86" t="s">
        <v>1185</v>
      </c>
      <c r="D113" s="99" t="s">
        <v>128</v>
      </c>
      <c r="E113" s="99" t="s">
        <v>348</v>
      </c>
      <c r="F113" s="86" t="s">
        <v>1186</v>
      </c>
      <c r="G113" s="99" t="s">
        <v>524</v>
      </c>
      <c r="H113" s="99" t="s">
        <v>172</v>
      </c>
      <c r="I113" s="96">
        <v>657.14934099999994</v>
      </c>
      <c r="J113" s="98">
        <v>530</v>
      </c>
      <c r="K113" s="86"/>
      <c r="L113" s="96">
        <v>3.4828915089999999</v>
      </c>
      <c r="M113" s="97">
        <v>5.0067098359795183E-5</v>
      </c>
      <c r="N113" s="97">
        <f t="shared" si="2"/>
        <v>1.9854217931996991E-4</v>
      </c>
      <c r="O113" s="97">
        <f>L113/'סכום נכסי הקרן'!$C$42</f>
        <v>2.6106898405120538E-5</v>
      </c>
    </row>
    <row r="114" spans="2:15" s="142" customFormat="1">
      <c r="B114" s="89" t="s">
        <v>1187</v>
      </c>
      <c r="C114" s="86" t="s">
        <v>1188</v>
      </c>
      <c r="D114" s="99" t="s">
        <v>128</v>
      </c>
      <c r="E114" s="99" t="s">
        <v>348</v>
      </c>
      <c r="F114" s="86" t="s">
        <v>1189</v>
      </c>
      <c r="G114" s="99" t="s">
        <v>524</v>
      </c>
      <c r="H114" s="99" t="s">
        <v>172</v>
      </c>
      <c r="I114" s="96">
        <v>1441.7602360000001</v>
      </c>
      <c r="J114" s="98">
        <v>1809</v>
      </c>
      <c r="K114" s="86"/>
      <c r="L114" s="96">
        <v>26.081442671000005</v>
      </c>
      <c r="M114" s="97">
        <v>5.6044040526812965E-5</v>
      </c>
      <c r="N114" s="97">
        <f t="shared" si="2"/>
        <v>1.4867722564220699E-3</v>
      </c>
      <c r="O114" s="97">
        <f>L114/'סכום נכסי הקרן'!$C$42</f>
        <v>1.9550008155903566E-4</v>
      </c>
    </row>
    <row r="115" spans="2:15" s="142" customFormat="1">
      <c r="B115" s="89" t="s">
        <v>1190</v>
      </c>
      <c r="C115" s="86" t="s">
        <v>1191</v>
      </c>
      <c r="D115" s="99" t="s">
        <v>128</v>
      </c>
      <c r="E115" s="99" t="s">
        <v>348</v>
      </c>
      <c r="F115" s="86" t="s">
        <v>1192</v>
      </c>
      <c r="G115" s="99" t="s">
        <v>350</v>
      </c>
      <c r="H115" s="99" t="s">
        <v>172</v>
      </c>
      <c r="I115" s="96">
        <v>11077.614422999999</v>
      </c>
      <c r="J115" s="98">
        <v>197.2</v>
      </c>
      <c r="K115" s="96">
        <v>1.0756695919999999</v>
      </c>
      <c r="L115" s="96">
        <v>22.920725234000003</v>
      </c>
      <c r="M115" s="97">
        <v>7.6829279295330996E-5</v>
      </c>
      <c r="N115" s="97">
        <f t="shared" si="2"/>
        <v>1.3065956053449348E-3</v>
      </c>
      <c r="O115" s="97">
        <f>L115/'סכום נכסי הקרן'!$C$42</f>
        <v>1.7180812078396575E-4</v>
      </c>
    </row>
    <row r="116" spans="2:15" s="142" customFormat="1">
      <c r="B116" s="89" t="s">
        <v>1193</v>
      </c>
      <c r="C116" s="86" t="s">
        <v>1194</v>
      </c>
      <c r="D116" s="99" t="s">
        <v>128</v>
      </c>
      <c r="E116" s="99" t="s">
        <v>348</v>
      </c>
      <c r="F116" s="86" t="s">
        <v>1195</v>
      </c>
      <c r="G116" s="99" t="s">
        <v>441</v>
      </c>
      <c r="H116" s="99" t="s">
        <v>172</v>
      </c>
      <c r="I116" s="96">
        <v>639.34159099999999</v>
      </c>
      <c r="J116" s="98">
        <v>1442</v>
      </c>
      <c r="K116" s="86"/>
      <c r="L116" s="96">
        <v>9.2193057389999993</v>
      </c>
      <c r="M116" s="97">
        <v>7.2282588446007359E-5</v>
      </c>
      <c r="N116" s="97">
        <f t="shared" si="2"/>
        <v>5.2554638825477284E-4</v>
      </c>
      <c r="O116" s="97">
        <f>L116/'סכום נכסי הקרן'!$C$42</f>
        <v>6.9105649048173588E-5</v>
      </c>
    </row>
    <row r="117" spans="2:15" s="142" customFormat="1">
      <c r="B117" s="89" t="s">
        <v>1196</v>
      </c>
      <c r="C117" s="86" t="s">
        <v>1197</v>
      </c>
      <c r="D117" s="99" t="s">
        <v>128</v>
      </c>
      <c r="E117" s="99" t="s">
        <v>348</v>
      </c>
      <c r="F117" s="86" t="s">
        <v>1198</v>
      </c>
      <c r="G117" s="99" t="s">
        <v>195</v>
      </c>
      <c r="H117" s="99" t="s">
        <v>172</v>
      </c>
      <c r="I117" s="96">
        <v>334.68457999999998</v>
      </c>
      <c r="J117" s="98">
        <v>6806</v>
      </c>
      <c r="K117" s="86"/>
      <c r="L117" s="96">
        <v>22.778632486000003</v>
      </c>
      <c r="M117" s="97">
        <v>4.0579485258189323E-5</v>
      </c>
      <c r="N117" s="97">
        <f t="shared" si="2"/>
        <v>1.2984956103320028E-3</v>
      </c>
      <c r="O117" s="97">
        <f>L117/'סכום נכסי הקרן'!$C$42</f>
        <v>1.7074302848162028E-4</v>
      </c>
    </row>
    <row r="118" spans="2:15" s="142" customFormat="1">
      <c r="B118" s="89" t="s">
        <v>1199</v>
      </c>
      <c r="C118" s="86" t="s">
        <v>1200</v>
      </c>
      <c r="D118" s="99" t="s">
        <v>128</v>
      </c>
      <c r="E118" s="99" t="s">
        <v>348</v>
      </c>
      <c r="F118" s="86" t="s">
        <v>1201</v>
      </c>
      <c r="G118" s="99" t="s">
        <v>524</v>
      </c>
      <c r="H118" s="99" t="s">
        <v>172</v>
      </c>
      <c r="I118" s="96">
        <v>7369.5996400000004</v>
      </c>
      <c r="J118" s="98">
        <v>671.8</v>
      </c>
      <c r="K118" s="86"/>
      <c r="L118" s="96">
        <v>49.508970388000002</v>
      </c>
      <c r="M118" s="97">
        <v>8.7495413394418661E-5</v>
      </c>
      <c r="N118" s="97">
        <f t="shared" si="2"/>
        <v>2.8222581298673974E-3</v>
      </c>
      <c r="O118" s="97">
        <f>L118/'סכום נכסי הקרן'!$C$42</f>
        <v>3.711070691469067E-4</v>
      </c>
    </row>
    <row r="119" spans="2:15" s="142" customFormat="1">
      <c r="B119" s="89" t="s">
        <v>1202</v>
      </c>
      <c r="C119" s="86" t="s">
        <v>1203</v>
      </c>
      <c r="D119" s="99" t="s">
        <v>128</v>
      </c>
      <c r="E119" s="99" t="s">
        <v>348</v>
      </c>
      <c r="F119" s="86" t="s">
        <v>1204</v>
      </c>
      <c r="G119" s="99" t="s">
        <v>524</v>
      </c>
      <c r="H119" s="99" t="s">
        <v>172</v>
      </c>
      <c r="I119" s="96">
        <v>1745.0758849999997</v>
      </c>
      <c r="J119" s="98">
        <v>1155</v>
      </c>
      <c r="K119" s="86"/>
      <c r="L119" s="96">
        <v>20.155626472000002</v>
      </c>
      <c r="M119" s="97">
        <v>1.0389313730830836E-4</v>
      </c>
      <c r="N119" s="97">
        <f t="shared" si="2"/>
        <v>1.1489711910260244E-3</v>
      </c>
      <c r="O119" s="97">
        <f>L119/'סכום נכסי הקרן'!$C$42</f>
        <v>1.5108162032504533E-4</v>
      </c>
    </row>
    <row r="120" spans="2:15" s="142" customFormat="1">
      <c r="B120" s="89" t="s">
        <v>1205</v>
      </c>
      <c r="C120" s="86" t="s">
        <v>1206</v>
      </c>
      <c r="D120" s="99" t="s">
        <v>128</v>
      </c>
      <c r="E120" s="99" t="s">
        <v>348</v>
      </c>
      <c r="F120" s="86" t="s">
        <v>1207</v>
      </c>
      <c r="G120" s="99" t="s">
        <v>1000</v>
      </c>
      <c r="H120" s="99" t="s">
        <v>172</v>
      </c>
      <c r="I120" s="96">
        <v>9019.5344120000009</v>
      </c>
      <c r="J120" s="98">
        <v>11.5</v>
      </c>
      <c r="K120" s="86"/>
      <c r="L120" s="96">
        <v>1.0372464620000001</v>
      </c>
      <c r="M120" s="97">
        <v>2.1905131400560505E-5</v>
      </c>
      <c r="N120" s="97">
        <f t="shared" si="2"/>
        <v>5.9128219333061174E-5</v>
      </c>
      <c r="O120" s="97">
        <f>L120/'סכום נכסי הקרן'!$C$42</f>
        <v>7.7749444490390309E-6</v>
      </c>
    </row>
    <row r="121" spans="2:15" s="142" customFormat="1">
      <c r="B121" s="85"/>
      <c r="C121" s="86"/>
      <c r="D121" s="86"/>
      <c r="E121" s="86"/>
      <c r="F121" s="86"/>
      <c r="G121" s="86"/>
      <c r="H121" s="86"/>
      <c r="I121" s="96"/>
      <c r="J121" s="98"/>
      <c r="K121" s="86"/>
      <c r="L121" s="86"/>
      <c r="M121" s="86"/>
      <c r="N121" s="97"/>
      <c r="O121" s="86"/>
    </row>
    <row r="122" spans="2:15" s="142" customFormat="1">
      <c r="B122" s="83" t="s">
        <v>238</v>
      </c>
      <c r="C122" s="84"/>
      <c r="D122" s="84"/>
      <c r="E122" s="84"/>
      <c r="F122" s="84"/>
      <c r="G122" s="84"/>
      <c r="H122" s="84"/>
      <c r="I122" s="93"/>
      <c r="J122" s="95"/>
      <c r="K122" s="93">
        <v>0.61025185199999998</v>
      </c>
      <c r="L122" s="93">
        <v>2050.2987576009996</v>
      </c>
      <c r="M122" s="84"/>
      <c r="N122" s="94">
        <f t="shared" ref="N122:N144" si="3">L122/$L$11</f>
        <v>0.1168772505658686</v>
      </c>
      <c r="O122" s="94">
        <f>L122/'סכום נכסי הקרן'!$C$42</f>
        <v>1.5368535375425086E-2</v>
      </c>
    </row>
    <row r="123" spans="2:15" s="142" customFormat="1">
      <c r="B123" s="104" t="s">
        <v>66</v>
      </c>
      <c r="C123" s="84"/>
      <c r="D123" s="84"/>
      <c r="E123" s="84"/>
      <c r="F123" s="84"/>
      <c r="G123" s="84"/>
      <c r="H123" s="84"/>
      <c r="I123" s="93"/>
      <c r="J123" s="95"/>
      <c r="K123" s="93">
        <v>0.35864644999999995</v>
      </c>
      <c r="L123" s="93">
        <f>SUM(L124:L144)</f>
        <v>1421.734257698</v>
      </c>
      <c r="M123" s="84"/>
      <c r="N123" s="94">
        <f t="shared" si="3"/>
        <v>8.1045940480146211E-2</v>
      </c>
      <c r="O123" s="94">
        <f>L123/'סכום נכסי הקרן'!$C$42</f>
        <v>1.0656970430714943E-2</v>
      </c>
    </row>
    <row r="124" spans="2:15" s="142" customFormat="1">
      <c r="B124" s="89" t="s">
        <v>1208</v>
      </c>
      <c r="C124" s="86" t="s">
        <v>1209</v>
      </c>
      <c r="D124" s="99" t="s">
        <v>1210</v>
      </c>
      <c r="E124" s="99" t="s">
        <v>1211</v>
      </c>
      <c r="F124" s="86" t="s">
        <v>1003</v>
      </c>
      <c r="G124" s="99" t="s">
        <v>200</v>
      </c>
      <c r="H124" s="99" t="s">
        <v>171</v>
      </c>
      <c r="I124" s="96">
        <v>1793.8796420000001</v>
      </c>
      <c r="J124" s="98">
        <v>794</v>
      </c>
      <c r="K124" s="86"/>
      <c r="L124" s="96">
        <v>51.732044633000001</v>
      </c>
      <c r="M124" s="97">
        <v>5.2922640700695574E-5</v>
      </c>
      <c r="N124" s="97">
        <f t="shared" si="3"/>
        <v>2.9489844445550238E-3</v>
      </c>
      <c r="O124" s="97">
        <f>L124/'סכום נכסי הקרן'!$C$42</f>
        <v>3.8777068709517829E-4</v>
      </c>
    </row>
    <row r="125" spans="2:15" s="142" customFormat="1">
      <c r="B125" s="89" t="s">
        <v>1212</v>
      </c>
      <c r="C125" s="86" t="s">
        <v>1213</v>
      </c>
      <c r="D125" s="99" t="s">
        <v>1210</v>
      </c>
      <c r="E125" s="99" t="s">
        <v>1211</v>
      </c>
      <c r="F125" s="86" t="s">
        <v>1214</v>
      </c>
      <c r="G125" s="99" t="s">
        <v>1215</v>
      </c>
      <c r="H125" s="99" t="s">
        <v>171</v>
      </c>
      <c r="I125" s="96">
        <v>253.368144</v>
      </c>
      <c r="J125" s="98">
        <v>12649</v>
      </c>
      <c r="K125" s="86"/>
      <c r="L125" s="96">
        <v>116.40028473499999</v>
      </c>
      <c r="M125" s="97">
        <v>1.6219331990104784E-6</v>
      </c>
      <c r="N125" s="97">
        <f t="shared" si="3"/>
        <v>6.6353965218363406E-3</v>
      </c>
      <c r="O125" s="97">
        <f>L125/'סכום נכסי הקרן'!$C$42</f>
        <v>8.725079147745994E-4</v>
      </c>
    </row>
    <row r="126" spans="2:15" s="142" customFormat="1">
      <c r="B126" s="89" t="s">
        <v>1216</v>
      </c>
      <c r="C126" s="86" t="s">
        <v>1217</v>
      </c>
      <c r="D126" s="99" t="s">
        <v>1210</v>
      </c>
      <c r="E126" s="99" t="s">
        <v>1211</v>
      </c>
      <c r="F126" s="86" t="s">
        <v>1218</v>
      </c>
      <c r="G126" s="99" t="s">
        <v>1215</v>
      </c>
      <c r="H126" s="99" t="s">
        <v>171</v>
      </c>
      <c r="I126" s="96">
        <v>94.793093999999996</v>
      </c>
      <c r="J126" s="98">
        <v>11905</v>
      </c>
      <c r="K126" s="86"/>
      <c r="L126" s="96">
        <v>40.987547997</v>
      </c>
      <c r="M126" s="97">
        <v>2.5486088179578381E-6</v>
      </c>
      <c r="N126" s="97">
        <f t="shared" si="3"/>
        <v>2.3364945716160832E-3</v>
      </c>
      <c r="O126" s="97">
        <f>L126/'סכום נכסי הקרן'!$C$42</f>
        <v>3.0723258208519781E-4</v>
      </c>
    </row>
    <row r="127" spans="2:15" s="142" customFormat="1">
      <c r="B127" s="89" t="s">
        <v>1219</v>
      </c>
      <c r="C127" s="86" t="s">
        <v>1220</v>
      </c>
      <c r="D127" s="99" t="s">
        <v>131</v>
      </c>
      <c r="E127" s="99" t="s">
        <v>1211</v>
      </c>
      <c r="F127" s="86" t="s">
        <v>1221</v>
      </c>
      <c r="G127" s="99" t="s">
        <v>1222</v>
      </c>
      <c r="H127" s="99" t="s">
        <v>174</v>
      </c>
      <c r="I127" s="96">
        <v>1869.1596</v>
      </c>
      <c r="J127" s="98">
        <v>764.5</v>
      </c>
      <c r="K127" s="86"/>
      <c r="L127" s="96">
        <v>67.627553207000005</v>
      </c>
      <c r="M127" s="97">
        <v>1.2190682703487237E-5</v>
      </c>
      <c r="N127" s="97">
        <f t="shared" si="3"/>
        <v>3.8551076773706656E-3</v>
      </c>
      <c r="O127" s="97">
        <f>L127/'סכום נכסי הקרן'!$C$42</f>
        <v>5.0691951110155376E-4</v>
      </c>
    </row>
    <row r="128" spans="2:15" s="142" customFormat="1">
      <c r="B128" s="89" t="s">
        <v>1223</v>
      </c>
      <c r="C128" s="86" t="s">
        <v>1224</v>
      </c>
      <c r="D128" s="99" t="s">
        <v>1210</v>
      </c>
      <c r="E128" s="99" t="s">
        <v>1211</v>
      </c>
      <c r="F128" s="86" t="s">
        <v>1225</v>
      </c>
      <c r="G128" s="99" t="s">
        <v>1075</v>
      </c>
      <c r="H128" s="99" t="s">
        <v>171</v>
      </c>
      <c r="I128" s="96">
        <v>515.52578900000003</v>
      </c>
      <c r="J128" s="98">
        <v>733</v>
      </c>
      <c r="K128" s="86"/>
      <c r="L128" s="96">
        <v>13.724616237000003</v>
      </c>
      <c r="M128" s="97">
        <v>1.5512471794591567E-5</v>
      </c>
      <c r="N128" s="97">
        <f t="shared" si="3"/>
        <v>7.8237154702719895E-4</v>
      </c>
      <c r="O128" s="97">
        <f>L128/'סכום נכסי הקרן'!$C$42</f>
        <v>1.0287634881038922E-4</v>
      </c>
    </row>
    <row r="129" spans="2:15" s="142" customFormat="1">
      <c r="B129" s="89" t="s">
        <v>1226</v>
      </c>
      <c r="C129" s="86" t="s">
        <v>1227</v>
      </c>
      <c r="D129" s="99" t="s">
        <v>1228</v>
      </c>
      <c r="E129" s="99" t="s">
        <v>1211</v>
      </c>
      <c r="F129" s="86">
        <v>29389</v>
      </c>
      <c r="G129" s="99" t="s">
        <v>928</v>
      </c>
      <c r="H129" s="99" t="s">
        <v>171</v>
      </c>
      <c r="I129" s="96">
        <v>47.174028</v>
      </c>
      <c r="J129" s="98">
        <v>12879</v>
      </c>
      <c r="K129" s="96">
        <v>8.4956828999999998E-2</v>
      </c>
      <c r="L129" s="96">
        <v>22.151329244999999</v>
      </c>
      <c r="M129" s="97">
        <v>4.4238881302192933E-7</v>
      </c>
      <c r="N129" s="97">
        <f t="shared" si="3"/>
        <v>1.2627361982915225E-3</v>
      </c>
      <c r="O129" s="97">
        <f>L129/'סכום נכסי הקרן'!$C$42</f>
        <v>1.6604091762353844E-4</v>
      </c>
    </row>
    <row r="130" spans="2:15" s="142" customFormat="1">
      <c r="B130" s="89" t="s">
        <v>1229</v>
      </c>
      <c r="C130" s="86" t="s">
        <v>1230</v>
      </c>
      <c r="D130" s="99" t="s">
        <v>1210</v>
      </c>
      <c r="E130" s="99" t="s">
        <v>1211</v>
      </c>
      <c r="F130" s="86" t="s">
        <v>1231</v>
      </c>
      <c r="G130" s="99" t="s">
        <v>402</v>
      </c>
      <c r="H130" s="99" t="s">
        <v>171</v>
      </c>
      <c r="I130" s="96">
        <v>327.63074499999999</v>
      </c>
      <c r="J130" s="98">
        <v>3415</v>
      </c>
      <c r="K130" s="96">
        <v>0.27368962099999999</v>
      </c>
      <c r="L130" s="96">
        <v>40.910648297000002</v>
      </c>
      <c r="M130" s="97">
        <v>1.5351738055702087E-5</v>
      </c>
      <c r="N130" s="97">
        <f t="shared" si="3"/>
        <v>2.3321109053469507E-3</v>
      </c>
      <c r="O130" s="97">
        <f>L130/'סכום נכסי הקרן'!$C$42</f>
        <v>3.0665616084149945E-4</v>
      </c>
    </row>
    <row r="131" spans="2:15" s="142" customFormat="1">
      <c r="B131" s="89" t="s">
        <v>1232</v>
      </c>
      <c r="C131" s="86" t="s">
        <v>1233</v>
      </c>
      <c r="D131" s="99" t="s">
        <v>1210</v>
      </c>
      <c r="E131" s="99" t="s">
        <v>1211</v>
      </c>
      <c r="F131" s="86" t="s">
        <v>1074</v>
      </c>
      <c r="G131" s="99" t="s">
        <v>1075</v>
      </c>
      <c r="H131" s="99" t="s">
        <v>171</v>
      </c>
      <c r="I131" s="96">
        <v>410.92494699999997</v>
      </c>
      <c r="J131" s="98">
        <v>573</v>
      </c>
      <c r="K131" s="86"/>
      <c r="L131" s="96">
        <v>8.5519070129999992</v>
      </c>
      <c r="M131" s="97">
        <v>1.0204871707169898E-5</v>
      </c>
      <c r="N131" s="97">
        <f t="shared" si="3"/>
        <v>4.8750133368071966E-4</v>
      </c>
      <c r="O131" s="97">
        <f>L131/'סכום נכסי הקרן'!$C$42</f>
        <v>6.4102992292898556E-5</v>
      </c>
    </row>
    <row r="132" spans="2:15" s="142" customFormat="1">
      <c r="B132" s="89" t="s">
        <v>1234</v>
      </c>
      <c r="C132" s="86" t="s">
        <v>1235</v>
      </c>
      <c r="D132" s="99" t="s">
        <v>1210</v>
      </c>
      <c r="E132" s="99" t="s">
        <v>1211</v>
      </c>
      <c r="F132" s="86" t="s">
        <v>1236</v>
      </c>
      <c r="G132" s="99" t="s">
        <v>30</v>
      </c>
      <c r="H132" s="99" t="s">
        <v>171</v>
      </c>
      <c r="I132" s="96">
        <v>668.97489099999996</v>
      </c>
      <c r="J132" s="98">
        <v>2380</v>
      </c>
      <c r="K132" s="86"/>
      <c r="L132" s="96">
        <v>57.827259944999994</v>
      </c>
      <c r="M132" s="97">
        <v>1.9016792401093474E-5</v>
      </c>
      <c r="N132" s="97">
        <f t="shared" si="3"/>
        <v>3.2964421038997982E-3</v>
      </c>
      <c r="O132" s="97">
        <f>L132/'סכום נכסי הקרן'!$C$42</f>
        <v>4.3345892242967687E-4</v>
      </c>
    </row>
    <row r="133" spans="2:15" s="142" customFormat="1">
      <c r="B133" s="89" t="s">
        <v>1237</v>
      </c>
      <c r="C133" s="86" t="s">
        <v>1238</v>
      </c>
      <c r="D133" s="99" t="s">
        <v>1210</v>
      </c>
      <c r="E133" s="99" t="s">
        <v>1211</v>
      </c>
      <c r="F133" s="86" t="s">
        <v>1239</v>
      </c>
      <c r="G133" s="99" t="s">
        <v>1240</v>
      </c>
      <c r="H133" s="99" t="s">
        <v>171</v>
      </c>
      <c r="I133" s="96">
        <v>1699.2547729999999</v>
      </c>
      <c r="J133" s="98">
        <v>500</v>
      </c>
      <c r="K133" s="86"/>
      <c r="L133" s="96">
        <v>30.858466669000002</v>
      </c>
      <c r="M133" s="97">
        <v>6.2521242095734837E-5</v>
      </c>
      <c r="N133" s="97">
        <f t="shared" si="3"/>
        <v>1.7590864392715464E-3</v>
      </c>
      <c r="O133" s="97">
        <f>L133/'סכום נכסי הקרן'!$C$42</f>
        <v>2.3130747891044387E-4</v>
      </c>
    </row>
    <row r="134" spans="2:15" s="142" customFormat="1">
      <c r="B134" s="89" t="s">
        <v>1241</v>
      </c>
      <c r="C134" s="86" t="s">
        <v>1242</v>
      </c>
      <c r="D134" s="99" t="s">
        <v>1210</v>
      </c>
      <c r="E134" s="99" t="s">
        <v>1211</v>
      </c>
      <c r="F134" s="86" t="s">
        <v>972</v>
      </c>
      <c r="G134" s="99" t="s">
        <v>200</v>
      </c>
      <c r="H134" s="99" t="s">
        <v>171</v>
      </c>
      <c r="I134" s="96">
        <v>1024.4507739999999</v>
      </c>
      <c r="J134" s="98">
        <v>12251</v>
      </c>
      <c r="K134" s="86"/>
      <c r="L134" s="96">
        <v>455.83584629500001</v>
      </c>
      <c r="M134" s="97">
        <v>1.6516081092002571E-5</v>
      </c>
      <c r="N134" s="97">
        <f t="shared" si="3"/>
        <v>2.5984915723532558E-2</v>
      </c>
      <c r="O134" s="97">
        <f>L134/'סכום נכסי הקרן'!$C$42</f>
        <v>3.4168334264458732E-3</v>
      </c>
    </row>
    <row r="135" spans="2:15" s="142" customFormat="1">
      <c r="B135" s="89" t="s">
        <v>1243</v>
      </c>
      <c r="C135" s="86" t="s">
        <v>1244</v>
      </c>
      <c r="D135" s="99" t="s">
        <v>1210</v>
      </c>
      <c r="E135" s="99" t="s">
        <v>1211</v>
      </c>
      <c r="F135" s="86" t="s">
        <v>1052</v>
      </c>
      <c r="G135" s="99" t="s">
        <v>956</v>
      </c>
      <c r="H135" s="99" t="s">
        <v>171</v>
      </c>
      <c r="I135" s="96">
        <v>759.521432</v>
      </c>
      <c r="J135" s="98">
        <v>2518</v>
      </c>
      <c r="K135" s="86"/>
      <c r="L135" s="96">
        <v>69.461090800000008</v>
      </c>
      <c r="M135" s="97">
        <v>2.7205920872943337E-5</v>
      </c>
      <c r="N135" s="97">
        <f t="shared" si="3"/>
        <v>3.9596284609318601E-3</v>
      </c>
      <c r="O135" s="97">
        <f>L135/'סכום נכסי הקרן'!$C$42</f>
        <v>5.2066325808268325E-4</v>
      </c>
    </row>
    <row r="136" spans="2:15" s="142" customFormat="1">
      <c r="B136" s="89" t="s">
        <v>1247</v>
      </c>
      <c r="C136" s="86" t="s">
        <v>1248</v>
      </c>
      <c r="D136" s="99" t="s">
        <v>1210</v>
      </c>
      <c r="E136" s="99" t="s">
        <v>1211</v>
      </c>
      <c r="F136" s="86" t="s">
        <v>869</v>
      </c>
      <c r="G136" s="99" t="s">
        <v>441</v>
      </c>
      <c r="H136" s="99" t="s">
        <v>171</v>
      </c>
      <c r="I136" s="96">
        <v>65.827350999999993</v>
      </c>
      <c r="J136" s="98">
        <v>374</v>
      </c>
      <c r="K136" s="86"/>
      <c r="L136" s="96">
        <v>0.89417766600000004</v>
      </c>
      <c r="M136" s="97">
        <v>4.0310083173035665E-7</v>
      </c>
      <c r="N136" s="97">
        <f t="shared" si="3"/>
        <v>5.0972584718223614E-5</v>
      </c>
      <c r="O136" s="97">
        <f>L136/'סכום נכסי הקרן'!$C$42</f>
        <v>6.7025359308686428E-6</v>
      </c>
    </row>
    <row r="137" spans="2:15" s="142" customFormat="1">
      <c r="B137" s="89" t="s">
        <v>1251</v>
      </c>
      <c r="C137" s="86" t="s">
        <v>1252</v>
      </c>
      <c r="D137" s="99" t="s">
        <v>131</v>
      </c>
      <c r="E137" s="99" t="s">
        <v>1211</v>
      </c>
      <c r="F137" s="86" t="s">
        <v>1183</v>
      </c>
      <c r="G137" s="99" t="s">
        <v>406</v>
      </c>
      <c r="H137" s="99" t="s">
        <v>174</v>
      </c>
      <c r="I137" s="96">
        <v>16.695156000000001</v>
      </c>
      <c r="J137" s="98">
        <v>35</v>
      </c>
      <c r="K137" s="86"/>
      <c r="L137" s="96">
        <v>2.7654019999999998E-2</v>
      </c>
      <c r="M137" s="97">
        <v>2.4352571174264324E-6</v>
      </c>
      <c r="N137" s="97">
        <f t="shared" si="3"/>
        <v>1.5764170039664691E-6</v>
      </c>
      <c r="O137" s="97">
        <f>L137/'סכום נכסי הקרן'!$C$42</f>
        <v>2.0728773456410625E-7</v>
      </c>
    </row>
    <row r="138" spans="2:15" s="142" customFormat="1">
      <c r="B138" s="89" t="s">
        <v>1253</v>
      </c>
      <c r="C138" s="86" t="s">
        <v>1254</v>
      </c>
      <c r="D138" s="99" t="s">
        <v>1210</v>
      </c>
      <c r="E138" s="99" t="s">
        <v>1211</v>
      </c>
      <c r="F138" s="86" t="s">
        <v>1081</v>
      </c>
      <c r="G138" s="99" t="s">
        <v>1075</v>
      </c>
      <c r="H138" s="99" t="s">
        <v>171</v>
      </c>
      <c r="I138" s="96">
        <v>347.05309299999999</v>
      </c>
      <c r="J138" s="98">
        <v>831</v>
      </c>
      <c r="K138" s="86"/>
      <c r="L138" s="96">
        <v>10.474728698000002</v>
      </c>
      <c r="M138" s="97">
        <v>1.2233666086320302E-5</v>
      </c>
      <c r="N138" s="97">
        <f t="shared" si="3"/>
        <v>5.9711175559512715E-4</v>
      </c>
      <c r="O138" s="97">
        <f>L138/'סכום נכסי הקרן'!$C$42</f>
        <v>7.8515990875180195E-5</v>
      </c>
    </row>
    <row r="139" spans="2:15" s="142" customFormat="1">
      <c r="B139" s="89" t="s">
        <v>1257</v>
      </c>
      <c r="C139" s="86" t="s">
        <v>1258</v>
      </c>
      <c r="D139" s="99" t="s">
        <v>1210</v>
      </c>
      <c r="E139" s="99" t="s">
        <v>1211</v>
      </c>
      <c r="F139" s="86" t="s">
        <v>1259</v>
      </c>
      <c r="G139" s="99" t="s">
        <v>1260</v>
      </c>
      <c r="H139" s="99" t="s">
        <v>171</v>
      </c>
      <c r="I139" s="96">
        <v>482.93832600000002</v>
      </c>
      <c r="J139" s="98">
        <v>3768</v>
      </c>
      <c r="K139" s="86"/>
      <c r="L139" s="96">
        <v>66.091925778000004</v>
      </c>
      <c r="M139" s="97">
        <v>1.021978661153795E-5</v>
      </c>
      <c r="N139" s="97">
        <f t="shared" si="3"/>
        <v>3.7675692583331111E-3</v>
      </c>
      <c r="O139" s="97">
        <f>L139/'סכום נכסי הקרן'!$C$42</f>
        <v>4.9540882546192844E-4</v>
      </c>
    </row>
    <row r="140" spans="2:15" s="142" customFormat="1">
      <c r="B140" s="89" t="s">
        <v>1261</v>
      </c>
      <c r="C140" s="86" t="s">
        <v>1262</v>
      </c>
      <c r="D140" s="99" t="s">
        <v>1210</v>
      </c>
      <c r="E140" s="99" t="s">
        <v>1211</v>
      </c>
      <c r="F140" s="86" t="s">
        <v>959</v>
      </c>
      <c r="G140" s="99" t="s">
        <v>524</v>
      </c>
      <c r="H140" s="99" t="s">
        <v>171</v>
      </c>
      <c r="I140" s="96">
        <v>2948.6437729999998</v>
      </c>
      <c r="J140" s="98">
        <v>1568</v>
      </c>
      <c r="K140" s="86"/>
      <c r="L140" s="96">
        <v>167.92455518800003</v>
      </c>
      <c r="M140" s="97">
        <v>2.7066957926897358E-6</v>
      </c>
      <c r="N140" s="97">
        <f t="shared" si="3"/>
        <v>9.5725368023118883E-3</v>
      </c>
      <c r="O140" s="97">
        <f>L140/'סכום נכסי הקרן'!$C$42</f>
        <v>1.2587211777024014E-3</v>
      </c>
    </row>
    <row r="141" spans="2:15" s="142" customFormat="1">
      <c r="B141" s="89" t="s">
        <v>1263</v>
      </c>
      <c r="C141" s="86" t="s">
        <v>1264</v>
      </c>
      <c r="D141" s="99" t="s">
        <v>1210</v>
      </c>
      <c r="E141" s="99" t="s">
        <v>1211</v>
      </c>
      <c r="F141" s="86" t="s">
        <v>955</v>
      </c>
      <c r="G141" s="99" t="s">
        <v>956</v>
      </c>
      <c r="H141" s="99" t="s">
        <v>171</v>
      </c>
      <c r="I141" s="96">
        <v>861.66477400000008</v>
      </c>
      <c r="J141" s="98">
        <v>1656</v>
      </c>
      <c r="K141" s="86"/>
      <c r="L141" s="96">
        <v>51.825620564999994</v>
      </c>
      <c r="M141" s="97">
        <v>8.1379358602627273E-6</v>
      </c>
      <c r="N141" s="97">
        <f t="shared" si="3"/>
        <v>2.9543187391844051E-3</v>
      </c>
      <c r="O141" s="97">
        <f>L141/'סכום נכסי הקרן'!$C$42</f>
        <v>3.8847210927372603E-4</v>
      </c>
    </row>
    <row r="142" spans="2:15" s="142" customFormat="1">
      <c r="B142" s="89" t="s">
        <v>1265</v>
      </c>
      <c r="C142" s="86" t="s">
        <v>1266</v>
      </c>
      <c r="D142" s="99" t="s">
        <v>1210</v>
      </c>
      <c r="E142" s="99" t="s">
        <v>1211</v>
      </c>
      <c r="F142" s="86" t="s">
        <v>1267</v>
      </c>
      <c r="G142" s="99" t="s">
        <v>1268</v>
      </c>
      <c r="H142" s="99" t="s">
        <v>171</v>
      </c>
      <c r="I142" s="96">
        <v>314.46563099999997</v>
      </c>
      <c r="J142" s="98">
        <v>3694</v>
      </c>
      <c r="K142" s="86"/>
      <c r="L142" s="96">
        <v>42.190621002999997</v>
      </c>
      <c r="M142" s="97">
        <v>1.5357434443081738E-5</v>
      </c>
      <c r="N142" s="97">
        <f t="shared" si="3"/>
        <v>2.4050757306544957E-3</v>
      </c>
      <c r="O142" s="97">
        <f>L142/'סכום נכסי הקרן'!$C$42</f>
        <v>3.1625052153591668E-4</v>
      </c>
    </row>
    <row r="143" spans="2:15" s="142" customFormat="1">
      <c r="B143" s="89" t="s">
        <v>1269</v>
      </c>
      <c r="C143" s="86" t="s">
        <v>1270</v>
      </c>
      <c r="D143" s="99" t="s">
        <v>1210</v>
      </c>
      <c r="E143" s="99" t="s">
        <v>1211</v>
      </c>
      <c r="F143" s="86" t="s">
        <v>1271</v>
      </c>
      <c r="G143" s="99" t="s">
        <v>1215</v>
      </c>
      <c r="H143" s="99" t="s">
        <v>171</v>
      </c>
      <c r="I143" s="96">
        <v>115.71522</v>
      </c>
      <c r="J143" s="98">
        <v>5986</v>
      </c>
      <c r="K143" s="86"/>
      <c r="L143" s="96">
        <v>25.157821967000004</v>
      </c>
      <c r="M143" s="97">
        <v>1.7711726709686165E-6</v>
      </c>
      <c r="N143" s="97">
        <f t="shared" si="3"/>
        <v>1.4341212717550638E-3</v>
      </c>
      <c r="O143" s="97">
        <f>L143/'סכום נכסי הקרן'!$C$42</f>
        <v>1.8857684785454477E-4</v>
      </c>
    </row>
    <row r="144" spans="2:15" s="142" customFormat="1">
      <c r="B144" s="89" t="s">
        <v>1272</v>
      </c>
      <c r="C144" s="86" t="s">
        <v>1273</v>
      </c>
      <c r="D144" s="99" t="s">
        <v>1210</v>
      </c>
      <c r="E144" s="99" t="s">
        <v>1211</v>
      </c>
      <c r="F144" s="86" t="s">
        <v>1274</v>
      </c>
      <c r="G144" s="99" t="s">
        <v>1215</v>
      </c>
      <c r="H144" s="99" t="s">
        <v>171</v>
      </c>
      <c r="I144" s="96">
        <v>184.750405</v>
      </c>
      <c r="J144" s="98">
        <v>12083</v>
      </c>
      <c r="K144" s="86"/>
      <c r="L144" s="96">
        <v>81.078557740000008</v>
      </c>
      <c r="M144" s="97">
        <v>3.8211370317956578E-6</v>
      </c>
      <c r="N144" s="97">
        <f t="shared" si="3"/>
        <v>4.6218819932296708E-3</v>
      </c>
      <c r="O144" s="97">
        <f>L144/'סכום נכסי הקרן'!$C$42</f>
        <v>6.0774493385228208E-4</v>
      </c>
    </row>
    <row r="145" spans="2:15" s="142" customFormat="1">
      <c r="B145" s="85"/>
      <c r="C145" s="86"/>
      <c r="D145" s="86"/>
      <c r="E145" s="86"/>
      <c r="F145" s="86"/>
      <c r="G145" s="86"/>
      <c r="H145" s="86"/>
      <c r="I145" s="96"/>
      <c r="J145" s="98"/>
      <c r="K145" s="86"/>
      <c r="L145" s="86"/>
      <c r="M145" s="86"/>
      <c r="N145" s="97"/>
      <c r="O145" s="86"/>
    </row>
    <row r="146" spans="2:15" s="142" customFormat="1">
      <c r="B146" s="104" t="s">
        <v>65</v>
      </c>
      <c r="C146" s="84"/>
      <c r="D146" s="84"/>
      <c r="E146" s="84"/>
      <c r="F146" s="84"/>
      <c r="G146" s="84"/>
      <c r="H146" s="84"/>
      <c r="I146" s="93"/>
      <c r="J146" s="95"/>
      <c r="K146" s="93">
        <v>0.25160540199999998</v>
      </c>
      <c r="L146" s="93">
        <f>SUM(L147:L154)</f>
        <v>628.56449990299996</v>
      </c>
      <c r="M146" s="84"/>
      <c r="N146" s="94">
        <f t="shared" ref="N146:N154" si="4">L146/$L$11</f>
        <v>3.5831310085722406E-2</v>
      </c>
      <c r="O146" s="94">
        <f>L146/'סכום נכסי הקרן'!$C$42</f>
        <v>4.7115649447101449E-3</v>
      </c>
    </row>
    <row r="147" spans="2:15" s="142" customFormat="1">
      <c r="B147" s="89" t="s">
        <v>1275</v>
      </c>
      <c r="C147" s="86" t="s">
        <v>1276</v>
      </c>
      <c r="D147" s="99" t="s">
        <v>1228</v>
      </c>
      <c r="E147" s="99" t="s">
        <v>1211</v>
      </c>
      <c r="F147" s="86"/>
      <c r="G147" s="99" t="s">
        <v>928</v>
      </c>
      <c r="H147" s="99" t="s">
        <v>171</v>
      </c>
      <c r="I147" s="96">
        <v>204.71747999999999</v>
      </c>
      <c r="J147" s="98">
        <v>2731</v>
      </c>
      <c r="K147" s="86"/>
      <c r="L147" s="96">
        <v>20.305910464</v>
      </c>
      <c r="M147" s="97">
        <v>5.3108468879222846E-7</v>
      </c>
      <c r="N147" s="97">
        <f t="shared" si="4"/>
        <v>1.1575381277828777E-3</v>
      </c>
      <c r="O147" s="97">
        <f>L147/'סכום נכסי הקרן'!$C$42</f>
        <v>1.5220811217841527E-4</v>
      </c>
    </row>
    <row r="148" spans="2:15" s="142" customFormat="1">
      <c r="B148" s="89" t="s">
        <v>1277</v>
      </c>
      <c r="C148" s="86" t="s">
        <v>1278</v>
      </c>
      <c r="D148" s="99" t="s">
        <v>1210</v>
      </c>
      <c r="E148" s="99" t="s">
        <v>1211</v>
      </c>
      <c r="F148" s="86"/>
      <c r="G148" s="99" t="s">
        <v>1268</v>
      </c>
      <c r="H148" s="99" t="s">
        <v>171</v>
      </c>
      <c r="I148" s="96">
        <v>1611.03756</v>
      </c>
      <c r="J148" s="98">
        <v>2834</v>
      </c>
      <c r="K148" s="86"/>
      <c r="L148" s="96">
        <v>165.82551376399999</v>
      </c>
      <c r="M148" s="97">
        <v>3.1224687055205158E-6</v>
      </c>
      <c r="N148" s="97">
        <f t="shared" si="4"/>
        <v>9.45288097676379E-3</v>
      </c>
      <c r="O148" s="97">
        <f>L148/'סכום נכסי הקרן'!$C$42</f>
        <v>1.2429872792841178E-3</v>
      </c>
    </row>
    <row r="149" spans="2:15" s="142" customFormat="1">
      <c r="B149" s="89" t="s">
        <v>1279</v>
      </c>
      <c r="C149" s="86" t="s">
        <v>1280</v>
      </c>
      <c r="D149" s="99" t="s">
        <v>1228</v>
      </c>
      <c r="E149" s="99" t="s">
        <v>1211</v>
      </c>
      <c r="F149" s="86"/>
      <c r="G149" s="99" t="s">
        <v>928</v>
      </c>
      <c r="H149" s="99" t="s">
        <v>171</v>
      </c>
      <c r="I149" s="96">
        <v>161.103756</v>
      </c>
      <c r="J149" s="98">
        <v>5276</v>
      </c>
      <c r="K149" s="96">
        <v>0.25160540199999998</v>
      </c>
      <c r="L149" s="96">
        <v>31.123003095000001</v>
      </c>
      <c r="M149" s="97">
        <v>2.6682914498882921E-7</v>
      </c>
      <c r="N149" s="97">
        <f t="shared" si="4"/>
        <v>1.7741663343506314E-3</v>
      </c>
      <c r="O149" s="97">
        <f>L149/'סכום נכסי הקרן'!$C$42</f>
        <v>2.3329037891757574E-4</v>
      </c>
    </row>
    <row r="150" spans="2:15" s="142" customFormat="1">
      <c r="B150" s="89" t="s">
        <v>1245</v>
      </c>
      <c r="C150" s="86" t="s">
        <v>1246</v>
      </c>
      <c r="D150" s="99" t="s">
        <v>1228</v>
      </c>
      <c r="E150" s="99" t="s">
        <v>1211</v>
      </c>
      <c r="F150" s="86"/>
      <c r="G150" s="99" t="s">
        <v>198</v>
      </c>
      <c r="H150" s="99" t="s">
        <v>171</v>
      </c>
      <c r="I150" s="96">
        <v>925.10722800000008</v>
      </c>
      <c r="J150" s="98">
        <v>5515</v>
      </c>
      <c r="K150" s="86"/>
      <c r="L150" s="96">
        <v>185.30341839000002</v>
      </c>
      <c r="M150" s="97">
        <v>1.8245908508775188E-5</v>
      </c>
      <c r="N150" s="97">
        <f t="shared" si="4"/>
        <v>1.056321864391177E-2</v>
      </c>
      <c r="O150" s="97">
        <f>L150/'סכום נכסי הקרן'!$C$42</f>
        <v>1.388988863284537E-3</v>
      </c>
    </row>
    <row r="151" spans="2:15" s="142" customFormat="1">
      <c r="B151" s="89" t="s">
        <v>1281</v>
      </c>
      <c r="C151" s="86" t="s">
        <v>1282</v>
      </c>
      <c r="D151" s="99" t="s">
        <v>1228</v>
      </c>
      <c r="E151" s="99" t="s">
        <v>1211</v>
      </c>
      <c r="F151" s="86"/>
      <c r="G151" s="99" t="s">
        <v>1283</v>
      </c>
      <c r="H151" s="99" t="s">
        <v>171</v>
      </c>
      <c r="I151" s="96">
        <v>46.550975000000001</v>
      </c>
      <c r="J151" s="98">
        <v>24288</v>
      </c>
      <c r="K151" s="86"/>
      <c r="L151" s="96">
        <v>41.064484360000002</v>
      </c>
      <c r="M151" s="97">
        <v>4.9663403861820081E-7</v>
      </c>
      <c r="N151" s="97">
        <f t="shared" si="4"/>
        <v>2.3408803278589926E-3</v>
      </c>
      <c r="O151" s="97">
        <f>L151/'סכום נכסי הקרן'!$C$42</f>
        <v>3.0780927814572974E-4</v>
      </c>
    </row>
    <row r="152" spans="2:15" s="142" customFormat="1">
      <c r="B152" s="89" t="s">
        <v>1249</v>
      </c>
      <c r="C152" s="86" t="s">
        <v>1250</v>
      </c>
      <c r="D152" s="99" t="s">
        <v>1210</v>
      </c>
      <c r="E152" s="99" t="s">
        <v>1211</v>
      </c>
      <c r="F152" s="86"/>
      <c r="G152" s="99" t="s">
        <v>524</v>
      </c>
      <c r="H152" s="99" t="s">
        <v>171</v>
      </c>
      <c r="I152" s="96">
        <v>672.95887100000004</v>
      </c>
      <c r="J152" s="98">
        <v>4816</v>
      </c>
      <c r="K152" s="86"/>
      <c r="L152" s="96">
        <v>117.71202763500001</v>
      </c>
      <c r="M152" s="97">
        <v>4.9528495672678159E-6</v>
      </c>
      <c r="N152" s="97">
        <f t="shared" si="4"/>
        <v>6.7101724065862737E-3</v>
      </c>
      <c r="O152" s="97">
        <f>L152/'סכום נכסי הקרן'!$C$42</f>
        <v>8.8234041703183204E-4</v>
      </c>
    </row>
    <row r="153" spans="2:15" s="142" customFormat="1">
      <c r="B153" s="89" t="s">
        <v>1255</v>
      </c>
      <c r="C153" s="86" t="s">
        <v>1256</v>
      </c>
      <c r="D153" s="99" t="s">
        <v>1210</v>
      </c>
      <c r="E153" s="99" t="s">
        <v>1211</v>
      </c>
      <c r="F153" s="86"/>
      <c r="G153" s="99" t="s">
        <v>200</v>
      </c>
      <c r="H153" s="99" t="s">
        <v>171</v>
      </c>
      <c r="I153" s="96">
        <v>454.19510200000002</v>
      </c>
      <c r="J153" s="98">
        <v>1528</v>
      </c>
      <c r="K153" s="86"/>
      <c r="L153" s="96">
        <v>25.206447398000002</v>
      </c>
      <c r="M153" s="97">
        <v>9.1210584959951364E-6</v>
      </c>
      <c r="N153" s="97">
        <f t="shared" si="4"/>
        <v>1.4368931637350939E-3</v>
      </c>
      <c r="O153" s="97">
        <f>L153/'סכום נכסי הקרן'!$C$42</f>
        <v>1.8894133212967704E-4</v>
      </c>
    </row>
    <row r="154" spans="2:15" s="142" customFormat="1">
      <c r="B154" s="89" t="s">
        <v>1284</v>
      </c>
      <c r="C154" s="86" t="s">
        <v>1285</v>
      </c>
      <c r="D154" s="99" t="s">
        <v>1210</v>
      </c>
      <c r="E154" s="99" t="s">
        <v>1211</v>
      </c>
      <c r="F154" s="86"/>
      <c r="G154" s="99" t="s">
        <v>1215</v>
      </c>
      <c r="H154" s="99" t="s">
        <v>171</v>
      </c>
      <c r="I154" s="96">
        <v>194.03656799999996</v>
      </c>
      <c r="J154" s="98">
        <v>5963</v>
      </c>
      <c r="K154" s="86"/>
      <c r="L154" s="96">
        <v>42.023694797000005</v>
      </c>
      <c r="M154" s="97">
        <v>6.4719799902745129E-6</v>
      </c>
      <c r="N154" s="97">
        <f t="shared" si="4"/>
        <v>2.3955601047329846E-3</v>
      </c>
      <c r="O154" s="97">
        <f>L154/'סכום נכסי הקרן'!$C$42</f>
        <v>3.1499928373826118E-4</v>
      </c>
    </row>
    <row r="155" spans="2:15" s="142" customFormat="1">
      <c r="B155" s="145"/>
      <c r="C155" s="145"/>
      <c r="D155" s="145"/>
    </row>
    <row r="156" spans="2:15" s="142" customFormat="1">
      <c r="B156" s="145"/>
      <c r="C156" s="145"/>
      <c r="D156" s="145"/>
    </row>
    <row r="157" spans="2:15" s="142" customFormat="1">
      <c r="B157" s="145"/>
      <c r="C157" s="145"/>
      <c r="D157" s="145"/>
    </row>
    <row r="158" spans="2:15" s="142" customFormat="1">
      <c r="B158" s="146" t="s">
        <v>257</v>
      </c>
      <c r="C158" s="145"/>
      <c r="D158" s="145"/>
    </row>
    <row r="159" spans="2:15" s="142" customFormat="1">
      <c r="B159" s="146" t="s">
        <v>119</v>
      </c>
      <c r="C159" s="145"/>
      <c r="D159" s="145"/>
    </row>
    <row r="160" spans="2:15">
      <c r="B160" s="101" t="s">
        <v>240</v>
      </c>
      <c r="E160" s="1"/>
      <c r="F160" s="1"/>
      <c r="G160" s="1"/>
    </row>
    <row r="161" spans="2:7">
      <c r="B161" s="101" t="s">
        <v>248</v>
      </c>
      <c r="E161" s="1"/>
      <c r="F161" s="1"/>
      <c r="G161" s="1"/>
    </row>
    <row r="162" spans="2:7">
      <c r="B162" s="101" t="s">
        <v>254</v>
      </c>
      <c r="E162" s="1"/>
      <c r="F162" s="1"/>
      <c r="G162" s="1"/>
    </row>
    <row r="163" spans="2:7">
      <c r="E163" s="1"/>
      <c r="F163" s="1"/>
      <c r="G163" s="1"/>
    </row>
    <row r="164" spans="2:7"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60 B162"/>
    <dataValidation type="list" allowBlank="1" showInputMessage="1" showErrorMessage="1" sqref="E12:E35 E37:E135 E136 E137:E138 E139:E357">
      <formula1>$BF$6:$BF$23</formula1>
    </dataValidation>
    <dataValidation type="list" allowBlank="1" showInputMessage="1" showErrorMessage="1" sqref="H12:H35 H37:H135 H136 H137:H138 H139:H357">
      <formula1>$BJ$6:$BJ$19</formula1>
    </dataValidation>
    <dataValidation type="list" allowBlank="1" showInputMessage="1" showErrorMessage="1" sqref="G12:G35 G37:G135 G136 G137:G138 G139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187</v>
      </c>
      <c r="C1" s="80" t="s" vm="1">
        <v>258</v>
      </c>
    </row>
    <row r="2" spans="2:63">
      <c r="B2" s="58" t="s">
        <v>186</v>
      </c>
      <c r="C2" s="80" t="s">
        <v>259</v>
      </c>
    </row>
    <row r="3" spans="2:63">
      <c r="B3" s="58" t="s">
        <v>188</v>
      </c>
      <c r="C3" s="80" t="s">
        <v>260</v>
      </c>
    </row>
    <row r="4" spans="2:63">
      <c r="B4" s="58" t="s">
        <v>189</v>
      </c>
      <c r="C4" s="80">
        <v>9453</v>
      </c>
    </row>
    <row r="6" spans="2:63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8"/>
      <c r="BK6" s="3"/>
    </row>
    <row r="7" spans="2:63" ht="26.25" customHeight="1">
      <c r="B7" s="166" t="s">
        <v>96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8"/>
      <c r="BH7" s="3"/>
      <c r="BK7" s="3"/>
    </row>
    <row r="8" spans="2:63" s="3" customFormat="1" ht="74.25" customHeight="1">
      <c r="B8" s="23" t="s">
        <v>122</v>
      </c>
      <c r="C8" s="31" t="s">
        <v>47</v>
      </c>
      <c r="D8" s="31" t="s">
        <v>127</v>
      </c>
      <c r="E8" s="31" t="s">
        <v>124</v>
      </c>
      <c r="F8" s="31" t="s">
        <v>67</v>
      </c>
      <c r="G8" s="31" t="s">
        <v>107</v>
      </c>
      <c r="H8" s="31" t="s">
        <v>242</v>
      </c>
      <c r="I8" s="31" t="s">
        <v>241</v>
      </c>
      <c r="J8" s="31" t="s">
        <v>256</v>
      </c>
      <c r="K8" s="31" t="s">
        <v>64</v>
      </c>
      <c r="L8" s="31" t="s">
        <v>61</v>
      </c>
      <c r="M8" s="31" t="s">
        <v>190</v>
      </c>
      <c r="N8" s="15" t="s">
        <v>192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249</v>
      </c>
      <c r="I9" s="33"/>
      <c r="J9" s="17" t="s">
        <v>245</v>
      </c>
      <c r="K9" s="33" t="s">
        <v>245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40" customFormat="1" ht="18" customHeight="1">
      <c r="B11" s="81" t="s">
        <v>33</v>
      </c>
      <c r="C11" s="82"/>
      <c r="D11" s="82"/>
      <c r="E11" s="82"/>
      <c r="F11" s="82"/>
      <c r="G11" s="82"/>
      <c r="H11" s="90"/>
      <c r="I11" s="92"/>
      <c r="J11" s="90">
        <v>20.156580000000002</v>
      </c>
      <c r="K11" s="90">
        <v>49061.627390426089</v>
      </c>
      <c r="L11" s="82"/>
      <c r="M11" s="91">
        <v>1</v>
      </c>
      <c r="N11" s="91">
        <f>K11/'סכום נכסי הקרן'!$C$42</f>
        <v>0.36775389602631836</v>
      </c>
      <c r="O11" s="143"/>
      <c r="BH11" s="142"/>
      <c r="BI11" s="144"/>
      <c r="BK11" s="142"/>
    </row>
    <row r="12" spans="2:63" s="142" customFormat="1" ht="20.25">
      <c r="B12" s="83" t="s">
        <v>239</v>
      </c>
      <c r="C12" s="84"/>
      <c r="D12" s="84"/>
      <c r="E12" s="84"/>
      <c r="F12" s="84"/>
      <c r="G12" s="84"/>
      <c r="H12" s="93"/>
      <c r="I12" s="95"/>
      <c r="J12" s="84"/>
      <c r="K12" s="93">
        <v>1236.9255904260001</v>
      </c>
      <c r="L12" s="84"/>
      <c r="M12" s="94">
        <v>2.5211670631769021E-2</v>
      </c>
      <c r="N12" s="94">
        <f>K12/'סכום נכסי הקרן'!$C$42</f>
        <v>9.2716901001653699E-3</v>
      </c>
      <c r="BI12" s="140"/>
    </row>
    <row r="13" spans="2:63" s="142" customFormat="1">
      <c r="B13" s="104" t="s">
        <v>69</v>
      </c>
      <c r="C13" s="84"/>
      <c r="D13" s="84"/>
      <c r="E13" s="84"/>
      <c r="F13" s="84"/>
      <c r="G13" s="84"/>
      <c r="H13" s="93"/>
      <c r="I13" s="95"/>
      <c r="J13" s="84"/>
      <c r="K13" s="93">
        <v>390.10604802699999</v>
      </c>
      <c r="L13" s="84"/>
      <c r="M13" s="94">
        <v>7.9513474945008752E-3</v>
      </c>
      <c r="N13" s="94">
        <f>K13/'סכום נכסי הקרן'!$C$42</f>
        <v>2.9241390197618016E-3</v>
      </c>
    </row>
    <row r="14" spans="2:63" s="142" customFormat="1">
      <c r="B14" s="89" t="s">
        <v>1286</v>
      </c>
      <c r="C14" s="86" t="s">
        <v>1287</v>
      </c>
      <c r="D14" s="99" t="s">
        <v>128</v>
      </c>
      <c r="E14" s="86" t="s">
        <v>1288</v>
      </c>
      <c r="F14" s="99" t="s">
        <v>1289</v>
      </c>
      <c r="G14" s="99" t="s">
        <v>172</v>
      </c>
      <c r="H14" s="96">
        <v>5785.4477159999997</v>
      </c>
      <c r="I14" s="98">
        <v>2097</v>
      </c>
      <c r="J14" s="86"/>
      <c r="K14" s="96">
        <v>121.32083860600001</v>
      </c>
      <c r="L14" s="97">
        <v>2.1962556211820944E-4</v>
      </c>
      <c r="M14" s="97">
        <v>2.4728254046802087E-3</v>
      </c>
      <c r="N14" s="97">
        <f>K14/'סכום נכסי הקרן'!$C$42</f>
        <v>9.093911767640041E-4</v>
      </c>
    </row>
    <row r="15" spans="2:63" s="142" customFormat="1">
      <c r="B15" s="89" t="s">
        <v>1290</v>
      </c>
      <c r="C15" s="86" t="s">
        <v>1291</v>
      </c>
      <c r="D15" s="99" t="s">
        <v>128</v>
      </c>
      <c r="E15" s="86" t="s">
        <v>1292</v>
      </c>
      <c r="F15" s="99" t="s">
        <v>1289</v>
      </c>
      <c r="G15" s="99" t="s">
        <v>172</v>
      </c>
      <c r="H15" s="96">
        <v>7.1206079999999998</v>
      </c>
      <c r="I15" s="98">
        <v>1148</v>
      </c>
      <c r="J15" s="86"/>
      <c r="K15" s="96">
        <v>8.1744579999999997E-2</v>
      </c>
      <c r="L15" s="97">
        <v>1.0129146976736246E-5</v>
      </c>
      <c r="M15" s="97">
        <v>1.6661612006770016E-6</v>
      </c>
      <c r="N15" s="97">
        <f>K15/'סכום נכסי הקרן'!$C$42</f>
        <v>6.1273727295685582E-7</v>
      </c>
    </row>
    <row r="16" spans="2:63" s="142" customFormat="1" ht="20.25">
      <c r="B16" s="89" t="s">
        <v>1293</v>
      </c>
      <c r="C16" s="86" t="s">
        <v>1294</v>
      </c>
      <c r="D16" s="99" t="s">
        <v>128</v>
      </c>
      <c r="E16" s="86" t="s">
        <v>1292</v>
      </c>
      <c r="F16" s="99" t="s">
        <v>1289</v>
      </c>
      <c r="G16" s="99" t="s">
        <v>172</v>
      </c>
      <c r="H16" s="96">
        <v>4094.3496</v>
      </c>
      <c r="I16" s="98">
        <v>2078</v>
      </c>
      <c r="J16" s="86"/>
      <c r="K16" s="96">
        <v>85.080584688000002</v>
      </c>
      <c r="L16" s="97">
        <v>5.9395487671694188E-5</v>
      </c>
      <c r="M16" s="97">
        <v>1.7341574100455271E-3</v>
      </c>
      <c r="N16" s="97">
        <f>K16/'סכום נכסי הקרן'!$C$42</f>
        <v>6.3774314386715232E-4</v>
      </c>
      <c r="BH16" s="140"/>
    </row>
    <row r="17" spans="2:14" s="142" customFormat="1">
      <c r="B17" s="89" t="s">
        <v>1295</v>
      </c>
      <c r="C17" s="86" t="s">
        <v>1296</v>
      </c>
      <c r="D17" s="99" t="s">
        <v>128</v>
      </c>
      <c r="E17" s="86" t="s">
        <v>1297</v>
      </c>
      <c r="F17" s="99" t="s">
        <v>1289</v>
      </c>
      <c r="G17" s="99" t="s">
        <v>172</v>
      </c>
      <c r="H17" s="96">
        <v>1.1039999999999999E-3</v>
      </c>
      <c r="I17" s="98">
        <v>15320</v>
      </c>
      <c r="J17" s="86"/>
      <c r="K17" s="96">
        <v>1.6908799999999999E-4</v>
      </c>
      <c r="L17" s="97">
        <v>1.2945314722410943E-10</v>
      </c>
      <c r="M17" s="97">
        <v>3.446440915104987E-9</v>
      </c>
      <c r="N17" s="97">
        <f>K17/'סכום נכסי הקרן'!$C$42</f>
        <v>1.267442073954369E-9</v>
      </c>
    </row>
    <row r="18" spans="2:14" s="142" customFormat="1">
      <c r="B18" s="89" t="s">
        <v>1298</v>
      </c>
      <c r="C18" s="86" t="s">
        <v>1299</v>
      </c>
      <c r="D18" s="99" t="s">
        <v>128</v>
      </c>
      <c r="E18" s="86" t="s">
        <v>1297</v>
      </c>
      <c r="F18" s="99" t="s">
        <v>1289</v>
      </c>
      <c r="G18" s="99" t="s">
        <v>172</v>
      </c>
      <c r="H18" s="96">
        <v>198.04191</v>
      </c>
      <c r="I18" s="98">
        <v>20360</v>
      </c>
      <c r="J18" s="86"/>
      <c r="K18" s="96">
        <v>40.321332876</v>
      </c>
      <c r="L18" s="97">
        <v>2.8113202672460357E-5</v>
      </c>
      <c r="M18" s="97">
        <v>8.2185070126451461E-4</v>
      </c>
      <c r="N18" s="97">
        <f>K18/'סכום נכסי הקרן'!$C$42</f>
        <v>3.0223879734198712E-4</v>
      </c>
    </row>
    <row r="19" spans="2:14" s="142" customFormat="1">
      <c r="B19" s="89" t="s">
        <v>1300</v>
      </c>
      <c r="C19" s="86" t="s">
        <v>1301</v>
      </c>
      <c r="D19" s="99" t="s">
        <v>128</v>
      </c>
      <c r="E19" s="86" t="s">
        <v>1297</v>
      </c>
      <c r="F19" s="99" t="s">
        <v>1289</v>
      </c>
      <c r="G19" s="99" t="s">
        <v>172</v>
      </c>
      <c r="H19" s="96">
        <v>89.007599999999996</v>
      </c>
      <c r="I19" s="98">
        <v>14100</v>
      </c>
      <c r="J19" s="86"/>
      <c r="K19" s="96">
        <v>12.550071599999999</v>
      </c>
      <c r="L19" s="97">
        <v>6.4765168453644611E-6</v>
      </c>
      <c r="M19" s="97">
        <v>2.5580218732102286E-4</v>
      </c>
      <c r="N19" s="97">
        <f>K19/'סכום נכסי הקרן'!$C$42</f>
        <v>9.4072250999360243E-5</v>
      </c>
    </row>
    <row r="20" spans="2:14" s="142" customFormat="1">
      <c r="B20" s="89" t="s">
        <v>1302</v>
      </c>
      <c r="C20" s="86" t="s">
        <v>1303</v>
      </c>
      <c r="D20" s="99" t="s">
        <v>128</v>
      </c>
      <c r="E20" s="86" t="s">
        <v>1304</v>
      </c>
      <c r="F20" s="99" t="s">
        <v>1289</v>
      </c>
      <c r="G20" s="99" t="s">
        <v>172</v>
      </c>
      <c r="H20" s="96">
        <v>2.101E-3</v>
      </c>
      <c r="I20" s="98">
        <v>1536</v>
      </c>
      <c r="J20" s="86"/>
      <c r="K20" s="96">
        <v>3.2265000000000004E-5</v>
      </c>
      <c r="L20" s="97">
        <v>2.5866848446221137E-11</v>
      </c>
      <c r="M20" s="97">
        <v>6.5764226985866781E-10</v>
      </c>
      <c r="N20" s="97">
        <f>K20/'סכום נכסי הקרן'!$C$42</f>
        <v>2.4185050693211656E-10</v>
      </c>
    </row>
    <row r="21" spans="2:14" s="142" customFormat="1">
      <c r="B21" s="89" t="s">
        <v>1305</v>
      </c>
      <c r="C21" s="86" t="s">
        <v>1306</v>
      </c>
      <c r="D21" s="99" t="s">
        <v>128</v>
      </c>
      <c r="E21" s="86" t="s">
        <v>1304</v>
      </c>
      <c r="F21" s="99" t="s">
        <v>1289</v>
      </c>
      <c r="G21" s="99" t="s">
        <v>172</v>
      </c>
      <c r="H21" s="96">
        <v>6319.5396000000001</v>
      </c>
      <c r="I21" s="98">
        <v>2069</v>
      </c>
      <c r="J21" s="86"/>
      <c r="K21" s="96">
        <v>130.75127432400001</v>
      </c>
      <c r="L21" s="97">
        <v>1.105816055550587E-4</v>
      </c>
      <c r="M21" s="97">
        <v>2.6650415259057403E-3</v>
      </c>
      <c r="N21" s="97">
        <f>K21/'סכום נכסי הקרן'!$C$42</f>
        <v>9.8007940422376039E-4</v>
      </c>
    </row>
    <row r="22" spans="2:14" s="142" customFormat="1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86"/>
      <c r="M22" s="97"/>
      <c r="N22" s="86"/>
    </row>
    <row r="23" spans="2:14" s="142" customFormat="1">
      <c r="B23" s="104" t="s">
        <v>70</v>
      </c>
      <c r="C23" s="84"/>
      <c r="D23" s="84"/>
      <c r="E23" s="84"/>
      <c r="F23" s="84"/>
      <c r="G23" s="84"/>
      <c r="H23" s="93"/>
      <c r="I23" s="95"/>
      <c r="J23" s="84"/>
      <c r="K23" s="93">
        <v>846.81954239899983</v>
      </c>
      <c r="L23" s="84"/>
      <c r="M23" s="94">
        <v>1.7260323137268142E-2</v>
      </c>
      <c r="N23" s="94">
        <f>K23/'סכום נכסי הקרן'!$C$42</f>
        <v>6.3475510804035656E-3</v>
      </c>
    </row>
    <row r="24" spans="2:14" s="142" customFormat="1">
      <c r="B24" s="89" t="s">
        <v>1307</v>
      </c>
      <c r="C24" s="86" t="s">
        <v>1308</v>
      </c>
      <c r="D24" s="99" t="s">
        <v>128</v>
      </c>
      <c r="E24" s="86" t="s">
        <v>1288</v>
      </c>
      <c r="F24" s="99" t="s">
        <v>1309</v>
      </c>
      <c r="G24" s="99" t="s">
        <v>172</v>
      </c>
      <c r="H24" s="96">
        <v>2303.9396630000001</v>
      </c>
      <c r="I24" s="98">
        <v>346.95</v>
      </c>
      <c r="J24" s="86"/>
      <c r="K24" s="96">
        <v>7.9935186589999994</v>
      </c>
      <c r="L24" s="97">
        <v>1.474986196129992E-5</v>
      </c>
      <c r="M24" s="97">
        <v>1.6292811886137838E-4</v>
      </c>
      <c r="N24" s="97">
        <f>K24/'סכום נכסי הקרן'!$C$42</f>
        <v>5.9917450483510984E-5</v>
      </c>
    </row>
    <row r="25" spans="2:14" s="142" customFormat="1">
      <c r="B25" s="89" t="s">
        <v>1310</v>
      </c>
      <c r="C25" s="86" t="s">
        <v>1311</v>
      </c>
      <c r="D25" s="99" t="s">
        <v>128</v>
      </c>
      <c r="E25" s="86" t="s">
        <v>1288</v>
      </c>
      <c r="F25" s="99" t="s">
        <v>1309</v>
      </c>
      <c r="G25" s="99" t="s">
        <v>172</v>
      </c>
      <c r="H25" s="96">
        <v>9152.8326219999999</v>
      </c>
      <c r="I25" s="98">
        <v>321.14999999999998</v>
      </c>
      <c r="J25" s="86"/>
      <c r="K25" s="96">
        <v>29.394321962000003</v>
      </c>
      <c r="L25" s="97">
        <v>4.0595895583655286E-4</v>
      </c>
      <c r="M25" s="97">
        <v>5.9913059401971701E-4</v>
      </c>
      <c r="N25" s="97">
        <f>K25/'סכום נכסי הקרן'!$C$42</f>
        <v>2.2033261017931338E-4</v>
      </c>
    </row>
    <row r="26" spans="2:14" s="142" customFormat="1">
      <c r="B26" s="89" t="s">
        <v>1312</v>
      </c>
      <c r="C26" s="86" t="s">
        <v>1313</v>
      </c>
      <c r="D26" s="99" t="s">
        <v>128</v>
      </c>
      <c r="E26" s="86" t="s">
        <v>1288</v>
      </c>
      <c r="F26" s="99" t="s">
        <v>1309</v>
      </c>
      <c r="G26" s="99" t="s">
        <v>172</v>
      </c>
      <c r="H26" s="96">
        <v>46048.48331499999</v>
      </c>
      <c r="I26" s="98">
        <v>334.35</v>
      </c>
      <c r="J26" s="86"/>
      <c r="K26" s="96">
        <v>153.96310397100001</v>
      </c>
      <c r="L26" s="97">
        <v>2.0615172216673173E-4</v>
      </c>
      <c r="M26" s="97">
        <v>3.138157296450473E-3</v>
      </c>
      <c r="N26" s="97">
        <f>K26/'סכום נכסי הקרן'!$C$42</f>
        <v>1.1540695721130795E-3</v>
      </c>
    </row>
    <row r="27" spans="2:14" s="142" customFormat="1">
      <c r="B27" s="89" t="s">
        <v>1314</v>
      </c>
      <c r="C27" s="86" t="s">
        <v>1315</v>
      </c>
      <c r="D27" s="99" t="s">
        <v>128</v>
      </c>
      <c r="E27" s="86" t="s">
        <v>1288</v>
      </c>
      <c r="F27" s="99" t="s">
        <v>1309</v>
      </c>
      <c r="G27" s="99" t="s">
        <v>172</v>
      </c>
      <c r="H27" s="96">
        <v>921.265221</v>
      </c>
      <c r="I27" s="98">
        <v>366.07</v>
      </c>
      <c r="J27" s="86"/>
      <c r="K27" s="96">
        <v>3.3724755919999998</v>
      </c>
      <c r="L27" s="97">
        <v>6.9408157136778384E-6</v>
      </c>
      <c r="M27" s="97">
        <v>6.8739578594942947E-5</v>
      </c>
      <c r="N27" s="97">
        <f>K27/'סכום נכסי הקרן'!$C$42</f>
        <v>2.5279247839497588E-5</v>
      </c>
    </row>
    <row r="28" spans="2:14" s="142" customFormat="1">
      <c r="B28" s="89" t="s">
        <v>1316</v>
      </c>
      <c r="C28" s="86" t="s">
        <v>1317</v>
      </c>
      <c r="D28" s="99" t="s">
        <v>128</v>
      </c>
      <c r="E28" s="86" t="s">
        <v>1292</v>
      </c>
      <c r="F28" s="99" t="s">
        <v>1309</v>
      </c>
      <c r="G28" s="99" t="s">
        <v>172</v>
      </c>
      <c r="H28" s="96">
        <v>20686.044461000001</v>
      </c>
      <c r="I28" s="98">
        <v>334.87</v>
      </c>
      <c r="J28" s="86"/>
      <c r="K28" s="96">
        <v>69.271357099999989</v>
      </c>
      <c r="L28" s="97">
        <v>4.885143560094349E-5</v>
      </c>
      <c r="M28" s="97">
        <v>1.4119253841448731E-3</v>
      </c>
      <c r="N28" s="97">
        <f>K28/'סכום נכסי הקרן'!$C$42</f>
        <v>5.1924106091773335E-4</v>
      </c>
    </row>
    <row r="29" spans="2:14" s="142" customFormat="1">
      <c r="B29" s="89" t="s">
        <v>1318</v>
      </c>
      <c r="C29" s="86" t="s">
        <v>1319</v>
      </c>
      <c r="D29" s="99" t="s">
        <v>128</v>
      </c>
      <c r="E29" s="86" t="s">
        <v>1292</v>
      </c>
      <c r="F29" s="99" t="s">
        <v>1309</v>
      </c>
      <c r="G29" s="99" t="s">
        <v>172</v>
      </c>
      <c r="H29" s="96">
        <v>4993.3618909999996</v>
      </c>
      <c r="I29" s="98">
        <v>343.18</v>
      </c>
      <c r="J29" s="86"/>
      <c r="K29" s="96">
        <v>17.136219345000001</v>
      </c>
      <c r="L29" s="97">
        <v>1.6634635873506654E-5</v>
      </c>
      <c r="M29" s="97">
        <v>3.4927947270546453E-4</v>
      </c>
      <c r="N29" s="97">
        <f>K29/'סכום נכסי הקרן'!$C$42</f>
        <v>1.2844888688945269E-4</v>
      </c>
    </row>
    <row r="30" spans="2:14" s="142" customFormat="1">
      <c r="B30" s="89" t="s">
        <v>1320</v>
      </c>
      <c r="C30" s="86" t="s">
        <v>1321</v>
      </c>
      <c r="D30" s="99" t="s">
        <v>128</v>
      </c>
      <c r="E30" s="86" t="s">
        <v>1292</v>
      </c>
      <c r="F30" s="99" t="s">
        <v>1309</v>
      </c>
      <c r="G30" s="99" t="s">
        <v>172</v>
      </c>
      <c r="H30" s="96">
        <v>4683.2704439999998</v>
      </c>
      <c r="I30" s="98">
        <v>321.98</v>
      </c>
      <c r="J30" s="86"/>
      <c r="K30" s="96">
        <v>15.079194191000001</v>
      </c>
      <c r="L30" s="97">
        <v>7.0383926339652033E-5</v>
      </c>
      <c r="M30" s="97">
        <v>3.0735209965624912E-4</v>
      </c>
      <c r="N30" s="97">
        <f>K30/'סכום נכסי הקרן'!$C$42</f>
        <v>1.1302993210045488E-4</v>
      </c>
    </row>
    <row r="31" spans="2:14" s="142" customFormat="1">
      <c r="B31" s="89" t="s">
        <v>1322</v>
      </c>
      <c r="C31" s="86" t="s">
        <v>1323</v>
      </c>
      <c r="D31" s="99" t="s">
        <v>128</v>
      </c>
      <c r="E31" s="86" t="s">
        <v>1292</v>
      </c>
      <c r="F31" s="99" t="s">
        <v>1309</v>
      </c>
      <c r="G31" s="99" t="s">
        <v>172</v>
      </c>
      <c r="H31" s="96">
        <v>21937.685842999999</v>
      </c>
      <c r="I31" s="98">
        <v>363.3</v>
      </c>
      <c r="J31" s="86"/>
      <c r="K31" s="96">
        <v>79.699612657999992</v>
      </c>
      <c r="L31" s="97">
        <v>8.2375235049053405E-5</v>
      </c>
      <c r="M31" s="97">
        <v>1.6244795963199666E-3</v>
      </c>
      <c r="N31" s="97">
        <f>K31/'סכום נכסי הקרן'!$C$42</f>
        <v>5.9740870056192868E-4</v>
      </c>
    </row>
    <row r="32" spans="2:14" s="142" customFormat="1">
      <c r="B32" s="89" t="s">
        <v>1324</v>
      </c>
      <c r="C32" s="86" t="s">
        <v>1325</v>
      </c>
      <c r="D32" s="99" t="s">
        <v>128</v>
      </c>
      <c r="E32" s="86" t="s">
        <v>1297</v>
      </c>
      <c r="F32" s="99" t="s">
        <v>1309</v>
      </c>
      <c r="G32" s="99" t="s">
        <v>172</v>
      </c>
      <c r="H32" s="96">
        <v>46.072875999999994</v>
      </c>
      <c r="I32" s="98">
        <v>3438.37</v>
      </c>
      <c r="J32" s="86"/>
      <c r="K32" s="96">
        <v>1.5841559540000003</v>
      </c>
      <c r="L32" s="97">
        <v>1.9634451243886508E-6</v>
      </c>
      <c r="M32" s="97">
        <v>3.2289103282153523E-5</v>
      </c>
      <c r="N32" s="97">
        <f>K32/'סכום נכסי הקרן'!$C$42</f>
        <v>1.1874443531208143E-5</v>
      </c>
    </row>
    <row r="33" spans="2:14" s="142" customFormat="1">
      <c r="B33" s="89" t="s">
        <v>1326</v>
      </c>
      <c r="C33" s="86" t="s">
        <v>1327</v>
      </c>
      <c r="D33" s="99" t="s">
        <v>128</v>
      </c>
      <c r="E33" s="86" t="s">
        <v>1297</v>
      </c>
      <c r="F33" s="99" t="s">
        <v>1309</v>
      </c>
      <c r="G33" s="99" t="s">
        <v>172</v>
      </c>
      <c r="H33" s="96">
        <v>204.13719</v>
      </c>
      <c r="I33" s="98">
        <v>3201.86</v>
      </c>
      <c r="J33" s="86"/>
      <c r="K33" s="96">
        <v>6.536187032</v>
      </c>
      <c r="L33" s="97">
        <v>3.3052541538066968E-5</v>
      </c>
      <c r="M33" s="97">
        <v>1.332240159908653E-4</v>
      </c>
      <c r="N33" s="97">
        <f>K33/'סכום נכסי הקרן'!$C$42</f>
        <v>4.8993650924913251E-5</v>
      </c>
    </row>
    <row r="34" spans="2:14" s="142" customFormat="1">
      <c r="B34" s="89" t="s">
        <v>1328</v>
      </c>
      <c r="C34" s="86" t="s">
        <v>1329</v>
      </c>
      <c r="D34" s="99" t="s">
        <v>128</v>
      </c>
      <c r="E34" s="86" t="s">
        <v>1297</v>
      </c>
      <c r="F34" s="99" t="s">
        <v>1309</v>
      </c>
      <c r="G34" s="99" t="s">
        <v>172</v>
      </c>
      <c r="H34" s="96">
        <v>3208.416819</v>
      </c>
      <c r="I34" s="98">
        <v>3333.44</v>
      </c>
      <c r="J34" s="86"/>
      <c r="K34" s="96">
        <v>106.950649609</v>
      </c>
      <c r="L34" s="97">
        <v>8.2125053167655788E-5</v>
      </c>
      <c r="M34" s="97">
        <v>2.1799246233293597E-3</v>
      </c>
      <c r="N34" s="97">
        <f>K34/'סכום נכסי הקרן'!$C$42</f>
        <v>8.016757732730766E-4</v>
      </c>
    </row>
    <row r="35" spans="2:14" s="142" customFormat="1">
      <c r="B35" s="89" t="s">
        <v>1330</v>
      </c>
      <c r="C35" s="86" t="s">
        <v>1331</v>
      </c>
      <c r="D35" s="99" t="s">
        <v>128</v>
      </c>
      <c r="E35" s="86" t="s">
        <v>1297</v>
      </c>
      <c r="F35" s="99" t="s">
        <v>1309</v>
      </c>
      <c r="G35" s="99" t="s">
        <v>172</v>
      </c>
      <c r="H35" s="96">
        <v>2528.737607</v>
      </c>
      <c r="I35" s="98">
        <v>3649.4</v>
      </c>
      <c r="J35" s="86"/>
      <c r="K35" s="96">
        <v>92.283750236000003</v>
      </c>
      <c r="L35" s="97">
        <v>1.4655660317597756E-4</v>
      </c>
      <c r="M35" s="97">
        <v>1.8809761343955807E-3</v>
      </c>
      <c r="N35" s="97">
        <f>K35/'סכום נכסי הקרן'!$C$42</f>
        <v>6.9173630175649856E-4</v>
      </c>
    </row>
    <row r="36" spans="2:14" s="142" customFormat="1">
      <c r="B36" s="89" t="s">
        <v>1332</v>
      </c>
      <c r="C36" s="86" t="s">
        <v>1333</v>
      </c>
      <c r="D36" s="99" t="s">
        <v>128</v>
      </c>
      <c r="E36" s="86" t="s">
        <v>1304</v>
      </c>
      <c r="F36" s="99" t="s">
        <v>1309</v>
      </c>
      <c r="G36" s="99" t="s">
        <v>172</v>
      </c>
      <c r="H36" s="96">
        <v>6440.894268</v>
      </c>
      <c r="I36" s="98">
        <v>344.21</v>
      </c>
      <c r="J36" s="86"/>
      <c r="K36" s="96">
        <v>22.170202171</v>
      </c>
      <c r="L36" s="97">
        <v>1.8481460220125753E-5</v>
      </c>
      <c r="M36" s="97">
        <v>4.5188476922243927E-4</v>
      </c>
      <c r="N36" s="97">
        <f>K36/'סכום נכסי הקרן'!$C$42</f>
        <v>1.6618238443650581E-4</v>
      </c>
    </row>
    <row r="37" spans="2:14" s="142" customFormat="1">
      <c r="B37" s="89" t="s">
        <v>1334</v>
      </c>
      <c r="C37" s="86" t="s">
        <v>1335</v>
      </c>
      <c r="D37" s="99" t="s">
        <v>128</v>
      </c>
      <c r="E37" s="86" t="s">
        <v>1304</v>
      </c>
      <c r="F37" s="99" t="s">
        <v>1309</v>
      </c>
      <c r="G37" s="99" t="s">
        <v>172</v>
      </c>
      <c r="H37" s="96">
        <v>4135.7706390000003</v>
      </c>
      <c r="I37" s="98">
        <v>321.24</v>
      </c>
      <c r="J37" s="86"/>
      <c r="K37" s="96">
        <v>13.285749586</v>
      </c>
      <c r="L37" s="97">
        <v>1.0328802907269728E-4</v>
      </c>
      <c r="M37" s="97">
        <v>2.7079716455945745E-4</v>
      </c>
      <c r="N37" s="97">
        <f>K37/'סכום נכסי הקרן'!$C$42</f>
        <v>9.958671229962055E-5</v>
      </c>
    </row>
    <row r="38" spans="2:14" s="142" customFormat="1">
      <c r="B38" s="89" t="s">
        <v>1336</v>
      </c>
      <c r="C38" s="86" t="s">
        <v>1337</v>
      </c>
      <c r="D38" s="99" t="s">
        <v>128</v>
      </c>
      <c r="E38" s="86" t="s">
        <v>1304</v>
      </c>
      <c r="F38" s="99" t="s">
        <v>1309</v>
      </c>
      <c r="G38" s="99" t="s">
        <v>172</v>
      </c>
      <c r="H38" s="96">
        <v>56143.822461000003</v>
      </c>
      <c r="I38" s="98">
        <v>334.3</v>
      </c>
      <c r="J38" s="86"/>
      <c r="K38" s="96">
        <v>187.68879847599996</v>
      </c>
      <c r="L38" s="97">
        <v>1.3737343208164741E-4</v>
      </c>
      <c r="M38" s="97">
        <v>3.8255722131350588E-3</v>
      </c>
      <c r="N38" s="97">
        <f>K38/'סכום נכסי הקרן'!$C$42</f>
        <v>1.4068690859104431E-3</v>
      </c>
    </row>
    <row r="39" spans="2:14" s="142" customFormat="1">
      <c r="B39" s="89" t="s">
        <v>1338</v>
      </c>
      <c r="C39" s="86" t="s">
        <v>1339</v>
      </c>
      <c r="D39" s="99" t="s">
        <v>128</v>
      </c>
      <c r="E39" s="86" t="s">
        <v>1304</v>
      </c>
      <c r="F39" s="99" t="s">
        <v>1309</v>
      </c>
      <c r="G39" s="99" t="s">
        <v>172</v>
      </c>
      <c r="H39" s="96">
        <v>11027.793319</v>
      </c>
      <c r="I39" s="98">
        <v>366.44</v>
      </c>
      <c r="J39" s="86"/>
      <c r="K39" s="96">
        <v>40.410245857</v>
      </c>
      <c r="L39" s="97">
        <v>5.3705797318314285E-5</v>
      </c>
      <c r="M39" s="97">
        <v>8.2366297260016443E-4</v>
      </c>
      <c r="N39" s="97">
        <f>K39/'סכום נכסי הקרן'!$C$42</f>
        <v>3.0290526718632917E-4</v>
      </c>
    </row>
    <row r="40" spans="2:14" s="142" customFormat="1">
      <c r="B40" s="85"/>
      <c r="C40" s="86"/>
      <c r="D40" s="86"/>
      <c r="E40" s="86"/>
      <c r="F40" s="86"/>
      <c r="G40" s="86"/>
      <c r="H40" s="96"/>
      <c r="I40" s="98"/>
      <c r="J40" s="86"/>
      <c r="K40" s="86"/>
      <c r="L40" s="86"/>
      <c r="M40" s="97"/>
      <c r="N40" s="86"/>
    </row>
    <row r="41" spans="2:14" s="142" customFormat="1">
      <c r="B41" s="83" t="s">
        <v>238</v>
      </c>
      <c r="C41" s="84"/>
      <c r="D41" s="84"/>
      <c r="E41" s="84"/>
      <c r="F41" s="84"/>
      <c r="G41" s="84"/>
      <c r="H41" s="93"/>
      <c r="I41" s="95"/>
      <c r="J41" s="93">
        <v>20.156580000000002</v>
      </c>
      <c r="K41" s="93">
        <v>47824.701800000097</v>
      </c>
      <c r="L41" s="84"/>
      <c r="M41" s="94">
        <v>0.97478832936823112</v>
      </c>
      <c r="N41" s="94">
        <f>K41/'סכום נכסי הקרן'!$C$42</f>
        <v>0.35848220592615304</v>
      </c>
    </row>
    <row r="42" spans="2:14" s="142" customFormat="1">
      <c r="B42" s="104" t="s">
        <v>71</v>
      </c>
      <c r="C42" s="84"/>
      <c r="D42" s="84"/>
      <c r="E42" s="84"/>
      <c r="F42" s="84"/>
      <c r="G42" s="84"/>
      <c r="H42" s="93"/>
      <c r="I42" s="95"/>
      <c r="J42" s="93">
        <v>20.156580000000002</v>
      </c>
      <c r="K42" s="93">
        <v>39194.649290000103</v>
      </c>
      <c r="L42" s="84"/>
      <c r="M42" s="94">
        <v>0.7988860413881943</v>
      </c>
      <c r="N42" s="94">
        <f>K42/'סכום נכסי הקרן'!$C$42</f>
        <v>0.29379345420155106</v>
      </c>
    </row>
    <row r="43" spans="2:14" s="142" customFormat="1">
      <c r="B43" s="89" t="s">
        <v>1340</v>
      </c>
      <c r="C43" s="86" t="s">
        <v>1341</v>
      </c>
      <c r="D43" s="99" t="s">
        <v>132</v>
      </c>
      <c r="E43" s="86"/>
      <c r="F43" s="99" t="s">
        <v>1289</v>
      </c>
      <c r="G43" s="99" t="s">
        <v>181</v>
      </c>
      <c r="H43" s="96">
        <v>41148</v>
      </c>
      <c r="I43" s="98">
        <v>1684</v>
      </c>
      <c r="J43" s="86"/>
      <c r="K43" s="96">
        <v>2271.2935600000001</v>
      </c>
      <c r="L43" s="97">
        <v>1.651176815963564E-5</v>
      </c>
      <c r="M43" s="97">
        <v>4.6294704860182063E-2</v>
      </c>
      <c r="N43" s="97">
        <f>K43/'סכום נכסי הקרן'!$C$42</f>
        <v>1.7025058077720489E-2</v>
      </c>
    </row>
    <row r="44" spans="2:14" s="142" customFormat="1">
      <c r="B44" s="89" t="s">
        <v>1342</v>
      </c>
      <c r="C44" s="86" t="s">
        <v>1343</v>
      </c>
      <c r="D44" s="99" t="s">
        <v>30</v>
      </c>
      <c r="E44" s="86"/>
      <c r="F44" s="99" t="s">
        <v>1289</v>
      </c>
      <c r="G44" s="99" t="s">
        <v>180</v>
      </c>
      <c r="H44" s="96">
        <v>3427</v>
      </c>
      <c r="I44" s="98">
        <v>3481</v>
      </c>
      <c r="J44" s="86"/>
      <c r="K44" s="96">
        <v>322.71378000000004</v>
      </c>
      <c r="L44" s="97">
        <v>6.3696241009178931E-5</v>
      </c>
      <c r="M44" s="97">
        <v>6.5777226962303046E-3</v>
      </c>
      <c r="N44" s="97">
        <f>K44/'סכום נכסי הקרן'!$C$42</f>
        <v>2.4189831485194337E-3</v>
      </c>
    </row>
    <row r="45" spans="2:14" s="142" customFormat="1">
      <c r="B45" s="89" t="s">
        <v>1344</v>
      </c>
      <c r="C45" s="86" t="s">
        <v>1345</v>
      </c>
      <c r="D45" s="99" t="s">
        <v>131</v>
      </c>
      <c r="E45" s="86"/>
      <c r="F45" s="99" t="s">
        <v>1289</v>
      </c>
      <c r="G45" s="99" t="s">
        <v>171</v>
      </c>
      <c r="H45" s="96">
        <v>4948</v>
      </c>
      <c r="I45" s="98">
        <v>27776</v>
      </c>
      <c r="J45" s="86"/>
      <c r="K45" s="96">
        <v>4991.6627400000007</v>
      </c>
      <c r="L45" s="97">
        <v>4.3589563559054389E-5</v>
      </c>
      <c r="M45" s="97">
        <v>0.10174270617395126</v>
      </c>
      <c r="N45" s="97">
        <f>K45/'סכום נכסי הקרן'!$C$42</f>
        <v>3.7416276587731528E-2</v>
      </c>
    </row>
    <row r="46" spans="2:14" s="142" customFormat="1">
      <c r="B46" s="89" t="s">
        <v>1346</v>
      </c>
      <c r="C46" s="86" t="s">
        <v>1347</v>
      </c>
      <c r="D46" s="99" t="s">
        <v>1228</v>
      </c>
      <c r="E46" s="86"/>
      <c r="F46" s="99" t="s">
        <v>1289</v>
      </c>
      <c r="G46" s="99" t="s">
        <v>171</v>
      </c>
      <c r="H46" s="96">
        <v>22304</v>
      </c>
      <c r="I46" s="98">
        <v>2549</v>
      </c>
      <c r="J46" s="86"/>
      <c r="K46" s="96">
        <v>2064.8971799999999</v>
      </c>
      <c r="L46" s="97">
        <v>2.1654368932038834E-3</v>
      </c>
      <c r="M46" s="97">
        <v>4.2087824840538107E-2</v>
      </c>
      <c r="N46" s="97">
        <f>K46/'סכום נכסי הקרן'!$C$42</f>
        <v>1.547796156038115E-2</v>
      </c>
    </row>
    <row r="47" spans="2:14" s="142" customFormat="1">
      <c r="B47" s="89" t="s">
        <v>1348</v>
      </c>
      <c r="C47" s="86" t="s">
        <v>1349</v>
      </c>
      <c r="D47" s="99" t="s">
        <v>1228</v>
      </c>
      <c r="E47" s="86"/>
      <c r="F47" s="99" t="s">
        <v>1289</v>
      </c>
      <c r="G47" s="99" t="s">
        <v>171</v>
      </c>
      <c r="H47" s="96">
        <v>4178</v>
      </c>
      <c r="I47" s="98">
        <v>3079</v>
      </c>
      <c r="J47" s="86"/>
      <c r="K47" s="96">
        <v>467.22272999999996</v>
      </c>
      <c r="L47" s="97">
        <v>2.2644986449864499E-4</v>
      </c>
      <c r="M47" s="97">
        <v>9.5231804334964653E-3</v>
      </c>
      <c r="N47" s="97">
        <f>K47/'סכום נכסי הקרן'!$C$42</f>
        <v>3.5021867069799282E-3</v>
      </c>
    </row>
    <row r="48" spans="2:14" s="142" customFormat="1">
      <c r="B48" s="89" t="s">
        <v>1350</v>
      </c>
      <c r="C48" s="86" t="s">
        <v>1351</v>
      </c>
      <c r="D48" s="99" t="s">
        <v>131</v>
      </c>
      <c r="E48" s="86"/>
      <c r="F48" s="99" t="s">
        <v>1289</v>
      </c>
      <c r="G48" s="99" t="s">
        <v>171</v>
      </c>
      <c r="H48" s="96">
        <v>51910</v>
      </c>
      <c r="I48" s="98">
        <v>2890.13</v>
      </c>
      <c r="J48" s="86"/>
      <c r="K48" s="96">
        <v>5448.96785</v>
      </c>
      <c r="L48" s="97">
        <v>4.3656616648877572E-4</v>
      </c>
      <c r="M48" s="97">
        <v>0.11106374043889368</v>
      </c>
      <c r="N48" s="97">
        <f>K48/'סכום נכסי הקרן'!$C$42</f>
        <v>4.0844123253658916E-2</v>
      </c>
    </row>
    <row r="49" spans="2:14" s="142" customFormat="1">
      <c r="B49" s="89" t="s">
        <v>1352</v>
      </c>
      <c r="C49" s="86" t="s">
        <v>1353</v>
      </c>
      <c r="D49" s="99" t="s">
        <v>131</v>
      </c>
      <c r="E49" s="86"/>
      <c r="F49" s="99" t="s">
        <v>1289</v>
      </c>
      <c r="G49" s="99" t="s">
        <v>171</v>
      </c>
      <c r="H49" s="96">
        <v>4251</v>
      </c>
      <c r="I49" s="98">
        <v>50972</v>
      </c>
      <c r="J49" s="86"/>
      <c r="K49" s="96">
        <v>7869.88922</v>
      </c>
      <c r="L49" s="97">
        <v>4.5650650637213712E-4</v>
      </c>
      <c r="M49" s="97">
        <v>0.16040823834424486</v>
      </c>
      <c r="N49" s="97">
        <f>K49/'סכום נכסי הקרן'!$C$42</f>
        <v>5.8990754605814315E-2</v>
      </c>
    </row>
    <row r="50" spans="2:14" s="142" customFormat="1">
      <c r="B50" s="89" t="s">
        <v>1354</v>
      </c>
      <c r="C50" s="86" t="s">
        <v>1355</v>
      </c>
      <c r="D50" s="99" t="s">
        <v>30</v>
      </c>
      <c r="E50" s="86"/>
      <c r="F50" s="99" t="s">
        <v>1289</v>
      </c>
      <c r="G50" s="99" t="s">
        <v>173</v>
      </c>
      <c r="H50" s="96">
        <v>17787.999999999996</v>
      </c>
      <c r="I50" s="98">
        <v>7976</v>
      </c>
      <c r="J50" s="86"/>
      <c r="K50" s="96">
        <v>5786.0314000000008</v>
      </c>
      <c r="L50" s="97">
        <v>5.8850366623756306E-3</v>
      </c>
      <c r="M50" s="97">
        <v>0.11793394772569428</v>
      </c>
      <c r="N50" s="97">
        <f>K50/'סכום נכסי הקרן'!$C$42</f>
        <v>4.3370668749888236E-2</v>
      </c>
    </row>
    <row r="51" spans="2:14" s="142" customFormat="1">
      <c r="B51" s="89" t="s">
        <v>1356</v>
      </c>
      <c r="C51" s="86" t="s">
        <v>1357</v>
      </c>
      <c r="D51" s="99" t="s">
        <v>143</v>
      </c>
      <c r="E51" s="86"/>
      <c r="F51" s="99" t="s">
        <v>1289</v>
      </c>
      <c r="G51" s="99" t="s">
        <v>175</v>
      </c>
      <c r="H51" s="96">
        <v>1575</v>
      </c>
      <c r="I51" s="98">
        <v>7920</v>
      </c>
      <c r="J51" s="86"/>
      <c r="K51" s="96">
        <v>320.94353999999998</v>
      </c>
      <c r="L51" s="97">
        <v>3.7157724276946073E-5</v>
      </c>
      <c r="M51" s="97">
        <v>6.5416407296474853E-3</v>
      </c>
      <c r="N51" s="97">
        <f>K51/'סכום נכסי הקרן'!$C$42</f>
        <v>2.4057138647323108E-3</v>
      </c>
    </row>
    <row r="52" spans="2:14" s="142" customFormat="1">
      <c r="B52" s="89" t="s">
        <v>1358</v>
      </c>
      <c r="C52" s="86" t="s">
        <v>1359</v>
      </c>
      <c r="D52" s="99" t="s">
        <v>1228</v>
      </c>
      <c r="E52" s="86"/>
      <c r="F52" s="99" t="s">
        <v>1289</v>
      </c>
      <c r="G52" s="99" t="s">
        <v>171</v>
      </c>
      <c r="H52" s="96">
        <v>26426</v>
      </c>
      <c r="I52" s="98">
        <v>4250</v>
      </c>
      <c r="J52" s="86"/>
      <c r="K52" s="96">
        <v>4079.1173600000998</v>
      </c>
      <c r="L52" s="97">
        <v>1.7575117981957886E-5</v>
      </c>
      <c r="M52" s="97">
        <v>8.3142724303435986E-2</v>
      </c>
      <c r="N52" s="97">
        <f>K52/'סכום נכסי הקרן'!$C$42</f>
        <v>3.0576060788830649E-2</v>
      </c>
    </row>
    <row r="53" spans="2:14" s="142" customFormat="1">
      <c r="B53" s="89" t="s">
        <v>1360</v>
      </c>
      <c r="C53" s="86" t="s">
        <v>1361</v>
      </c>
      <c r="D53" s="99" t="s">
        <v>131</v>
      </c>
      <c r="E53" s="86"/>
      <c r="F53" s="99" t="s">
        <v>1289</v>
      </c>
      <c r="G53" s="99" t="s">
        <v>171</v>
      </c>
      <c r="H53" s="96">
        <v>23645</v>
      </c>
      <c r="I53" s="98">
        <v>5364.25</v>
      </c>
      <c r="J53" s="96">
        <v>20.156580000000002</v>
      </c>
      <c r="K53" s="96">
        <v>4626.9015199999994</v>
      </c>
      <c r="L53" s="97">
        <v>5.6667721604188158E-5</v>
      </c>
      <c r="M53" s="97">
        <v>9.4307950349459782E-2</v>
      </c>
      <c r="N53" s="97">
        <f>K53/'סכום נכסי הקרן'!$C$42</f>
        <v>3.4682116167270426E-2</v>
      </c>
    </row>
    <row r="54" spans="2:14" s="142" customFormat="1">
      <c r="B54" s="89" t="s">
        <v>1362</v>
      </c>
      <c r="C54" s="86" t="s">
        <v>1363</v>
      </c>
      <c r="D54" s="99" t="s">
        <v>1228</v>
      </c>
      <c r="E54" s="86"/>
      <c r="F54" s="99" t="s">
        <v>1289</v>
      </c>
      <c r="G54" s="99" t="s">
        <v>171</v>
      </c>
      <c r="H54" s="96">
        <v>9181</v>
      </c>
      <c r="I54" s="98">
        <v>2834</v>
      </c>
      <c r="J54" s="86"/>
      <c r="K54" s="96">
        <v>945.00841000000003</v>
      </c>
      <c r="L54" s="97">
        <v>3.3630035398167203E-4</v>
      </c>
      <c r="M54" s="97">
        <v>1.9261660492419976E-2</v>
      </c>
      <c r="N54" s="97">
        <f>K54/'סכום נכסי הקרן'!$C$42</f>
        <v>7.0835506900236607E-3</v>
      </c>
    </row>
    <row r="55" spans="2:14" s="142" customFormat="1">
      <c r="B55" s="85"/>
      <c r="C55" s="86"/>
      <c r="D55" s="86"/>
      <c r="E55" s="86"/>
      <c r="F55" s="86"/>
      <c r="G55" s="86"/>
      <c r="H55" s="96"/>
      <c r="I55" s="98"/>
      <c r="J55" s="86"/>
      <c r="K55" s="86"/>
      <c r="L55" s="86"/>
      <c r="M55" s="97"/>
      <c r="N55" s="86"/>
    </row>
    <row r="56" spans="2:14" s="142" customFormat="1">
      <c r="B56" s="104" t="s">
        <v>72</v>
      </c>
      <c r="C56" s="84"/>
      <c r="D56" s="84"/>
      <c r="E56" s="84"/>
      <c r="F56" s="84"/>
      <c r="G56" s="84"/>
      <c r="H56" s="93"/>
      <c r="I56" s="95"/>
      <c r="J56" s="84"/>
      <c r="K56" s="93">
        <v>8630.0525100000013</v>
      </c>
      <c r="L56" s="84"/>
      <c r="M56" s="94">
        <v>0.17590228798003701</v>
      </c>
      <c r="N56" s="94">
        <f>K56/'סכום נכסי הקרן'!$C$42</f>
        <v>6.4688751724602034E-2</v>
      </c>
    </row>
    <row r="57" spans="2:14" s="142" customFormat="1">
      <c r="B57" s="89" t="s">
        <v>1364</v>
      </c>
      <c r="C57" s="86" t="s">
        <v>1365</v>
      </c>
      <c r="D57" s="99" t="s">
        <v>30</v>
      </c>
      <c r="E57" s="86"/>
      <c r="F57" s="99" t="s">
        <v>1309</v>
      </c>
      <c r="G57" s="99" t="s">
        <v>173</v>
      </c>
      <c r="H57" s="96">
        <v>684</v>
      </c>
      <c r="I57" s="98">
        <v>22629.98</v>
      </c>
      <c r="J57" s="86"/>
      <c r="K57" s="96">
        <v>631.26073999999994</v>
      </c>
      <c r="L57" s="97">
        <v>3.2478617056687055E-4</v>
      </c>
      <c r="M57" s="97">
        <v>1.2866689785410267E-2</v>
      </c>
      <c r="N57" s="97">
        <f>K57/'סכום נכסי הקרן'!$C$42</f>
        <v>4.7317752975466598E-3</v>
      </c>
    </row>
    <row r="58" spans="2:14" s="142" customFormat="1">
      <c r="B58" s="89" t="s">
        <v>1366</v>
      </c>
      <c r="C58" s="86" t="s">
        <v>1367</v>
      </c>
      <c r="D58" s="99" t="s">
        <v>30</v>
      </c>
      <c r="E58" s="86"/>
      <c r="F58" s="99" t="s">
        <v>1309</v>
      </c>
      <c r="G58" s="99" t="s">
        <v>173</v>
      </c>
      <c r="H58" s="96">
        <v>547</v>
      </c>
      <c r="I58" s="98">
        <v>19520</v>
      </c>
      <c r="J58" s="86"/>
      <c r="K58" s="96">
        <v>435.44734999999997</v>
      </c>
      <c r="L58" s="97">
        <v>4.7990917696892171E-4</v>
      </c>
      <c r="M58" s="97">
        <v>8.8755178570569266E-3</v>
      </c>
      <c r="N58" s="97">
        <f>K58/'סכום נכסי הקרן'!$C$42</f>
        <v>3.2640062711838448E-3</v>
      </c>
    </row>
    <row r="59" spans="2:14" s="142" customFormat="1">
      <c r="B59" s="89" t="s">
        <v>1368</v>
      </c>
      <c r="C59" s="86" t="s">
        <v>1369</v>
      </c>
      <c r="D59" s="99" t="s">
        <v>131</v>
      </c>
      <c r="E59" s="86"/>
      <c r="F59" s="99" t="s">
        <v>1309</v>
      </c>
      <c r="G59" s="99" t="s">
        <v>171</v>
      </c>
      <c r="H59" s="96">
        <v>1496</v>
      </c>
      <c r="I59" s="98">
        <v>9997</v>
      </c>
      <c r="J59" s="86"/>
      <c r="K59" s="96">
        <v>543.18418999999994</v>
      </c>
      <c r="L59" s="97">
        <v>2.8322342333439161E-4</v>
      </c>
      <c r="M59" s="97">
        <v>1.1071467028140146E-2</v>
      </c>
      <c r="N59" s="97">
        <f>K59/'סכום נכסי הקרן'!$C$42</f>
        <v>4.0715751343254631E-3</v>
      </c>
    </row>
    <row r="60" spans="2:14" s="142" customFormat="1">
      <c r="B60" s="89" t="s">
        <v>1370</v>
      </c>
      <c r="C60" s="86" t="s">
        <v>1371</v>
      </c>
      <c r="D60" s="99" t="s">
        <v>131</v>
      </c>
      <c r="E60" s="86"/>
      <c r="F60" s="99" t="s">
        <v>1309</v>
      </c>
      <c r="G60" s="99" t="s">
        <v>171</v>
      </c>
      <c r="H60" s="96">
        <v>1139</v>
      </c>
      <c r="I60" s="98">
        <v>10367</v>
      </c>
      <c r="J60" s="86"/>
      <c r="K60" s="96">
        <v>428.86703</v>
      </c>
      <c r="L60" s="97">
        <v>3.3743360090326736E-5</v>
      </c>
      <c r="M60" s="97">
        <v>8.7413942996046913E-3</v>
      </c>
      <c r="N60" s="97">
        <f>K60/'סכום נכסי הקרן'!$C$42</f>
        <v>3.2146818103818758E-3</v>
      </c>
    </row>
    <row r="61" spans="2:14" s="142" customFormat="1">
      <c r="B61" s="89" t="s">
        <v>1372</v>
      </c>
      <c r="C61" s="86" t="s">
        <v>1373</v>
      </c>
      <c r="D61" s="99" t="s">
        <v>131</v>
      </c>
      <c r="E61" s="86"/>
      <c r="F61" s="99" t="s">
        <v>1309</v>
      </c>
      <c r="G61" s="99" t="s">
        <v>171</v>
      </c>
      <c r="H61" s="96">
        <v>1359</v>
      </c>
      <c r="I61" s="98">
        <v>11392</v>
      </c>
      <c r="J61" s="86"/>
      <c r="K61" s="96">
        <v>562.29635999999994</v>
      </c>
      <c r="L61" s="97">
        <v>3.7528594842422292E-5</v>
      </c>
      <c r="M61" s="97">
        <v>1.1461021370638976E-2</v>
      </c>
      <c r="N61" s="97">
        <f>K61/'סכום נכסי הקרן'!$C$42</f>
        <v>4.2148352614933783E-3</v>
      </c>
    </row>
    <row r="62" spans="2:14" s="142" customFormat="1">
      <c r="B62" s="89" t="s">
        <v>1374</v>
      </c>
      <c r="C62" s="86" t="s">
        <v>1375</v>
      </c>
      <c r="D62" s="99" t="s">
        <v>1228</v>
      </c>
      <c r="E62" s="86"/>
      <c r="F62" s="99" t="s">
        <v>1309</v>
      </c>
      <c r="G62" s="99" t="s">
        <v>171</v>
      </c>
      <c r="H62" s="96">
        <v>2034</v>
      </c>
      <c r="I62" s="98">
        <v>3597</v>
      </c>
      <c r="J62" s="86"/>
      <c r="K62" s="96">
        <v>265.72793999999999</v>
      </c>
      <c r="L62" s="97">
        <v>7.8073477598278044E-6</v>
      </c>
      <c r="M62" s="97">
        <v>5.4162072098703816E-3</v>
      </c>
      <c r="N62" s="97">
        <f>K62/'סכום נכסי הקרן'!$C$42</f>
        <v>1.9918313031156683E-3</v>
      </c>
    </row>
    <row r="63" spans="2:14" s="142" customFormat="1">
      <c r="B63" s="89" t="s">
        <v>1376</v>
      </c>
      <c r="C63" s="86" t="s">
        <v>1377</v>
      </c>
      <c r="D63" s="99" t="s">
        <v>131</v>
      </c>
      <c r="E63" s="86"/>
      <c r="F63" s="99" t="s">
        <v>1309</v>
      </c>
      <c r="G63" s="99" t="s">
        <v>171</v>
      </c>
      <c r="H63" s="96">
        <v>699</v>
      </c>
      <c r="I63" s="98">
        <v>6927</v>
      </c>
      <c r="J63" s="86"/>
      <c r="K63" s="96">
        <v>175.86046000000005</v>
      </c>
      <c r="L63" s="97">
        <v>1.3598631545778626E-5</v>
      </c>
      <c r="M63" s="97">
        <v>3.584480771510599E-3</v>
      </c>
      <c r="N63" s="97">
        <f>K63/'סכום נכסי הקרן'!$C$42</f>
        <v>1.3182067689544463E-3</v>
      </c>
    </row>
    <row r="64" spans="2:14" s="142" customFormat="1">
      <c r="B64" s="89" t="s">
        <v>1378</v>
      </c>
      <c r="C64" s="86" t="s">
        <v>1379</v>
      </c>
      <c r="D64" s="99" t="s">
        <v>1228</v>
      </c>
      <c r="E64" s="86"/>
      <c r="F64" s="99" t="s">
        <v>1309</v>
      </c>
      <c r="G64" s="99" t="s">
        <v>171</v>
      </c>
      <c r="H64" s="96">
        <v>6570</v>
      </c>
      <c r="I64" s="98">
        <v>3417</v>
      </c>
      <c r="J64" s="86"/>
      <c r="K64" s="96">
        <v>815.37275</v>
      </c>
      <c r="L64" s="97">
        <v>5.2267273164330409E-5</v>
      </c>
      <c r="M64" s="97">
        <v>1.6619358006846552E-2</v>
      </c>
      <c r="N64" s="97">
        <f>K64/'סכום נכסי הקרן'!$C$42</f>
        <v>6.1118336564740085E-3</v>
      </c>
    </row>
    <row r="65" spans="2:14" s="142" customFormat="1">
      <c r="B65" s="89" t="s">
        <v>1380</v>
      </c>
      <c r="C65" s="86" t="s">
        <v>1381</v>
      </c>
      <c r="D65" s="99" t="s">
        <v>1228</v>
      </c>
      <c r="E65" s="86"/>
      <c r="F65" s="99" t="s">
        <v>1309</v>
      </c>
      <c r="G65" s="99" t="s">
        <v>171</v>
      </c>
      <c r="H65" s="96">
        <v>16473</v>
      </c>
      <c r="I65" s="98">
        <v>7976</v>
      </c>
      <c r="J65" s="86"/>
      <c r="K65" s="96">
        <v>4772.0356900000006</v>
      </c>
      <c r="L65" s="97">
        <v>5.4445227948648175E-5</v>
      </c>
      <c r="M65" s="97">
        <v>9.7266151650958449E-2</v>
      </c>
      <c r="N65" s="97">
        <f>K65/'סכום נכסי הקרן'!$C$42</f>
        <v>3.5770006221126686E-2</v>
      </c>
    </row>
    <row r="66" spans="2:14" s="142" customFormat="1">
      <c r="B66" s="145"/>
      <c r="C66" s="145"/>
    </row>
    <row r="67" spans="2:14" s="142" customFormat="1">
      <c r="B67" s="145"/>
      <c r="C67" s="145"/>
    </row>
    <row r="68" spans="2:14" s="142" customFormat="1">
      <c r="B68" s="145"/>
      <c r="C68" s="145"/>
    </row>
    <row r="69" spans="2:14" s="142" customFormat="1">
      <c r="B69" s="146" t="s">
        <v>257</v>
      </c>
      <c r="C69" s="145"/>
    </row>
    <row r="70" spans="2:14">
      <c r="B70" s="101" t="s">
        <v>119</v>
      </c>
      <c r="D70" s="1"/>
      <c r="E70" s="1"/>
      <c r="F70" s="1"/>
      <c r="G70" s="1"/>
    </row>
    <row r="71" spans="2:14">
      <c r="B71" s="101" t="s">
        <v>240</v>
      </c>
      <c r="D71" s="1"/>
      <c r="E71" s="1"/>
      <c r="F71" s="1"/>
      <c r="G71" s="1"/>
    </row>
    <row r="72" spans="2:14">
      <c r="B72" s="101" t="s">
        <v>248</v>
      </c>
      <c r="D72" s="1"/>
      <c r="E72" s="1"/>
      <c r="F72" s="1"/>
      <c r="G72" s="1"/>
    </row>
    <row r="73" spans="2:14">
      <c r="B73" s="101" t="s">
        <v>255</v>
      </c>
      <c r="D73" s="1"/>
      <c r="E73" s="1"/>
      <c r="F73" s="1"/>
      <c r="G73" s="1"/>
    </row>
    <row r="74" spans="2:14">
      <c r="D74" s="1"/>
      <c r="E74" s="1"/>
      <c r="F74" s="1"/>
      <c r="G74" s="1"/>
    </row>
    <row r="75" spans="2:14">
      <c r="D75" s="1"/>
      <c r="E75" s="1"/>
      <c r="F75" s="1"/>
      <c r="G75" s="1"/>
    </row>
    <row r="76" spans="2:14">
      <c r="D76" s="1"/>
      <c r="E76" s="1"/>
      <c r="F76" s="1"/>
      <c r="G76" s="1"/>
    </row>
    <row r="77" spans="2:14">
      <c r="D77" s="1"/>
      <c r="E77" s="1"/>
      <c r="F77" s="1"/>
      <c r="G77" s="1"/>
    </row>
    <row r="78" spans="2:14">
      <c r="D78" s="1"/>
      <c r="E78" s="1"/>
      <c r="F78" s="1"/>
      <c r="G78" s="1"/>
    </row>
    <row r="79" spans="2:14">
      <c r="D79" s="1"/>
      <c r="E79" s="1"/>
      <c r="F79" s="1"/>
      <c r="G79" s="1"/>
    </row>
    <row r="80" spans="2:14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68 B70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187</v>
      </c>
      <c r="C1" s="80" t="s" vm="1">
        <v>258</v>
      </c>
    </row>
    <row r="2" spans="2:65">
      <c r="B2" s="58" t="s">
        <v>186</v>
      </c>
      <c r="C2" s="80" t="s">
        <v>259</v>
      </c>
    </row>
    <row r="3" spans="2:65">
      <c r="B3" s="58" t="s">
        <v>188</v>
      </c>
      <c r="C3" s="80" t="s">
        <v>260</v>
      </c>
    </row>
    <row r="4" spans="2:65">
      <c r="B4" s="58" t="s">
        <v>189</v>
      </c>
      <c r="C4" s="80">
        <v>9453</v>
      </c>
    </row>
    <row r="6" spans="2:65" ht="26.25" customHeight="1">
      <c r="B6" s="166" t="s">
        <v>217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</row>
    <row r="7" spans="2:65" ht="26.25" customHeight="1">
      <c r="B7" s="166" t="s">
        <v>97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8"/>
      <c r="BM7" s="3"/>
    </row>
    <row r="8" spans="2:65" s="3" customFormat="1" ht="78.75">
      <c r="B8" s="23" t="s">
        <v>122</v>
      </c>
      <c r="C8" s="31" t="s">
        <v>47</v>
      </c>
      <c r="D8" s="31" t="s">
        <v>127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107</v>
      </c>
      <c r="J8" s="31" t="s">
        <v>242</v>
      </c>
      <c r="K8" s="31" t="s">
        <v>241</v>
      </c>
      <c r="L8" s="31" t="s">
        <v>64</v>
      </c>
      <c r="M8" s="31" t="s">
        <v>61</v>
      </c>
      <c r="N8" s="31" t="s">
        <v>190</v>
      </c>
      <c r="O8" s="21" t="s">
        <v>192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249</v>
      </c>
      <c r="K9" s="33"/>
      <c r="L9" s="33" t="s">
        <v>245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9" t="s">
        <v>34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1865.5471699999998</v>
      </c>
      <c r="M11" s="84"/>
      <c r="N11" s="94">
        <v>1</v>
      </c>
      <c r="O11" s="94">
        <f>L11/'סכום נכסי הקרן'!$C$42</f>
        <v>1.3983682900055023E-2</v>
      </c>
      <c r="P11" s="5"/>
      <c r="BG11" s="102"/>
      <c r="BH11" s="3"/>
      <c r="BI11" s="102"/>
      <c r="BM11" s="102"/>
    </row>
    <row r="12" spans="2:65" s="4" customFormat="1" ht="18" customHeight="1">
      <c r="B12" s="83" t="s">
        <v>238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1865.5471699999998</v>
      </c>
      <c r="M12" s="84"/>
      <c r="N12" s="94">
        <v>1</v>
      </c>
      <c r="O12" s="94">
        <f>L12/'סכום נכסי הקרן'!$C$42</f>
        <v>1.3983682900055023E-2</v>
      </c>
      <c r="P12" s="5"/>
      <c r="BG12" s="102"/>
      <c r="BH12" s="3"/>
      <c r="BI12" s="102"/>
      <c r="BM12" s="102"/>
    </row>
    <row r="13" spans="2:65">
      <c r="B13" s="104" t="s">
        <v>53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1865.5471699999998</v>
      </c>
      <c r="M13" s="84"/>
      <c r="N13" s="94">
        <v>1</v>
      </c>
      <c r="O13" s="94">
        <f>L13/'סכום נכסי הקרן'!$C$42</f>
        <v>1.3983682900055023E-2</v>
      </c>
      <c r="BH13" s="3"/>
    </row>
    <row r="14" spans="2:65" ht="20.25">
      <c r="B14" s="89" t="s">
        <v>1382</v>
      </c>
      <c r="C14" s="86" t="s">
        <v>1383</v>
      </c>
      <c r="D14" s="99" t="s">
        <v>30</v>
      </c>
      <c r="E14" s="86"/>
      <c r="F14" s="99" t="s">
        <v>1309</v>
      </c>
      <c r="G14" s="86" t="s">
        <v>1384</v>
      </c>
      <c r="H14" s="86" t="s">
        <v>1385</v>
      </c>
      <c r="I14" s="99" t="s">
        <v>171</v>
      </c>
      <c r="J14" s="96">
        <v>2870.98</v>
      </c>
      <c r="K14" s="98">
        <v>11489</v>
      </c>
      <c r="L14" s="96">
        <v>1198.0039099999999</v>
      </c>
      <c r="M14" s="97">
        <v>5.5628468741316457E-4</v>
      </c>
      <c r="N14" s="97">
        <v>0.64217293953494625</v>
      </c>
      <c r="O14" s="97">
        <f>L14/'סכום נכסי הקרן'!$C$42</f>
        <v>8.979942753452895E-3</v>
      </c>
      <c r="BH14" s="4"/>
    </row>
    <row r="15" spans="2:65">
      <c r="B15" s="89" t="s">
        <v>1386</v>
      </c>
      <c r="C15" s="86" t="s">
        <v>1387</v>
      </c>
      <c r="D15" s="99" t="s">
        <v>30</v>
      </c>
      <c r="E15" s="86"/>
      <c r="F15" s="99" t="s">
        <v>1309</v>
      </c>
      <c r="G15" s="86" t="s">
        <v>1388</v>
      </c>
      <c r="H15" s="86" t="s">
        <v>1385</v>
      </c>
      <c r="I15" s="99" t="s">
        <v>171</v>
      </c>
      <c r="J15" s="96">
        <v>610</v>
      </c>
      <c r="K15" s="98">
        <v>30130.32</v>
      </c>
      <c r="L15" s="96">
        <v>667.54326000000003</v>
      </c>
      <c r="M15" s="97">
        <v>3.9374243061979641E-5</v>
      </c>
      <c r="N15" s="97">
        <v>0.35782706046505386</v>
      </c>
      <c r="O15" s="97">
        <f>L15/'סכום נכסי הקרן'!$C$42</f>
        <v>5.0037401466021276E-3</v>
      </c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257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119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240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248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9822C43-2AC4-4C15-9DE6-C983A7D698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