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הלוואות!$B$6:$Q$56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C43" i="88" s="1"/>
  <c r="O25" i="78"/>
  <c r="O12" i="78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3" i="62"/>
  <c r="L146" i="62"/>
  <c r="S214" i="61"/>
  <c r="O214" i="61"/>
  <c r="S186" i="61"/>
  <c r="O186" i="61"/>
  <c r="S126" i="61"/>
  <c r="S125" i="61"/>
  <c r="S124" i="61"/>
  <c r="O126" i="61"/>
  <c r="O125" i="61"/>
  <c r="O124" i="61"/>
  <c r="S116" i="61"/>
  <c r="S115" i="61"/>
  <c r="O116" i="61"/>
  <c r="O115" i="61"/>
  <c r="S108" i="61"/>
  <c r="S107" i="61"/>
  <c r="O108" i="61"/>
  <c r="O107" i="61"/>
  <c r="S71" i="61"/>
  <c r="S70" i="61"/>
  <c r="S69" i="61"/>
  <c r="O71" i="61"/>
  <c r="O70" i="61"/>
  <c r="O69" i="61"/>
  <c r="J19" i="58"/>
  <c r="J15" i="58"/>
  <c r="C37" i="88"/>
  <c r="C31" i="88"/>
  <c r="C26" i="88"/>
  <c r="C23" i="88" s="1"/>
  <c r="C19" i="88"/>
  <c r="C18" i="88"/>
  <c r="C17" i="88"/>
  <c r="C16" i="88"/>
  <c r="C15" i="88"/>
  <c r="C13" i="88"/>
  <c r="O11" i="78" l="1"/>
  <c r="O10" i="78" s="1"/>
  <c r="P54" i="78" s="1"/>
  <c r="P59" i="78"/>
  <c r="P50" i="78"/>
  <c r="P44" i="78"/>
  <c r="P40" i="78"/>
  <c r="P34" i="78"/>
  <c r="P30" i="78"/>
  <c r="P26" i="78"/>
  <c r="P21" i="78"/>
  <c r="P17" i="78"/>
  <c r="P13" i="78"/>
  <c r="P62" i="78"/>
  <c r="P57" i="78"/>
  <c r="P53" i="78"/>
  <c r="P49" i="78"/>
  <c r="P43" i="78"/>
  <c r="P47" i="78"/>
  <c r="P33" i="78"/>
  <c r="P25" i="78"/>
  <c r="P16" i="78"/>
  <c r="C33" i="88"/>
  <c r="P61" i="78"/>
  <c r="P56" i="78"/>
  <c r="P52" i="78"/>
  <c r="P48" i="78"/>
  <c r="P42" i="78"/>
  <c r="P38" i="78"/>
  <c r="P46" i="78"/>
  <c r="P32" i="78"/>
  <c r="P28" i="78"/>
  <c r="P23" i="78"/>
  <c r="P19" i="78"/>
  <c r="P15" i="78"/>
  <c r="P39" i="78"/>
  <c r="P20" i="78"/>
  <c r="P12" i="78"/>
  <c r="P60" i="78"/>
  <c r="P55" i="78"/>
  <c r="P51" i="78"/>
  <c r="P45" i="78"/>
  <c r="P41" i="78"/>
  <c r="P37" i="78"/>
  <c r="P35" i="78"/>
  <c r="P31" i="78"/>
  <c r="P27" i="78"/>
  <c r="P22" i="78"/>
  <c r="P18" i="78"/>
  <c r="P14" i="78"/>
  <c r="P10" i="78"/>
  <c r="P29" i="78"/>
  <c r="P11" i="78"/>
  <c r="J12" i="58"/>
  <c r="C12" i="88"/>
  <c r="P36" i="78" l="1"/>
  <c r="J11" i="58"/>
  <c r="J10" i="58" l="1"/>
  <c r="K28" i="58" l="1"/>
  <c r="K24" i="58"/>
  <c r="K20" i="58"/>
  <c r="K27" i="58"/>
  <c r="K23" i="58"/>
  <c r="K19" i="58"/>
  <c r="K14" i="58"/>
  <c r="K10" i="58"/>
  <c r="C11" i="88"/>
  <c r="C10" i="88" s="1"/>
  <c r="C42" i="88" s="1"/>
  <c r="Q25" i="78" s="1"/>
  <c r="K26" i="58"/>
  <c r="K22" i="58"/>
  <c r="K17" i="58"/>
  <c r="K13" i="58"/>
  <c r="K29" i="58"/>
  <c r="K25" i="58"/>
  <c r="K21" i="58"/>
  <c r="K16" i="58"/>
  <c r="K15" i="58"/>
  <c r="K12" i="58"/>
  <c r="K11" i="58"/>
  <c r="O135" i="62"/>
  <c r="L13" i="65"/>
  <c r="O37" i="62"/>
  <c r="O139" i="62"/>
  <c r="O49" i="62"/>
  <c r="K19" i="76"/>
  <c r="U239" i="61"/>
  <c r="U150" i="61"/>
  <c r="U66" i="61"/>
  <c r="R54" i="59"/>
  <c r="U241" i="61"/>
  <c r="U177" i="61"/>
  <c r="U112" i="61"/>
  <c r="U48" i="61"/>
  <c r="U24" i="61"/>
  <c r="R60" i="59"/>
  <c r="R44" i="59"/>
  <c r="R26" i="59"/>
  <c r="L28" i="58"/>
  <c r="L11" i="58"/>
  <c r="U240" i="61"/>
  <c r="U224" i="61"/>
  <c r="U208" i="61"/>
  <c r="U192" i="61"/>
  <c r="U176" i="61"/>
  <c r="U159" i="61"/>
  <c r="U143" i="61"/>
  <c r="U127" i="61"/>
  <c r="U111" i="61"/>
  <c r="U95" i="61"/>
  <c r="U79" i="61"/>
  <c r="U63" i="61"/>
  <c r="U47" i="61"/>
  <c r="U31" i="61"/>
  <c r="U15" i="61"/>
  <c r="R51" i="59"/>
  <c r="R34" i="59"/>
  <c r="R17" i="59"/>
  <c r="L19" i="58"/>
  <c r="L17" i="58"/>
  <c r="U234" i="61"/>
  <c r="U202" i="61"/>
  <c r="U137" i="61"/>
  <c r="U73" i="61"/>
  <c r="R62" i="59"/>
  <c r="L29" i="58"/>
  <c r="L25" i="58"/>
  <c r="U97" i="61"/>
  <c r="U214" i="61"/>
  <c r="U149" i="61"/>
  <c r="U85" i="61"/>
  <c r="R36" i="59"/>
  <c r="U157" i="61"/>
  <c r="U93" i="61"/>
  <c r="U29" i="61"/>
  <c r="R15" i="59"/>
  <c r="R40" i="59"/>
  <c r="U81" i="61"/>
  <c r="L21" i="58"/>
  <c r="D33" i="88"/>
  <c r="D31" i="88"/>
  <c r="D17" i="88"/>
  <c r="D10" i="88"/>
  <c r="O15" i="62" l="1"/>
  <c r="O128" i="62"/>
  <c r="D11" i="88"/>
  <c r="D26" i="88"/>
  <c r="D42" i="88"/>
  <c r="D16" i="88"/>
  <c r="R53" i="59"/>
  <c r="U129" i="61"/>
  <c r="U21" i="61"/>
  <c r="R32" i="59"/>
  <c r="U45" i="61"/>
  <c r="U109" i="61"/>
  <c r="U174" i="61"/>
  <c r="U113" i="61"/>
  <c r="U101" i="61"/>
  <c r="U166" i="61"/>
  <c r="R19" i="59"/>
  <c r="U145" i="61"/>
  <c r="R57" i="59"/>
  <c r="R11" i="59"/>
  <c r="U25" i="61"/>
  <c r="U89" i="61"/>
  <c r="U153" i="61"/>
  <c r="U218" i="61"/>
  <c r="U238" i="61"/>
  <c r="L22" i="58"/>
  <c r="L23" i="58"/>
  <c r="R21" i="59"/>
  <c r="R38" i="59"/>
  <c r="R55" i="59"/>
  <c r="U19" i="61"/>
  <c r="U35" i="61"/>
  <c r="U51" i="61"/>
  <c r="U67" i="61"/>
  <c r="U83" i="61"/>
  <c r="U99" i="61"/>
  <c r="U115" i="61"/>
  <c r="U131" i="61"/>
  <c r="U147" i="61"/>
  <c r="U164" i="61"/>
  <c r="U180" i="61"/>
  <c r="U196" i="61"/>
  <c r="U212" i="61"/>
  <c r="U228" i="61"/>
  <c r="U244" i="61"/>
  <c r="L15" i="58"/>
  <c r="R14" i="59"/>
  <c r="R31" i="59"/>
  <c r="R48" i="59"/>
  <c r="U12" i="61"/>
  <c r="U28" i="61"/>
  <c r="U64" i="61"/>
  <c r="U128" i="61"/>
  <c r="U193" i="61"/>
  <c r="U246" i="61"/>
  <c r="U18" i="61"/>
  <c r="U86" i="61"/>
  <c r="U175" i="61"/>
  <c r="O19" i="62"/>
  <c r="O36" i="62"/>
  <c r="O64" i="62"/>
  <c r="O117" i="62"/>
  <c r="N46" i="63"/>
  <c r="O62" i="62"/>
  <c r="O149" i="62"/>
  <c r="K17" i="76"/>
  <c r="N37" i="63"/>
  <c r="O63" i="62"/>
  <c r="O150" i="62"/>
  <c r="Q34" i="78"/>
  <c r="Q32" i="78"/>
  <c r="O129" i="62"/>
  <c r="K22" i="76"/>
  <c r="Q11" i="78"/>
  <c r="D12" i="88"/>
  <c r="D13" i="88"/>
  <c r="D15" i="88"/>
  <c r="D23" i="88"/>
  <c r="U33" i="61"/>
  <c r="U178" i="61"/>
  <c r="U69" i="61"/>
  <c r="R49" i="59"/>
  <c r="U61" i="61"/>
  <c r="U125" i="61"/>
  <c r="U190" i="61"/>
  <c r="R23" i="59"/>
  <c r="U117" i="61"/>
  <c r="U182" i="61"/>
  <c r="U17" i="61"/>
  <c r="U161" i="61"/>
  <c r="U53" i="61"/>
  <c r="R28" i="59"/>
  <c r="U41" i="61"/>
  <c r="U105" i="61"/>
  <c r="U170" i="61"/>
  <c r="U222" i="61"/>
  <c r="U251" i="61"/>
  <c r="L10" i="58"/>
  <c r="L27" i="58"/>
  <c r="R25" i="59"/>
  <c r="R43" i="59"/>
  <c r="R59" i="59"/>
  <c r="U23" i="61"/>
  <c r="U39" i="61"/>
  <c r="U55" i="61"/>
  <c r="U71" i="61"/>
  <c r="U87" i="61"/>
  <c r="U103" i="61"/>
  <c r="U119" i="61"/>
  <c r="U135" i="61"/>
  <c r="U151" i="61"/>
  <c r="U168" i="61"/>
  <c r="U184" i="61"/>
  <c r="U200" i="61"/>
  <c r="U216" i="61"/>
  <c r="U232" i="61"/>
  <c r="U249" i="61"/>
  <c r="L20" i="58"/>
  <c r="R18" i="59"/>
  <c r="R35" i="59"/>
  <c r="R52" i="59"/>
  <c r="U16" i="61"/>
  <c r="U32" i="61"/>
  <c r="U80" i="61"/>
  <c r="U144" i="61"/>
  <c r="U209" i="61"/>
  <c r="R20" i="59"/>
  <c r="U34" i="61"/>
  <c r="U110" i="61"/>
  <c r="U195" i="61"/>
  <c r="O60" i="62"/>
  <c r="O109" i="62"/>
  <c r="O147" i="62"/>
  <c r="N58" i="63"/>
  <c r="K20" i="76"/>
  <c r="O83" i="62"/>
  <c r="N26" i="63"/>
  <c r="O65" i="62"/>
  <c r="L12" i="65"/>
  <c r="O84" i="62"/>
  <c r="N52" i="63"/>
  <c r="Q59" i="78"/>
  <c r="Q52" i="78"/>
  <c r="O43" i="62"/>
  <c r="K10" i="81"/>
  <c r="D38" i="88"/>
  <c r="D18" i="88"/>
  <c r="D19" i="88"/>
  <c r="D37" i="88"/>
  <c r="U49" i="61"/>
  <c r="U210" i="61"/>
  <c r="L16" i="58"/>
  <c r="U13" i="61"/>
  <c r="U77" i="61"/>
  <c r="U141" i="61"/>
  <c r="U206" i="61"/>
  <c r="U37" i="61"/>
  <c r="U133" i="61"/>
  <c r="U198" i="61"/>
  <c r="U65" i="61"/>
  <c r="U194" i="61"/>
  <c r="L12" i="58"/>
  <c r="R45" i="59"/>
  <c r="U57" i="61"/>
  <c r="U121" i="61"/>
  <c r="U186" i="61"/>
  <c r="U230" i="61"/>
  <c r="L13" i="58"/>
  <c r="L14" i="58"/>
  <c r="R13" i="59"/>
  <c r="R30" i="59"/>
  <c r="R47" i="59"/>
  <c r="U11" i="61"/>
  <c r="U27" i="61"/>
  <c r="U43" i="61"/>
  <c r="U59" i="61"/>
  <c r="U75" i="61"/>
  <c r="U91" i="61"/>
  <c r="U107" i="61"/>
  <c r="U123" i="61"/>
  <c r="U139" i="61"/>
  <c r="U155" i="61"/>
  <c r="U172" i="61"/>
  <c r="U188" i="61"/>
  <c r="U204" i="61"/>
  <c r="U220" i="61"/>
  <c r="U236" i="61"/>
  <c r="U242" i="61"/>
  <c r="L24" i="58"/>
  <c r="R22" i="59"/>
  <c r="R39" i="59"/>
  <c r="R56" i="59"/>
  <c r="U20" i="61"/>
  <c r="U36" i="61"/>
  <c r="U96" i="61"/>
  <c r="U160" i="61"/>
  <c r="U225" i="61"/>
  <c r="R37" i="59"/>
  <c r="U50" i="61"/>
  <c r="U130" i="61"/>
  <c r="U215" i="61"/>
  <c r="N11" i="63"/>
  <c r="N49" i="63"/>
  <c r="K11" i="76"/>
  <c r="O90" i="62"/>
  <c r="O17" i="62"/>
  <c r="O103" i="62"/>
  <c r="N51" i="63"/>
  <c r="O98" i="62"/>
  <c r="O18" i="62"/>
  <c r="O108" i="62"/>
  <c r="L14" i="65"/>
  <c r="Q22" i="78"/>
  <c r="Q43" i="78"/>
  <c r="N31" i="63"/>
  <c r="Q13" i="78"/>
  <c r="Q41" i="78"/>
  <c r="Q62" i="78"/>
  <c r="Q39" i="78"/>
  <c r="Q16" i="78"/>
  <c r="Q48" i="78"/>
  <c r="Q28" i="78"/>
  <c r="Q60" i="78"/>
  <c r="Q37" i="78"/>
  <c r="Q18" i="78"/>
  <c r="Q50" i="78"/>
  <c r="Q30" i="78"/>
  <c r="K40" i="76"/>
  <c r="K14" i="76"/>
  <c r="O15" i="64"/>
  <c r="N48" i="63"/>
  <c r="N23" i="63"/>
  <c r="O146" i="62"/>
  <c r="O125" i="62"/>
  <c r="O100" i="62"/>
  <c r="O79" i="62"/>
  <c r="O59" i="62"/>
  <c r="O34" i="62"/>
  <c r="O14" i="62"/>
  <c r="N63" i="63"/>
  <c r="N25" i="63"/>
  <c r="O127" i="62"/>
  <c r="O94" i="62"/>
  <c r="K33" i="76"/>
  <c r="K13" i="76"/>
  <c r="O14" i="64"/>
  <c r="N43" i="63"/>
  <c r="N21" i="63"/>
  <c r="O144" i="62"/>
  <c r="O119" i="62"/>
  <c r="O99" i="62"/>
  <c r="O78" i="62"/>
  <c r="O54" i="62"/>
  <c r="O33" i="62"/>
  <c r="O13" i="62"/>
  <c r="S20" i="71"/>
  <c r="N29" i="63"/>
  <c r="O131" i="62"/>
  <c r="O69" i="62"/>
  <c r="N41" i="63"/>
  <c r="O101" i="62"/>
  <c r="O32" i="62"/>
  <c r="L11" i="65"/>
  <c r="O130" i="62"/>
  <c r="O48" i="62"/>
  <c r="K41" i="76"/>
  <c r="N32" i="63"/>
  <c r="O76" i="62"/>
  <c r="O28" i="62"/>
  <c r="S14" i="71"/>
  <c r="O122" i="62"/>
  <c r="O52" i="62"/>
  <c r="O11" i="62"/>
  <c r="U231" i="61"/>
  <c r="U211" i="61"/>
  <c r="U191" i="61"/>
  <c r="U167" i="61"/>
  <c r="U146" i="61"/>
  <c r="U126" i="61"/>
  <c r="U102" i="61"/>
  <c r="U82" i="61"/>
  <c r="U62" i="61"/>
  <c r="U46" i="61"/>
  <c r="U30" i="61"/>
  <c r="U14" i="61"/>
  <c r="R50" i="59"/>
  <c r="R33" i="59"/>
  <c r="R16" i="59"/>
  <c r="U226" i="61"/>
  <c r="U237" i="61"/>
  <c r="U221" i="61"/>
  <c r="U205" i="61"/>
  <c r="U189" i="61"/>
  <c r="U173" i="61"/>
  <c r="U156" i="61"/>
  <c r="U140" i="61"/>
  <c r="U124" i="61"/>
  <c r="U108" i="61"/>
  <c r="U92" i="61"/>
  <c r="U76" i="61"/>
  <c r="U60" i="61"/>
  <c r="U44" i="61"/>
  <c r="Q57" i="78"/>
  <c r="Q33" i="78"/>
  <c r="Q12" i="78"/>
  <c r="Q42" i="78"/>
  <c r="Q19" i="78"/>
  <c r="Q55" i="78"/>
  <c r="Q35" i="78"/>
  <c r="Q10" i="78"/>
  <c r="Q44" i="78"/>
  <c r="Q26" i="78"/>
  <c r="K30" i="76"/>
  <c r="S23" i="71"/>
  <c r="O11" i="64"/>
  <c r="N39" i="63"/>
  <c r="N18" i="63"/>
  <c r="O141" i="62"/>
  <c r="O116" i="62"/>
  <c r="O96" i="62"/>
  <c r="O75" i="62"/>
  <c r="O51" i="62"/>
  <c r="O30" i="62"/>
  <c r="K32" i="76"/>
  <c r="N50" i="63"/>
  <c r="N16" i="63"/>
  <c r="O118" i="62"/>
  <c r="O77" i="62"/>
  <c r="K29" i="76"/>
  <c r="S22" i="71"/>
  <c r="N60" i="63"/>
  <c r="N38" i="63"/>
  <c r="N17" i="63"/>
  <c r="O136" i="62"/>
  <c r="O115" i="62"/>
  <c r="O95" i="62"/>
  <c r="O70" i="62"/>
  <c r="O50" i="62"/>
  <c r="O29" i="62"/>
  <c r="K28" i="76"/>
  <c r="S11" i="71"/>
  <c r="N20" i="63"/>
  <c r="O114" i="62"/>
  <c r="K31" i="76"/>
  <c r="N24" i="63"/>
  <c r="O68" i="62"/>
  <c r="O24" i="62"/>
  <c r="N53" i="63"/>
  <c r="O97" i="62"/>
  <c r="O39" i="62"/>
  <c r="K23" i="76"/>
  <c r="O142" i="62"/>
  <c r="O61" i="62"/>
  <c r="O20" i="62"/>
  <c r="N45" i="63"/>
  <c r="O105" i="62"/>
  <c r="O44" i="62"/>
  <c r="U248" i="61"/>
  <c r="U227" i="61"/>
  <c r="U207" i="61"/>
  <c r="U183" i="61"/>
  <c r="U163" i="61"/>
  <c r="U142" i="61"/>
  <c r="U118" i="61"/>
  <c r="U98" i="61"/>
  <c r="U78" i="61"/>
  <c r="U58" i="61"/>
  <c r="U42" i="61"/>
  <c r="U26" i="61"/>
  <c r="R63" i="59"/>
  <c r="R46" i="59"/>
  <c r="R29" i="59"/>
  <c r="R12" i="59"/>
  <c r="U250" i="61"/>
  <c r="U233" i="61"/>
  <c r="U217" i="61"/>
  <c r="U201" i="61"/>
  <c r="U185" i="61"/>
  <c r="U169" i="61"/>
  <c r="U152" i="61"/>
  <c r="U136" i="61"/>
  <c r="U120" i="61"/>
  <c r="U104" i="61"/>
  <c r="U88" i="61"/>
  <c r="U72" i="61"/>
  <c r="U56" i="61"/>
  <c r="U40" i="61"/>
  <c r="Q49" i="78"/>
  <c r="Q29" i="78"/>
  <c r="Q61" i="78"/>
  <c r="Q46" i="78"/>
  <c r="Q15" i="78"/>
  <c r="Q51" i="78"/>
  <c r="Q27" i="78"/>
  <c r="K11" i="81"/>
  <c r="Q40" i="78"/>
  <c r="Q17" i="78"/>
  <c r="K26" i="76"/>
  <c r="S18" i="71"/>
  <c r="N57" i="63"/>
  <c r="N35" i="63"/>
  <c r="N14" i="63"/>
  <c r="O133" i="62"/>
  <c r="O112" i="62"/>
  <c r="O92" i="62"/>
  <c r="O67" i="62"/>
  <c r="O47" i="62"/>
  <c r="O26" i="62"/>
  <c r="S15" i="71"/>
  <c r="N42" i="63"/>
  <c r="O148" i="62"/>
  <c r="O106" i="62"/>
  <c r="O73" i="62"/>
  <c r="K25" i="76"/>
  <c r="S12" i="71"/>
  <c r="N56" i="63"/>
  <c r="N34" i="63"/>
  <c r="O153" i="62"/>
  <c r="O132" i="62"/>
  <c r="O111" i="62"/>
  <c r="O87" i="62"/>
  <c r="O66" i="62"/>
  <c r="O46" i="62"/>
  <c r="O21" i="62"/>
  <c r="K24" i="76"/>
  <c r="O13" i="64"/>
  <c r="O152" i="62"/>
  <c r="O102" i="62"/>
  <c r="K15" i="76"/>
  <c r="O134" i="62"/>
  <c r="O57" i="62"/>
  <c r="O16" i="62"/>
  <c r="N19" i="63"/>
  <c r="O80" i="62"/>
  <c r="O31" i="62"/>
  <c r="O12" i="64"/>
  <c r="O126" i="62"/>
  <c r="O53" i="62"/>
  <c r="K36" i="76"/>
  <c r="N28" i="63"/>
  <c r="O89" i="62"/>
  <c r="O27" i="62"/>
  <c r="U243" i="61"/>
  <c r="U223" i="61"/>
  <c r="U199" i="61"/>
  <c r="U179" i="61"/>
  <c r="U158" i="61"/>
  <c r="U134" i="61"/>
  <c r="U114" i="61"/>
  <c r="U94" i="61"/>
  <c r="U70" i="61"/>
  <c r="U54" i="61"/>
  <c r="U38" i="61"/>
  <c r="U22" i="61"/>
  <c r="R58" i="59"/>
  <c r="R41" i="59"/>
  <c r="R24" i="59"/>
  <c r="L26" i="58"/>
  <c r="U245" i="61"/>
  <c r="U229" i="61"/>
  <c r="U213" i="61"/>
  <c r="U197" i="61"/>
  <c r="U181" i="61"/>
  <c r="U165" i="61"/>
  <c r="U148" i="61"/>
  <c r="U132" i="61"/>
  <c r="U116" i="61"/>
  <c r="U100" i="61"/>
  <c r="U84" i="61"/>
  <c r="U68" i="61"/>
  <c r="U52" i="61"/>
  <c r="Q53" i="78"/>
  <c r="Q47" i="78"/>
  <c r="Q20" i="78"/>
  <c r="Q56" i="78"/>
  <c r="Q38" i="78"/>
  <c r="Q23" i="78"/>
  <c r="K12" i="81"/>
  <c r="Q45" i="78"/>
  <c r="Q31" i="78"/>
  <c r="Q14" i="78"/>
  <c r="Q54" i="78"/>
  <c r="Q36" i="78"/>
  <c r="Q21" i="78"/>
  <c r="K35" i="76"/>
  <c r="K18" i="76"/>
  <c r="S13" i="71"/>
  <c r="N61" i="63"/>
  <c r="N44" i="63"/>
  <c r="N27" i="63"/>
  <c r="O154" i="62"/>
  <c r="O137" i="62"/>
  <c r="O120" i="62"/>
  <c r="O104" i="62"/>
  <c r="O88" i="62"/>
  <c r="O71" i="62"/>
  <c r="O55" i="62"/>
  <c r="O38" i="62"/>
  <c r="O22" i="62"/>
  <c r="K12" i="76"/>
  <c r="N59" i="63"/>
  <c r="N33" i="63"/>
  <c r="O143" i="62"/>
  <c r="O110" i="62"/>
  <c r="O86" i="62"/>
  <c r="K38" i="76"/>
  <c r="K21" i="76"/>
  <c r="S17" i="71"/>
  <c r="N64" i="63"/>
  <c r="N47" i="63"/>
  <c r="N30" i="63"/>
  <c r="N13" i="63"/>
  <c r="O140" i="62"/>
  <c r="O124" i="62"/>
  <c r="O107" i="62"/>
  <c r="O91" i="62"/>
  <c r="O74" i="62"/>
  <c r="O58" i="62"/>
  <c r="O42" i="62"/>
  <c r="O25" i="62"/>
  <c r="K37" i="76"/>
  <c r="K16" i="76"/>
  <c r="N55" i="63"/>
  <c r="N12" i="63"/>
  <c r="O123" i="62"/>
  <c r="O81" i="62"/>
  <c r="L15" i="65"/>
  <c r="O151" i="62"/>
  <c r="O85" i="62"/>
  <c r="O40" i="62"/>
  <c r="K27" i="76"/>
  <c r="N36" i="63"/>
  <c r="O113" i="62"/>
  <c r="O56" i="62"/>
  <c r="O23" i="62"/>
  <c r="S19" i="71"/>
  <c r="N15" i="63"/>
  <c r="O93" i="62"/>
  <c r="O45" i="62"/>
  <c r="O12" i="62"/>
  <c r="N62" i="63"/>
  <c r="O138" i="62"/>
  <c r="O72" i="62"/>
  <c r="O35" i="62"/>
  <c r="U252" i="61"/>
  <c r="U235" i="61"/>
  <c r="U219" i="61"/>
  <c r="U203" i="61"/>
  <c r="U187" i="61"/>
  <c r="U171" i="61"/>
  <c r="U154" i="61"/>
  <c r="U138" i="61"/>
  <c r="U122" i="61"/>
  <c r="U106" i="61"/>
  <c r="U90" i="61"/>
  <c r="U74" i="6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90331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3" si="27">
        <n x="1" s="1"/>
        <n x="25"/>
        <n x="26"/>
      </t>
    </mdx>
    <mdx n="0" f="v">
      <t c="3" si="27">
        <n x="1" s="1"/>
        <n x="28"/>
        <n x="26"/>
      </t>
    </mdx>
    <mdx n="0" f="v">
      <t c="3" si="27">
        <n x="1" s="1"/>
        <n x="29"/>
        <n x="26"/>
      </t>
    </mdx>
    <mdx n="0" f="v">
      <t c="3" si="27">
        <n x="1" s="1"/>
        <n x="30"/>
        <n x="26"/>
      </t>
    </mdx>
    <mdx n="0" f="v">
      <t c="3" si="27">
        <n x="1" s="1"/>
        <n x="31"/>
        <n x="26"/>
      </t>
    </mdx>
    <mdx n="0" f="v">
      <t c="3" si="27">
        <n x="1" s="1"/>
        <n x="32"/>
        <n x="26"/>
      </t>
    </mdx>
    <mdx n="0" f="v">
      <t c="3" si="27">
        <n x="1" s="1"/>
        <n x="33"/>
        <n x="26"/>
      </t>
    </mdx>
    <mdx n="0" f="v">
      <t c="3" si="27">
        <n x="1" s="1"/>
        <n x="34"/>
        <n x="26"/>
      </t>
    </mdx>
    <mdx n="0" f="v">
      <t c="3" si="27">
        <n x="1" s="1"/>
        <n x="35"/>
        <n x="26"/>
      </t>
    </mdx>
    <mdx n="0" f="v">
      <t c="3" si="27">
        <n x="1" s="1"/>
        <n x="36"/>
        <n x="26"/>
      </t>
    </mdx>
    <mdx n="0" f="v">
      <t c="3" si="27">
        <n x="1" s="1"/>
        <n x="37"/>
        <n x="26"/>
      </t>
    </mdx>
  </mdxMetadata>
  <valueMetadata count="4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</valueMetadata>
</metadata>
</file>

<file path=xl/sharedStrings.xml><?xml version="1.0" encoding="utf-8"?>
<sst xmlns="http://schemas.openxmlformats.org/spreadsheetml/2006/main" count="5762" uniqueCount="1483">
  <si>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</si>
  <si>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</si>
  <si>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</si>
  <si>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</si>
  <si>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</si>
  <si>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</si>
  <si>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</si>
  <si>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</si>
  <si>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</si>
  <si>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</si>
  <si>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</si>
  <si>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</si>
  <si>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</si>
  <si>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</si>
  <si>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</si>
  <si>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</si>
  <si>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</si>
  <si>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</si>
  <si>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</si>
  <si>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</si>
  <si>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</si>
  <si>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</si>
  <si>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</si>
  <si>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</si>
  <si>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</si>
  <si>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</si>
  <si>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</si>
  <si>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</si>
  <si>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</si>
  <si>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</si>
  <si>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</si>
  <si>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</si>
  <si>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</si>
  <si>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</si>
  <si>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</si>
  <si>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</si>
  <si>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</si>
  <si>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</si>
  <si>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</si>
  <si>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</si>
  <si>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</si>
  <si>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</si>
  <si>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</si>
  <si>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</si>
  <si>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</si>
  <si>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</si>
  <si>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</si>
  <si>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</si>
  <si>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</si>
  <si>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</si>
  <si>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</si>
  <si>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</si>
  <si>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</si>
  <si>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</si>
  <si>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</si>
  <si>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</si>
  <si>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</si>
  <si>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</si>
  <si>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</si>
  <si>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</si>
  <si>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</si>
  <si>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</si>
  <si>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</si>
  <si>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</si>
  <si>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</si>
  <si>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</si>
  <si>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</si>
  <si>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</si>
  <si>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</si>
  <si>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</si>
  <si>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</si>
  <si>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</si>
  <si>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</si>
  <si>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</si>
  <si>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</si>
  <si>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</si>
  <si>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</si>
  <si>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</si>
  <si>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</si>
  <si>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</si>
  <si>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</si>
  <si>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</si>
  <si>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</si>
  <si>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</si>
  <si>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</si>
  <si>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</si>
  <si>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</si>
  <si>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</si>
  <si>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</si>
  <si>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</si>
  <si>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</si>
  <si>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</si>
  <si>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</si>
  <si>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</si>
  <si>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</si>
  <si>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</si>
  <si>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</si>
  <si>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</si>
  <si>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</si>
  <si>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</si>
  <si>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</si>
  <si>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</si>
  <si>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</si>
  <si>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</si>
  <si>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</si>
  <si>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</si>
  <si>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</si>
  <si>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</si>
  <si>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</si>
  <si>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</si>
  <si>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</si>
  <si>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</si>
  <si>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</si>
  <si>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</si>
  <si>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</si>
  <si>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</si>
  <si>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</si>
  <si>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</si>
  <si>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</si>
  <si>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</si>
  <si>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</si>
  <si>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</si>
  <si>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</si>
  <si>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</si>
  <si>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</si>
  <si>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</si>
  <si>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</si>
  <si>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</si>
  <si>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</si>
  <si>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</si>
  <si>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</si>
  <si>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</si>
  <si>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</si>
  <si>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</si>
  <si>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</si>
  <si>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</si>
  <si>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</si>
  <si>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</si>
  <si>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</si>
  <si>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</si>
  <si>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</si>
  <si>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</si>
  <si>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</si>
  <si>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</si>
  <si>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</si>
  <si>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</si>
  <si>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</si>
  <si>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</si>
  <si>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</si>
  <si>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</si>
  <si>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</si>
  <si>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</si>
  <si>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</si>
  <si>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</si>
  <si>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</si>
  <si>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</si>
  <si>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</si>
  <si>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</si>
  <si>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</si>
  <si>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</si>
  <si>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</si>
  <si>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</si>
  <si>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</si>
  <si>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</si>
  <si>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</si>
  <si>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</si>
  <si>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</si>
  <si>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</si>
  <si>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</si>
  <si>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</si>
  <si>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</si>
  <si>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</si>
  <si>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</si>
  <si>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</si>
  <si>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</si>
  <si>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</si>
  <si>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</si>
  <si>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</si>
  <si>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</si>
  <si>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</si>
  <si>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</si>
  <si>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</si>
  <si>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</si>
  <si>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</si>
  <si>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</si>
  <si>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</si>
  <si>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</si>
  <si>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</si>
  <si>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</si>
  <si>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</si>
  <si>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</si>
  <si>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</si>
  <si>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</si>
  <si>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</si>
  <si>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</si>
  <si>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</si>
  <si>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</si>
  <si>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</si>
  <si>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</si>
  <si>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</si>
  <si>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</si>
  <si>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</si>
  <si>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</si>
  <si>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</si>
  <si>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</si>
  <si>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</si>
  <si>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</si>
  <si>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</si>
  <si>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</si>
  <si>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</si>
  <si>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</si>
  <si>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</si>
  <si>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</si>
  <si>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</si>
  <si>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</si>
  <si>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</si>
  <si>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</si>
  <si>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</si>
  <si>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</si>
  <si>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</si>
  <si>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</si>
  <si>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</si>
  <si>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</si>
  <si>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</si>
  <si>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</si>
  <si>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</si>
  <si>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</si>
  <si>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</si>
  <si>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</si>
  <si>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</si>
  <si>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</si>
  <si>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</si>
  <si>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</si>
  <si>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</si>
  <si>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</si>
  <si>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</si>
  <si>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</si>
  <si>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</si>
  <si>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</si>
  <si>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</si>
  <si>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</si>
  <si>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</si>
  <si>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</si>
  <si>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</si>
  <si>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</si>
  <si>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</si>
  <si>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</si>
  <si>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</si>
  <si>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</si>
  <si>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</si>
  <si>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</si>
  <si>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</si>
  <si>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</si>
  <si>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</si>
  <si>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</si>
  <si>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</si>
  <si>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</si>
  <si>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</si>
  <si>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</si>
  <si>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</si>
  <si>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</si>
  <si>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</si>
  <si>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</si>
  <si>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</si>
  <si>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</si>
  <si>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</si>
  <si>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</si>
  <si>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</si>
  <si>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</si>
  <si>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</si>
  <si>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</si>
  <si>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</si>
  <si>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</si>
  <si>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</si>
  <si>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</si>
  <si>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</si>
  <si>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</si>
  <si>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</si>
  <si>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</si>
  <si>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</si>
  <si>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</si>
  <si>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</si>
  <si>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</si>
  <si>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</si>
  <si>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</si>
  <si>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</si>
  <si>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</si>
  <si>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</si>
  <si>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</si>
  <si>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</si>
  <si>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</si>
  <si>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</si>
  <si>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</si>
  <si>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</si>
  <si>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</si>
  <si>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</si>
  <si>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</si>
  <si>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</si>
  <si>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</si>
  <si>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</si>
  <si>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</si>
  <si>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</si>
  <si>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</si>
  <si>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</si>
  <si>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</si>
  <si>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</si>
  <si>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</si>
  <si>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</si>
  <si>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</si>
  <si>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</si>
  <si>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</si>
  <si>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</si>
  <si>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</si>
  <si>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</si>
  <si>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</si>
  <si>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</si>
  <si>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</si>
  <si>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</si>
  <si>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</si>
  <si>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</si>
  <si>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</si>
  <si>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</si>
  <si>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</si>
  <si>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</si>
  <si>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</si>
  <si>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</si>
  <si>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</si>
  <si>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</si>
  <si>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</si>
  <si>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</si>
  <si>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</si>
  <si>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</si>
  <si>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</si>
  <si>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</si>
  <si>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</si>
  <si>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</si>
  <si>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</si>
  <si>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</si>
  <si>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</si>
  <si>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</si>
  <si>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</si>
  <si>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</si>
  <si>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</si>
  <si>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</si>
  <si>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</si>
  <si>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</si>
  <si>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</si>
  <si>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</si>
  <si>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</si>
  <si>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</si>
  <si>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</si>
  <si>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</si>
  <si>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</si>
  <si>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</si>
  <si>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</si>
  <si>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</si>
  <si>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</si>
  <si>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</si>
  <si>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</si>
  <si>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</si>
  <si>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</si>
  <si>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</si>
  <si>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</si>
  <si>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</si>
  <si>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</si>
  <si>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</si>
  <si>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</si>
  <si>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</si>
  <si>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</si>
  <si>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</si>
  <si>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</si>
  <si>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</si>
  <si>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</si>
  <si>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</si>
  <si>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</si>
  <si>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</si>
  <si>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</si>
  <si>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</si>
  <si>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</si>
  <si>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</si>
  <si>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</si>
  <si>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</si>
  <si>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</si>
  <si>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</si>
  <si>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</si>
  <si>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</si>
  <si>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</si>
  <si>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</si>
  <si>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</si>
  <si>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</si>
  <si>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</si>
  <si>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</si>
  <si>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</si>
  <si>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</si>
  <si>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</si>
  <si>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</si>
  <si>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</si>
  <si>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</si>
  <si>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</si>
  <si>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</si>
  <si>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</si>
  <si>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</si>
  <si>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</si>
  <si>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</si>
  <si>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</si>
  <si>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</si>
  <si>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</si>
  <si>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</si>
  <si>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</si>
  <si>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</si>
  <si>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</si>
  <si>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</si>
  <si>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</si>
  <si>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</si>
  <si>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</si>
  <si>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</si>
  <si>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</si>
  <si>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</si>
  <si>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</si>
  <si>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</si>
  <si>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</si>
  <si>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</si>
  <si>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</si>
  <si>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</si>
  <si>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</si>
  <si>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</si>
  <si>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</si>
  <si>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</si>
  <si>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</si>
  <si>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</si>
  <si>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</si>
  <si>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</si>
  <si>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</si>
  <si>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</si>
  <si>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</si>
  <si>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</si>
  <si>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</si>
  <si>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</si>
  <si>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</si>
  <si>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</si>
  <si>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</si>
  <si>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</si>
  <si>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</si>
  <si>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</si>
  <si>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</si>
  <si>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</si>
  <si>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</si>
  <si>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</si>
  <si>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</si>
  <si>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</si>
  <si>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</si>
  <si>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</si>
  <si>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</si>
  <si>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</si>
  <si>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</si>
  <si>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</si>
  <si>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</si>
  <si>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</si>
  <si>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</si>
  <si>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</si>
  <si>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</si>
  <si>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</si>
  <si>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</si>
  <si>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</si>
  <si>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</si>
  <si>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</si>
  <si>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</si>
  <si>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</si>
  <si>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</si>
  <si>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</si>
  <si>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</si>
  <si>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</si>
  <si>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</si>
  <si>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</si>
  <si>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</si>
  <si>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</si>
  <si>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</si>
  <si>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</si>
  <si>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</si>
  <si>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</si>
  <si>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</si>
  <si>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</si>
  <si>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</si>
  <si>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</si>
  <si>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</si>
  <si>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</si>
  <si>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</si>
  <si>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</si>
  <si>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</si>
  <si>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</si>
  <si>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</si>
  <si>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</si>
  <si>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</si>
  <si>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</si>
  <si>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</si>
  <si>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</si>
  <si>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</si>
  <si>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</si>
  <si>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</si>
  <si>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</si>
  <si>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</si>
  <si>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</si>
  <si>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</si>
  <si>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</si>
  <si>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</si>
  <si>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</si>
  <si>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</si>
  <si>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</si>
  <si>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</si>
  <si>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</si>
  <si>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</si>
  <si>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</si>
  <si>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</si>
  <si>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</si>
  <si>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</si>
  <si>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</si>
  <si>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</si>
  <si>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</si>
  <si>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</si>
  <si>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</si>
  <si>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</si>
  <si>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</si>
  <si>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</si>
  <si>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</si>
  <si>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</si>
  <si>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</si>
  <si>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</si>
  <si>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</si>
  <si>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</si>
  <si>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</si>
  <si>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</si>
  <si>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</si>
  <si>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</si>
  <si>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</si>
  <si>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</si>
  <si>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</si>
  <si>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</si>
  <si>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</si>
  <si>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</si>
  <si>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</si>
  <si>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</si>
  <si>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</si>
  <si>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</si>
  <si>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</si>
  <si>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</si>
  <si>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</si>
  <si>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</si>
  <si>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</si>
  <si>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</si>
  <si>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</si>
  <si>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</si>
  <si>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</si>
  <si>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</si>
  <si>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</si>
  <si>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</si>
  <si>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</si>
  <si>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</si>
  <si>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</si>
  <si>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</si>
  <si>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</si>
  <si>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</si>
  <si>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</si>
  <si>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</si>
  <si>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</si>
  <si>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</si>
  <si>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</si>
  <si>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</si>
  <si>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</si>
  <si>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</si>
  <si>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</si>
  <si>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</si>
  <si>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</si>
  <si>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</si>
  <si>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</si>
  <si>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</si>
  <si>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</si>
  <si>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</si>
  <si>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</si>
  <si>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</si>
  <si>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</si>
  <si>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</si>
  <si>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</si>
  <si>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</si>
  <si>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</si>
  <si>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</si>
  <si>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</si>
  <si>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</si>
  <si>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</si>
  <si>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</si>
  <si>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</si>
  <si>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</si>
  <si>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</si>
  <si>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</si>
  <si>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</si>
  <si>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</si>
  <si>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</si>
  <si>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</si>
  <si>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</si>
  <si>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</si>
  <si>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</si>
  <si>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</si>
  <si>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</si>
  <si>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</si>
  <si>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</si>
  <si>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</si>
  <si>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</si>
  <si>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</si>
  <si>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</si>
  <si>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</si>
  <si>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</si>
  <si>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</si>
  <si>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</si>
  <si>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</si>
  <si>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</si>
  <si>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</si>
  <si>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</si>
  <si>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</si>
  <si>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</si>
  <si>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</si>
  <si>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</si>
  <si>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</si>
  <si>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</si>
  <si>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</si>
  <si>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</si>
  <si>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</si>
  <si>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</si>
  <si>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</si>
  <si>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</si>
  <si>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</si>
  <si>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</si>
  <si>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</si>
  <si>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</si>
  <si>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</si>
  <si>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</si>
  <si>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</si>
  <si>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</si>
  <si>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</si>
  <si>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</si>
  <si>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</si>
  <si>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</si>
  <si>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</si>
  <si>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</si>
  <si>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</si>
  <si>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</si>
  <si>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</si>
  <si>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</si>
  <si>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</si>
  <si>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</si>
  <si>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</si>
  <si>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</si>
  <si>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</si>
  <si>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</si>
  <si>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</si>
  <si>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</si>
  <si>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</si>
  <si>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</si>
  <si>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</si>
  <si>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</si>
  <si>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</si>
  <si>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</si>
  <si>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</si>
  <si>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</si>
  <si>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</si>
  <si>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</si>
  <si>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</si>
  <si>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</si>
  <si>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</si>
  <si>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</si>
  <si>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</si>
  <si>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</si>
  <si>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</si>
  <si>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</si>
  <si>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</si>
  <si>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</si>
  <si>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</si>
  <si>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</si>
  <si>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</si>
  <si>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</si>
  <si>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</si>
  <si>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</si>
  <si>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</si>
  <si>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</si>
  <si>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</si>
  <si>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</si>
  <si>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</si>
  <si>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</si>
  <si>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</si>
  <si>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</si>
  <si>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</si>
  <si>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</si>
  <si>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</si>
  <si>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</si>
  <si>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</si>
  <si>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</si>
  <si>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</si>
  <si>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</si>
  <si>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</si>
  <si>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</si>
  <si>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</si>
  <si>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</si>
  <si>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</si>
  <si>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</si>
  <si>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</si>
  <si>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</si>
  <si>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</si>
  <si>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</si>
  <si>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</si>
  <si>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</si>
  <si>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</si>
  <si>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</si>
  <si>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</si>
  <si>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</si>
  <si>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</si>
  <si>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</si>
  <si>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</si>
  <si>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</si>
  <si>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</si>
  <si>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</si>
  <si>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</si>
  <si>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</si>
  <si>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</si>
  <si>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</si>
  <si>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</si>
  <si>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</si>
  <si>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</si>
  <si>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</si>
  <si>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</si>
  <si>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</si>
  <si>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</si>
  <si>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</si>
  <si>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</si>
  <si>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</si>
  <si>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</si>
  <si>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</si>
  <si>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</si>
  <si>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</si>
  <si>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</si>
  <si>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</si>
  <si>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</si>
  <si>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</si>
  <si>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</si>
  <si>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</si>
  <si>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</si>
  <si>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</si>
  <si>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</si>
  <si>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</si>
  <si>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</si>
  <si>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</si>
  <si>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</si>
  <si>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</si>
  <si>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</si>
  <si>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</si>
  <si>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</si>
  <si>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</si>
  <si>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</si>
  <si>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</si>
  <si>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</si>
  <si>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</si>
  <si>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</si>
  <si>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</si>
  <si>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</si>
  <si>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</si>
  <si>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</si>
  <si>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</si>
  <si>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</si>
  <si>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</si>
  <si>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</si>
  <si>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</si>
  <si>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</si>
  <si>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</si>
  <si>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</si>
  <si>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</si>
  <si>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</si>
  <si>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</si>
  <si>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</si>
  <si>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</si>
  <si>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</si>
  <si>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</si>
  <si>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</si>
  <si>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</si>
  <si>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</si>
  <si>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</si>
  <si>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</si>
  <si>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</si>
  <si>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</si>
  <si>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</si>
  <si>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</si>
  <si>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</si>
  <si>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</si>
  <si>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</si>
  <si>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</si>
  <si>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</si>
  <si>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</si>
  <si>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</si>
  <si>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</si>
  <si>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</si>
  <si>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</si>
  <si>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</si>
  <si>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</si>
  <si>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</si>
  <si>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</si>
  <si>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</si>
  <si>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</si>
  <si>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</si>
  <si>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</si>
  <si>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</si>
  <si>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</si>
  <si>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</si>
  <si>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</si>
  <si>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</si>
  <si>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</si>
  <si>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</si>
  <si>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</si>
  <si>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</si>
  <si>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</si>
  <si>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</si>
  <si>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</si>
  <si>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</si>
  <si>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</si>
  <si>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</si>
  <si>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</si>
  <si>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</si>
  <si>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</si>
  <si>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</si>
  <si>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</si>
  <si>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</si>
  <si>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</si>
  <si>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</si>
  <si>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</si>
  <si>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</si>
  <si>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</si>
  <si>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</si>
  <si>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</si>
  <si>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</si>
  <si>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</si>
  <si>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</si>
  <si>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</si>
  <si>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</si>
  <si>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</si>
  <si>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</si>
  <si>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</si>
  <si>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</si>
  <si>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</si>
  <si>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</si>
  <si>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</si>
  <si>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</si>
  <si>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</si>
  <si>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</si>
  <si>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</si>
  <si>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</si>
  <si>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</si>
  <si>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</si>
  <si>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</si>
  <si>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</si>
  <si>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</si>
  <si>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</si>
  <si>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</si>
  <si>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</si>
  <si>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</si>
  <si>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</si>
  <si>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</si>
  <si>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</si>
  <si>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</si>
  <si>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</si>
  <si>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</si>
  <si>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</si>
  <si>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</si>
  <si>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</si>
  <si>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</si>
  <si>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</si>
  <si>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</si>
  <si>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</si>
  <si>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</si>
  <si>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</si>
  <si>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</si>
  <si>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</si>
  <si>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</si>
  <si>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</si>
  <si>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</si>
  <si>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</si>
  <si>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</si>
  <si>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</si>
  <si>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</si>
  <si>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</si>
  <si>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</si>
  <si>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</si>
  <si>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</si>
  <si>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</si>
  <si>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</si>
  <si>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</si>
  <si>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</si>
  <si>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</si>
  <si>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</si>
  <si>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</si>
  <si>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</si>
  <si>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</si>
  <si>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</si>
  <si>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</si>
  <si>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</si>
  <si>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</si>
  <si>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</si>
  <si>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</si>
  <si>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</si>
  <si>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</si>
  <si>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</si>
  <si>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</si>
  <si>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</si>
  <si>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</si>
  <si>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</si>
  <si>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</si>
  <si>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</si>
  <si>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</si>
  <si>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</si>
  <si>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</si>
  <si>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</si>
  <si>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</si>
  <si>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</si>
  <si>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</si>
  <si>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</si>
  <si>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</si>
  <si>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</si>
  <si>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</si>
  <si>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</si>
  <si>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</si>
  <si>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</si>
  <si>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</si>
  <si>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</si>
  <si>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</si>
  <si>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</si>
  <si>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</si>
  <si>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</si>
  <si>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</si>
  <si>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</si>
  <si>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</si>
  <si>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</si>
  <si>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</si>
  <si>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</si>
  <si>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</si>
  <si>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</si>
  <si>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</si>
  <si>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</si>
  <si>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</si>
  <si>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</si>
  <si>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</si>
  <si>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</si>
  <si>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</si>
  <si>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</si>
  <si>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</si>
  <si>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</si>
  <si>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</si>
  <si>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</si>
  <si>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</si>
  <si>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</si>
  <si>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</si>
  <si>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</si>
  <si>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</si>
  <si>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</si>
  <si>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</si>
  <si>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</si>
  <si>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</si>
  <si>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</si>
  <si>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</si>
  <si>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</si>
  <si>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</si>
  <si>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</si>
  <si>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</si>
  <si>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</si>
  <si>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</si>
  <si>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</si>
  <si>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</si>
  <si>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</si>
  <si>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</si>
  <si>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</si>
  <si>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</si>
  <si>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</si>
  <si>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</si>
  <si>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</si>
  <si>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</si>
  <si>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</si>
  <si>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</si>
  <si>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</si>
  <si>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</si>
  <si>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</si>
  <si>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</si>
  <si>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</si>
  <si>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</si>
  <si>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</si>
  <si>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</si>
  <si>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</si>
  <si>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</si>
  <si>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</si>
  <si>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</si>
  <si>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</si>
  <si>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</si>
  <si>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</si>
  <si>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</si>
  <si>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</si>
  <si>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</si>
  <si>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</si>
  <si>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</si>
  <si>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</si>
  <si>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</si>
  <si>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</si>
  <si>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</si>
  <si>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</si>
  <si>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</si>
  <si>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</si>
  <si>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</si>
  <si>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</si>
  <si>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</si>
  <si>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</si>
  <si>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</si>
  <si>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</si>
  <si>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</si>
  <si>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</si>
  <si>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</si>
  <si>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</si>
  <si>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</si>
  <si>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</si>
  <si>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</si>
  <si>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</si>
  <si>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</si>
  <si>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</si>
  <si>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</si>
  <si>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</si>
  <si>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</si>
  <si>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</si>
  <si>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</si>
  <si>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</si>
  <si>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</si>
  <si>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</si>
  <si>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</si>
  <si>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</si>
  <si>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</si>
  <si>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</si>
  <si>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</si>
  <si>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</si>
  <si>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</si>
  <si>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</si>
  <si>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</si>
  <si>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</si>
  <si>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</si>
  <si>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</si>
  <si>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</si>
  <si>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</si>
  <si>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</si>
  <si>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</si>
  <si>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</si>
  <si>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</si>
  <si>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</si>
  <si>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</si>
  <si>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</si>
  <si>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</si>
  <si>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</si>
  <si>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</si>
  <si>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</si>
  <si>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</si>
  <si>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</si>
  <si>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</si>
  <si>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</si>
  <si>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</si>
  <si>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</si>
  <si>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</si>
  <si>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</si>
  <si>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</si>
  <si>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</si>
  <si>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</si>
  <si>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</si>
  <si>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</si>
  <si>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</si>
  <si>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</si>
  <si>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</si>
  <si>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</si>
  <si>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</si>
  <si>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</si>
  <si>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</si>
  <si>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</si>
  <si>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</si>
  <si>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</si>
  <si>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</si>
  <si>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</si>
  <si>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</si>
  <si>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</si>
  <si>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</si>
  <si>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</si>
  <si>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</si>
  <si>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</si>
  <si>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</si>
  <si>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</si>
  <si>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</si>
  <si>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</si>
  <si>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</si>
  <si>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</si>
  <si>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</si>
  <si>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</si>
  <si>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</si>
  <si>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</si>
  <si>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</si>
  <si>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</si>
  <si>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</si>
  <si>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</si>
  <si>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</si>
  <si>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</si>
  <si>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</si>
  <si>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</si>
  <si>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</si>
  <si>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</si>
  <si>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</si>
  <si>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</si>
  <si>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</si>
  <si>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</si>
  <si>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</si>
  <si>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</si>
  <si>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</si>
  <si>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</si>
  <si>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</si>
  <si>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</si>
  <si>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</si>
  <si>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</si>
  <si>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</si>
  <si>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</si>
  <si>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</si>
  <si>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</si>
  <si>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</si>
  <si>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</si>
  <si>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</si>
  <si>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</si>
  <si>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</si>
  <si>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</si>
  <si>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</si>
  <si>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</si>
  <si>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</si>
  <si>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</si>
  <si>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</si>
  <si>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</si>
  <si>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</si>
  <si>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</si>
  <si>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</si>
  <si>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</si>
  <si>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</si>
  <si>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</si>
  <si>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</si>
  <si>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</si>
  <si>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</si>
  <si>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</si>
  <si>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</si>
  <si>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</si>
  <si>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</si>
  <si>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</si>
  <si>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</si>
  <si>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</si>
  <si>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</si>
  <si>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</si>
  <si>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</si>
  <si>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</si>
  <si>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</si>
  <si>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</si>
  <si>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</si>
  <si>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</si>
  <si>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</si>
  <si>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</si>
  <si>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</si>
  <si>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</si>
  <si>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</si>
  <si>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</si>
  <si>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</si>
  <si>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</si>
  <si>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</si>
  <si>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</si>
  <si>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</si>
  <si>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</si>
  <si>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</si>
  <si>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</si>
  <si>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</si>
  <si>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</si>
  <si>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</si>
  <si>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</si>
  <si>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</si>
  <si>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</si>
  <si>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</si>
  <si>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</si>
  <si>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</si>
  <si>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</si>
  <si>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</si>
  <si>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</si>
  <si>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</si>
  <si>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</si>
  <si>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</si>
  <si>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</si>
  <si>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</si>
  <si>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</si>
  <si>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</si>
  <si>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</si>
  <si>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</si>
  <si>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</si>
  <si>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</si>
  <si>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</si>
  <si>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</si>
  <si>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</si>
  <si>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</si>
  <si>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</si>
  <si>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</si>
  <si>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</si>
  <si>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</si>
  <si>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</si>
  <si>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</si>
  <si>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</si>
  <si>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</si>
  <si>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</si>
  <si>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</si>
  <si>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</si>
  <si>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</si>
  <si>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</si>
  <si>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</si>
  <si>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</si>
  <si>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</si>
  <si>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</si>
  <si>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</si>
  <si>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</si>
  <si>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</si>
  <si>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</si>
  <si>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</si>
  <si>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</si>
  <si>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</si>
  <si>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</si>
  <si>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</si>
  <si>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</si>
  <si>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</si>
  <si>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</si>
  <si>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</si>
  <si>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</si>
  <si>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</si>
  <si>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</si>
  <si>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</si>
  <si>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</si>
  <si>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</si>
  <si>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</si>
  <si>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</si>
  <si>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</si>
  <si>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</si>
  <si>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</si>
  <si>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</si>
  <si>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</si>
  <si>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</si>
  <si>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</si>
  <si>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</si>
  <si>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</si>
  <si>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</si>
  <si>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</si>
  <si>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</si>
  <si>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</si>
  <si>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</si>
  <si>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</si>
  <si>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</si>
  <si>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</si>
  <si>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</si>
  <si>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</si>
  <si>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</si>
  <si>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</si>
  <si>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</si>
  <si>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</si>
  <si>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</si>
  <si>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</si>
  <si>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</si>
  <si>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</si>
  <si>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</si>
  <si>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</si>
  <si>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</si>
  <si>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</si>
  <si>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</si>
  <si>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</si>
  <si>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</si>
  <si>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</si>
  <si>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</si>
  <si>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</si>
  <si>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</si>
  <si>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</si>
  <si>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</si>
  <si>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</si>
  <si>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</si>
  <si>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</si>
  <si>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</si>
  <si>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</si>
  <si>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</si>
  <si>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</si>
  <si>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</si>
  <si>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</si>
  <si>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</si>
  <si>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</si>
  <si>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</si>
  <si>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</si>
  <si>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</si>
  <si>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</si>
  <si>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</si>
  <si>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</si>
  <si>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</si>
  <si>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</si>
  <si>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</si>
  <si>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</si>
  <si>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</si>
  <si>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</si>
  <si>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</si>
  <si>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</si>
  <si>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</si>
  <si>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</si>
  <si>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</si>
  <si>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</si>
  <si>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</si>
  <si>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</si>
  <si>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</si>
  <si>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</si>
  <si>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</si>
  <si>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</si>
  <si>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</si>
  <si>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</si>
  <si>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</si>
  <si>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</si>
  <si>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</si>
  <si>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</si>
  <si>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</si>
  <si>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</si>
  <si>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</si>
  <si>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</si>
  <si>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</si>
  <si>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</si>
  <si>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</si>
  <si>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</si>
  <si>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</si>
  <si>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</si>
  <si>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</si>
  <si>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</si>
  <si>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</si>
  <si>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</si>
  <si>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</si>
  <si>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</si>
  <si>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</si>
  <si>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</si>
  <si>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</si>
  <si>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</si>
  <si>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</si>
  <si>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</si>
  <si>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</si>
  <si>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</si>
  <si>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</si>
  <si>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</si>
  <si>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</si>
  <si>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</si>
  <si>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</si>
  <si>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</si>
  <si>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</si>
  <si>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</si>
  <si>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</si>
  <si>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</si>
  <si>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</si>
  <si>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</si>
  <si>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</si>
  <si>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</si>
  <si>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</si>
  <si>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</si>
  <si>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</si>
  <si>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</si>
  <si>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</si>
  <si>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</si>
  <si>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</si>
  <si>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</si>
  <si>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</si>
  <si>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</si>
  <si>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</si>
  <si>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</si>
  <si>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</si>
  <si>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</si>
  <si>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</si>
  <si>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</si>
  <si>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</si>
  <si>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</si>
  <si>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</si>
  <si>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</si>
  <si>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</si>
  <si>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</si>
  <si>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</si>
  <si>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</si>
  <si>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</si>
  <si>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</si>
  <si>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</si>
  <si>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</si>
  <si>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</si>
  <si>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</si>
  <si>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</si>
  <si>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</si>
  <si>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</si>
  <si>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</si>
  <si>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</si>
  <si>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</si>
  <si>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</si>
  <si>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</si>
  <si>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</si>
  <si>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</si>
  <si>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</si>
  <si>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</si>
  <si>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</si>
  <si>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</si>
  <si>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</si>
  <si>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</si>
  <si>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</si>
  <si>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</si>
  <si>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₪ / מט"ח</t>
  </si>
  <si>
    <t>פורוורד ש"ח-מט"ח</t>
  </si>
  <si>
    <t>10000476</t>
  </si>
  <si>
    <t>ל.ר.</t>
  </si>
  <si>
    <t>10000512</t>
  </si>
  <si>
    <t>10000524</t>
  </si>
  <si>
    <t>10000517</t>
  </si>
  <si>
    <t>10000508</t>
  </si>
  <si>
    <t>10000534</t>
  </si>
  <si>
    <t>10000496</t>
  </si>
  <si>
    <t>10000444</t>
  </si>
  <si>
    <t>10000499</t>
  </si>
  <si>
    <t>10000497</t>
  </si>
  <si>
    <t>10000454</t>
  </si>
  <si>
    <t>10000456</t>
  </si>
  <si>
    <t>10000535</t>
  </si>
  <si>
    <t>10000438</t>
  </si>
  <si>
    <t>10000516</t>
  </si>
  <si>
    <t>10000446</t>
  </si>
  <si>
    <t>10000506</t>
  </si>
  <si>
    <t>10000466</t>
  </si>
  <si>
    <t>10000545</t>
  </si>
  <si>
    <t>10000556</t>
  </si>
  <si>
    <t>פורוורד מט"ח-מט"ח</t>
  </si>
  <si>
    <t>10000541</t>
  </si>
  <si>
    <t>10000549</t>
  </si>
  <si>
    <t>10000551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</si>
  <si>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</si>
  <si>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</si>
  <si>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</si>
  <si>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</si>
  <si>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</si>
  <si>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</si>
  <si>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</si>
  <si>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</si>
  <si>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</si>
  <si>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</si>
  <si>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</si>
  <si>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</si>
  <si>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</si>
  <si>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</si>
  <si>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</si>
  <si>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</si>
  <si>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</si>
  <si>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</si>
  <si>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</si>
  <si>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</si>
  <si>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</si>
  <si>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</si>
  <si>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</si>
  <si>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</si>
  <si>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</si>
  <si>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NR</t>
  </si>
  <si>
    <t>לא</t>
  </si>
  <si>
    <t>AA</t>
  </si>
  <si>
    <t>דירוג פנימי</t>
  </si>
  <si>
    <t>כן</t>
  </si>
  <si>
    <t>A+</t>
  </si>
  <si>
    <t>AA-</t>
  </si>
  <si>
    <t>קרדן אן.וי אגח ב חש 2/18</t>
  </si>
  <si>
    <t>1143270</t>
  </si>
  <si>
    <t>סה"כ יתרות התחייבות להשקעה</t>
  </si>
  <si>
    <t>פורוורד ריבית</t>
  </si>
  <si>
    <t>מובטחות משכנתא- גורם 01</t>
  </si>
  <si>
    <t>בבטחונות אחרים - גורם 114</t>
  </si>
  <si>
    <t>בבטחונות אחרים - גורם 94</t>
  </si>
  <si>
    <t>בבטחונות אחרים - גורם 111</t>
  </si>
  <si>
    <t>בבטחונות אחרים - גורם 96</t>
  </si>
  <si>
    <t>בבטחונות אחרים - גורם 129</t>
  </si>
  <si>
    <t>בבטחונות אחרים - גורם 98*</t>
  </si>
  <si>
    <t>בבטחונות אחרים - גורם 130</t>
  </si>
  <si>
    <t>בבטחונות אחרים - גורם 104</t>
  </si>
  <si>
    <t>בבטחונות אחרים - גורם 61</t>
  </si>
  <si>
    <t>בבטחונות אחרים - גורם 115*</t>
  </si>
  <si>
    <t>גורם 98</t>
  </si>
  <si>
    <t>גורם 113</t>
  </si>
  <si>
    <t>גורם 104</t>
  </si>
  <si>
    <t>גורם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</si>
</sst>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10" fillId="0" borderId="0" xfId="0" applyFont="1" applyFill="1" applyAlignment="1">
      <alignment horizontal="right" readingOrder="2"/>
    </xf>
    <xf numFmtId="164" fontId="0" fillId="0" borderId="0" xfId="13" applyFont="1" applyFill="1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K23" sqref="K2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8" t="s">
        <v>187</v>
      </c>
      <c r="C1" s="80" t="s" vm="1">
        <v>257</v>
      </c>
    </row>
    <row r="2" spans="1:32">
      <c r="B2" s="58" t="s">
        <v>186</v>
      </c>
      <c r="C2" s="80" t="s">
        <v>258</v>
      </c>
    </row>
    <row r="3" spans="1:32">
      <c r="B3" s="58" t="s">
        <v>188</v>
      </c>
      <c r="C3" s="80" t="s">
        <v>259</v>
      </c>
    </row>
    <row r="4" spans="1:32">
      <c r="B4" s="58" t="s">
        <v>189</v>
      </c>
      <c r="C4" s="80">
        <v>9454</v>
      </c>
    </row>
    <row r="6" spans="1:32" ht="26.25" customHeight="1">
      <c r="B6" s="150" t="s">
        <v>203</v>
      </c>
      <c r="C6" s="151"/>
      <c r="D6" s="152"/>
    </row>
    <row r="7" spans="1:32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8" t="s">
        <v>116</v>
      </c>
    </row>
    <row r="8" spans="1:32" s="10" customFormat="1">
      <c r="B8" s="23"/>
      <c r="C8" s="26" t="s">
        <v>244</v>
      </c>
      <c r="D8" s="27" t="s">
        <v>20</v>
      </c>
      <c r="AF8" s="38" t="s">
        <v>117</v>
      </c>
    </row>
    <row r="9" spans="1:32" s="11" customFormat="1" ht="18" customHeight="1">
      <c r="B9" s="37"/>
      <c r="C9" s="20" t="s">
        <v>1</v>
      </c>
      <c r="D9" s="28" t="s">
        <v>2</v>
      </c>
      <c r="AF9" s="38" t="s">
        <v>126</v>
      </c>
    </row>
    <row r="10" spans="1:32" s="11" customFormat="1" ht="18" customHeight="1">
      <c r="B10" s="69" t="s">
        <v>202</v>
      </c>
      <c r="C10" s="118">
        <f>C11+C12+C23+C33+C37</f>
        <v>37079.305062439984</v>
      </c>
      <c r="D10" s="119">
        <f>C10/$C$42</f>
        <v>1</v>
      </c>
      <c r="AF10" s="68"/>
    </row>
    <row r="11" spans="1:32">
      <c r="A11" s="46" t="s">
        <v>149</v>
      </c>
      <c r="B11" s="29" t="s">
        <v>204</v>
      </c>
      <c r="C11" s="118">
        <f>מזומנים!J10</f>
        <v>2484.1794537609994</v>
      </c>
      <c r="D11" s="138">
        <f t="shared" ref="D11:D13" si="0">C11/$C$42</f>
        <v>6.6996386517431922E-2</v>
      </c>
    </row>
    <row r="12" spans="1:32">
      <c r="B12" s="29" t="s">
        <v>205</v>
      </c>
      <c r="C12" s="118">
        <f>SUM(C13:C22)</f>
        <v>33724.882591626199</v>
      </c>
      <c r="D12" s="138">
        <f t="shared" si="0"/>
        <v>0.90953383659253917</v>
      </c>
    </row>
    <row r="13" spans="1:32">
      <c r="A13" s="56" t="s">
        <v>149</v>
      </c>
      <c r="B13" s="30" t="s">
        <v>73</v>
      </c>
      <c r="C13" s="118">
        <f>'תעודות התחייבות ממשלתיות'!O11</f>
        <v>8657.7751378989997</v>
      </c>
      <c r="D13" s="138">
        <f t="shared" si="0"/>
        <v>0.23349345742374816</v>
      </c>
    </row>
    <row r="14" spans="1:32">
      <c r="A14" s="56" t="s">
        <v>149</v>
      </c>
      <c r="B14" s="30" t="s">
        <v>74</v>
      </c>
      <c r="C14" s="118" t="s" vm="2">
        <v>1433</v>
      </c>
      <c r="D14" s="138" t="s" vm="3">
        <v>1433</v>
      </c>
    </row>
    <row r="15" spans="1:32">
      <c r="A15" s="56" t="s">
        <v>149</v>
      </c>
      <c r="B15" s="30" t="s">
        <v>75</v>
      </c>
      <c r="C15" s="118">
        <f>'אג"ח קונצרני'!R11</f>
        <v>9051.9192337019958</v>
      </c>
      <c r="D15" s="138">
        <f t="shared" ref="D15:D19" si="1">C15/$C$42</f>
        <v>0.24412321693890826</v>
      </c>
    </row>
    <row r="16" spans="1:32">
      <c r="A16" s="56" t="s">
        <v>149</v>
      </c>
      <c r="B16" s="30" t="s">
        <v>76</v>
      </c>
      <c r="C16" s="118">
        <f>מניות!L11</f>
        <v>3574.9980236670008</v>
      </c>
      <c r="D16" s="138">
        <f t="shared" si="1"/>
        <v>9.6414914401627944E-2</v>
      </c>
    </row>
    <row r="17" spans="1:4">
      <c r="A17" s="56" t="s">
        <v>149</v>
      </c>
      <c r="B17" s="30" t="s">
        <v>77</v>
      </c>
      <c r="C17" s="118">
        <f>'תעודות סל'!K11</f>
        <v>11800.1672339412</v>
      </c>
      <c r="D17" s="138">
        <f t="shared" si="1"/>
        <v>0.31824132663948845</v>
      </c>
    </row>
    <row r="18" spans="1:4">
      <c r="A18" s="56" t="s">
        <v>149</v>
      </c>
      <c r="B18" s="30" t="s">
        <v>78</v>
      </c>
      <c r="C18" s="118">
        <f>'קרנות נאמנות'!L11</f>
        <v>639.91664000000003</v>
      </c>
      <c r="D18" s="138">
        <f t="shared" si="1"/>
        <v>1.7258053755926855E-2</v>
      </c>
    </row>
    <row r="19" spans="1:4">
      <c r="A19" s="56" t="s">
        <v>149</v>
      </c>
      <c r="B19" s="30" t="s">
        <v>79</v>
      </c>
      <c r="C19" s="118">
        <f>'כתבי אופציה'!I11</f>
        <v>0.106322417</v>
      </c>
      <c r="D19" s="138">
        <f t="shared" si="1"/>
        <v>2.8674328394493248E-6</v>
      </c>
    </row>
    <row r="20" spans="1:4">
      <c r="A20" s="56" t="s">
        <v>149</v>
      </c>
      <c r="B20" s="30" t="s">
        <v>80</v>
      </c>
      <c r="C20" s="118" t="s" vm="4">
        <v>1433</v>
      </c>
      <c r="D20" s="138" t="s" vm="5">
        <v>1433</v>
      </c>
    </row>
    <row r="21" spans="1:4">
      <c r="A21" s="56" t="s">
        <v>149</v>
      </c>
      <c r="B21" s="30" t="s">
        <v>81</v>
      </c>
      <c r="C21" s="118" t="s" vm="6">
        <v>1433</v>
      </c>
      <c r="D21" s="138" t="s" vm="7">
        <v>1433</v>
      </c>
    </row>
    <row r="22" spans="1:4">
      <c r="A22" s="56" t="s">
        <v>149</v>
      </c>
      <c r="B22" s="30" t="s">
        <v>82</v>
      </c>
      <c r="C22" s="118" t="s" vm="8">
        <v>1433</v>
      </c>
      <c r="D22" s="138" t="s" vm="9">
        <v>1433</v>
      </c>
    </row>
    <row r="23" spans="1:4">
      <c r="B23" s="29" t="s">
        <v>206</v>
      </c>
      <c r="C23" s="118">
        <f>SUM(C24:C32)</f>
        <v>-40.889969999999948</v>
      </c>
      <c r="D23" s="138">
        <f>C23/$C$42</f>
        <v>-1.1027706676579555E-3</v>
      </c>
    </row>
    <row r="24" spans="1:4">
      <c r="A24" s="56" t="s">
        <v>149</v>
      </c>
      <c r="B24" s="30" t="s">
        <v>83</v>
      </c>
      <c r="C24" s="118" t="s" vm="10">
        <v>1433</v>
      </c>
      <c r="D24" s="138" t="s" vm="11">
        <v>1433</v>
      </c>
    </row>
    <row r="25" spans="1:4">
      <c r="A25" s="56" t="s">
        <v>149</v>
      </c>
      <c r="B25" s="30" t="s">
        <v>84</v>
      </c>
      <c r="C25" s="118" t="s" vm="12">
        <v>1433</v>
      </c>
      <c r="D25" s="138" t="s" vm="13">
        <v>1433</v>
      </c>
    </row>
    <row r="26" spans="1:4">
      <c r="A26" s="56" t="s">
        <v>149</v>
      </c>
      <c r="B26" s="30" t="s">
        <v>75</v>
      </c>
      <c r="C26" s="118">
        <f>'לא סחיר - אג"ח קונצרני'!P11</f>
        <v>133.75839000000002</v>
      </c>
      <c r="D26" s="138">
        <f>C26/$C$42</f>
        <v>3.6073596787953967E-3</v>
      </c>
    </row>
    <row r="27" spans="1:4">
      <c r="A27" s="56" t="s">
        <v>149</v>
      </c>
      <c r="B27" s="30" t="s">
        <v>85</v>
      </c>
      <c r="C27" s="118" t="s" vm="14">
        <v>1433</v>
      </c>
      <c r="D27" s="138" t="s" vm="15">
        <v>1433</v>
      </c>
    </row>
    <row r="28" spans="1:4">
      <c r="A28" s="56" t="s">
        <v>149</v>
      </c>
      <c r="B28" s="30" t="s">
        <v>86</v>
      </c>
      <c r="C28" s="118" t="s" vm="16">
        <v>1433</v>
      </c>
      <c r="D28" s="138" t="s" vm="17">
        <v>1433</v>
      </c>
    </row>
    <row r="29" spans="1:4">
      <c r="A29" s="56" t="s">
        <v>149</v>
      </c>
      <c r="B29" s="30" t="s">
        <v>87</v>
      </c>
      <c r="C29" s="118" t="s" vm="18">
        <v>1433</v>
      </c>
      <c r="D29" s="138" t="s" vm="19">
        <v>1433</v>
      </c>
    </row>
    <row r="30" spans="1:4">
      <c r="A30" s="56" t="s">
        <v>149</v>
      </c>
      <c r="B30" s="30" t="s">
        <v>229</v>
      </c>
      <c r="C30" s="118" t="s" vm="20">
        <v>1433</v>
      </c>
      <c r="D30" s="138" t="s" vm="21">
        <v>1433</v>
      </c>
    </row>
    <row r="31" spans="1:4">
      <c r="A31" s="56" t="s">
        <v>149</v>
      </c>
      <c r="B31" s="30" t="s">
        <v>110</v>
      </c>
      <c r="C31" s="118">
        <f>'לא סחיר - חוזים עתידיים'!I11</f>
        <v>-174.64835999999997</v>
      </c>
      <c r="D31" s="138">
        <f>C31/$C$42</f>
        <v>-4.710130346453352E-3</v>
      </c>
    </row>
    <row r="32" spans="1:4">
      <c r="A32" s="56" t="s">
        <v>149</v>
      </c>
      <c r="B32" s="30" t="s">
        <v>88</v>
      </c>
      <c r="C32" s="118" t="s" vm="22">
        <v>1433</v>
      </c>
      <c r="D32" s="138" t="s" vm="23">
        <v>1433</v>
      </c>
    </row>
    <row r="33" spans="1:4">
      <c r="A33" s="56" t="s">
        <v>149</v>
      </c>
      <c r="B33" s="29" t="s">
        <v>207</v>
      </c>
      <c r="C33" s="118">
        <f>הלוואות!O10</f>
        <v>909.13192073378991</v>
      </c>
      <c r="D33" s="138">
        <f>C33/$C$42</f>
        <v>2.4518580356423892E-2</v>
      </c>
    </row>
    <row r="34" spans="1:4">
      <c r="A34" s="56" t="s">
        <v>149</v>
      </c>
      <c r="B34" s="29" t="s">
        <v>208</v>
      </c>
      <c r="C34" s="118" t="s" vm="24">
        <v>1433</v>
      </c>
      <c r="D34" s="138" t="s" vm="25">
        <v>1433</v>
      </c>
    </row>
    <row r="35" spans="1:4">
      <c r="A35" s="56" t="s">
        <v>149</v>
      </c>
      <c r="B35" s="29" t="s">
        <v>209</v>
      </c>
      <c r="C35" s="118" t="s" vm="26">
        <v>1433</v>
      </c>
      <c r="D35" s="138" t="s" vm="27">
        <v>1433</v>
      </c>
    </row>
    <row r="36" spans="1:4">
      <c r="A36" s="56" t="s">
        <v>149</v>
      </c>
      <c r="B36" s="57" t="s">
        <v>210</v>
      </c>
      <c r="C36" s="118" t="s" vm="28">
        <v>1433</v>
      </c>
      <c r="D36" s="138" t="s" vm="29">
        <v>1433</v>
      </c>
    </row>
    <row r="37" spans="1:4">
      <c r="A37" s="56" t="s">
        <v>149</v>
      </c>
      <c r="B37" s="29" t="s">
        <v>211</v>
      </c>
      <c r="C37" s="118">
        <f>'השקעות אחרות '!I10</f>
        <v>2.001066319</v>
      </c>
      <c r="D37" s="138">
        <f t="shared" ref="D37:D38" si="2">C37/$C$42</f>
        <v>5.3967201263084324E-5</v>
      </c>
    </row>
    <row r="38" spans="1:4">
      <c r="A38" s="56"/>
      <c r="B38" s="70" t="s">
        <v>213</v>
      </c>
      <c r="C38" s="118">
        <v>0</v>
      </c>
      <c r="D38" s="138">
        <f t="shared" si="2"/>
        <v>0</v>
      </c>
    </row>
    <row r="39" spans="1:4">
      <c r="A39" s="56" t="s">
        <v>149</v>
      </c>
      <c r="B39" s="71" t="s">
        <v>214</v>
      </c>
      <c r="C39" s="118" t="s" vm="30">
        <v>1433</v>
      </c>
      <c r="D39" s="138" t="s" vm="31">
        <v>1433</v>
      </c>
    </row>
    <row r="40" spans="1:4">
      <c r="A40" s="56" t="s">
        <v>149</v>
      </c>
      <c r="B40" s="71" t="s">
        <v>242</v>
      </c>
      <c r="C40" s="118" t="s" vm="32">
        <v>1433</v>
      </c>
      <c r="D40" s="138" t="s" vm="33">
        <v>1433</v>
      </c>
    </row>
    <row r="41" spans="1:4">
      <c r="A41" s="56" t="s">
        <v>149</v>
      </c>
      <c r="B41" s="71" t="s">
        <v>215</v>
      </c>
      <c r="C41" s="118" t="s" vm="34">
        <v>1433</v>
      </c>
      <c r="D41" s="138" t="s" vm="35">
        <v>1433</v>
      </c>
    </row>
    <row r="42" spans="1:4">
      <c r="B42" s="71" t="s">
        <v>89</v>
      </c>
      <c r="C42" s="118">
        <f>C38+C10</f>
        <v>37079.305062439984</v>
      </c>
      <c r="D42" s="138">
        <f>C42/$C$42</f>
        <v>1</v>
      </c>
    </row>
    <row r="43" spans="1:4">
      <c r="A43" s="56" t="s">
        <v>149</v>
      </c>
      <c r="B43" s="71" t="s">
        <v>212</v>
      </c>
      <c r="C43" s="118">
        <f>'יתרת התחייבות להשקעה'!C10</f>
        <v>72.04325</v>
      </c>
      <c r="D43" s="119"/>
    </row>
    <row r="44" spans="1:4">
      <c r="B44" s="6" t="s">
        <v>115</v>
      </c>
    </row>
    <row r="45" spans="1:4">
      <c r="C45" s="77" t="s">
        <v>194</v>
      </c>
      <c r="D45" s="36" t="s">
        <v>109</v>
      </c>
    </row>
    <row r="46" spans="1:4">
      <c r="C46" s="78" t="s">
        <v>1</v>
      </c>
      <c r="D46" s="25" t="s">
        <v>2</v>
      </c>
    </row>
    <row r="47" spans="1:4">
      <c r="C47" s="120" t="s">
        <v>175</v>
      </c>
      <c r="D47" s="121" vm="36">
        <v>2.5729000000000002</v>
      </c>
    </row>
    <row r="48" spans="1:4">
      <c r="C48" s="120" t="s">
        <v>184</v>
      </c>
      <c r="D48" s="121">
        <v>0.92769022502618081</v>
      </c>
    </row>
    <row r="49" spans="2:4">
      <c r="C49" s="120" t="s">
        <v>180</v>
      </c>
      <c r="D49" s="121" vm="37">
        <v>2.7052</v>
      </c>
    </row>
    <row r="50" spans="2:4">
      <c r="B50" s="12"/>
      <c r="C50" s="120" t="s">
        <v>1434</v>
      </c>
      <c r="D50" s="121" vm="38">
        <v>3.6494</v>
      </c>
    </row>
    <row r="51" spans="2:4">
      <c r="C51" s="120" t="s">
        <v>173</v>
      </c>
      <c r="D51" s="121" vm="39">
        <v>4.0781999999999998</v>
      </c>
    </row>
    <row r="52" spans="2:4">
      <c r="C52" s="120" t="s">
        <v>174</v>
      </c>
      <c r="D52" s="121" vm="40">
        <v>4.7325999999999997</v>
      </c>
    </row>
    <row r="53" spans="2:4">
      <c r="C53" s="120" t="s">
        <v>176</v>
      </c>
      <c r="D53" s="121">
        <v>0.46267515923566882</v>
      </c>
    </row>
    <row r="54" spans="2:4">
      <c r="C54" s="120" t="s">
        <v>181</v>
      </c>
      <c r="D54" s="121" vm="41">
        <v>3.2778</v>
      </c>
    </row>
    <row r="55" spans="2:4">
      <c r="C55" s="120" t="s">
        <v>182</v>
      </c>
      <c r="D55" s="121">
        <v>0.18716729107296534</v>
      </c>
    </row>
    <row r="56" spans="2:4">
      <c r="C56" s="120" t="s">
        <v>179</v>
      </c>
      <c r="D56" s="121" vm="42">
        <v>0.54620000000000002</v>
      </c>
    </row>
    <row r="57" spans="2:4">
      <c r="C57" s="120" t="s">
        <v>1435</v>
      </c>
      <c r="D57" s="121">
        <v>2.4723023999999998</v>
      </c>
    </row>
    <row r="58" spans="2:4">
      <c r="C58" s="120" t="s">
        <v>178</v>
      </c>
      <c r="D58" s="121" vm="43">
        <v>0.39090000000000003</v>
      </c>
    </row>
    <row r="59" spans="2:4">
      <c r="C59" s="120" t="s">
        <v>171</v>
      </c>
      <c r="D59" s="121" vm="44">
        <v>3.6320000000000001</v>
      </c>
    </row>
    <row r="60" spans="2:4">
      <c r="C60" s="120" t="s">
        <v>185</v>
      </c>
      <c r="D60" s="121" vm="45">
        <v>0.24929999999999999</v>
      </c>
    </row>
    <row r="61" spans="2:4">
      <c r="C61" s="120" t="s">
        <v>1436</v>
      </c>
      <c r="D61" s="121" vm="46">
        <v>0.42030000000000001</v>
      </c>
    </row>
    <row r="62" spans="2:4">
      <c r="C62" s="120" t="s">
        <v>1437</v>
      </c>
      <c r="D62" s="121">
        <v>5.533464356993769E-2</v>
      </c>
    </row>
    <row r="63" spans="2:4">
      <c r="C63" s="120" t="s">
        <v>172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6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9454</v>
      </c>
    </row>
    <row r="6" spans="2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0" ht="26.25" customHeight="1">
      <c r="B7" s="164" t="s">
        <v>98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H7" s="3"/>
    </row>
    <row r="8" spans="2:60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190</v>
      </c>
      <c r="L8" s="31" t="s">
        <v>192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8"/>
      <c r="I11" s="124">
        <v>0.106322417</v>
      </c>
      <c r="J11" s="123"/>
      <c r="K11" s="125">
        <v>1</v>
      </c>
      <c r="L11" s="125">
        <f>I11/'סכום נכסי הקרן'!$C$42</f>
        <v>2.8674328394493248E-6</v>
      </c>
      <c r="M11" s="139"/>
      <c r="N11" s="139"/>
      <c r="BC11" s="102"/>
      <c r="BD11" s="3"/>
      <c r="BE11" s="102"/>
      <c r="BG11" s="102"/>
    </row>
    <row r="12" spans="2:60" s="4" customFormat="1" ht="18" customHeight="1">
      <c r="B12" s="126" t="s">
        <v>28</v>
      </c>
      <c r="C12" s="123"/>
      <c r="D12" s="123"/>
      <c r="E12" s="123"/>
      <c r="F12" s="123"/>
      <c r="G12" s="124"/>
      <c r="H12" s="128"/>
      <c r="I12" s="124">
        <v>0.106322417</v>
      </c>
      <c r="J12" s="123"/>
      <c r="K12" s="125">
        <v>1</v>
      </c>
      <c r="L12" s="125">
        <f>I12/'סכום נכסי הקרן'!$C$42</f>
        <v>2.8674328394493248E-6</v>
      </c>
      <c r="M12" s="139"/>
      <c r="N12" s="139"/>
      <c r="BC12" s="102"/>
      <c r="BD12" s="3"/>
      <c r="BE12" s="102"/>
      <c r="BG12" s="102"/>
    </row>
    <row r="13" spans="2:60">
      <c r="B13" s="104" t="s">
        <v>1383</v>
      </c>
      <c r="C13" s="84"/>
      <c r="D13" s="84"/>
      <c r="E13" s="84"/>
      <c r="F13" s="84"/>
      <c r="G13" s="93"/>
      <c r="H13" s="95"/>
      <c r="I13" s="93">
        <v>0.106322417</v>
      </c>
      <c r="J13" s="84"/>
      <c r="K13" s="94">
        <v>1</v>
      </c>
      <c r="L13" s="94">
        <f>I13/'סכום נכסי הקרן'!$C$42</f>
        <v>2.8674328394493248E-6</v>
      </c>
      <c r="M13" s="141"/>
      <c r="N13" s="141"/>
      <c r="BD13" s="3"/>
    </row>
    <row r="14" spans="2:60" ht="20.25">
      <c r="B14" s="89" t="s">
        <v>1384</v>
      </c>
      <c r="C14" s="86" t="s">
        <v>1385</v>
      </c>
      <c r="D14" s="99" t="s">
        <v>128</v>
      </c>
      <c r="E14" s="99" t="s">
        <v>1110</v>
      </c>
      <c r="F14" s="99" t="s">
        <v>172</v>
      </c>
      <c r="G14" s="96">
        <v>203.155562</v>
      </c>
      <c r="H14" s="98">
        <v>35</v>
      </c>
      <c r="I14" s="96">
        <v>7.1104446999999987E-2</v>
      </c>
      <c r="J14" s="97">
        <v>3.1554949619083241E-5</v>
      </c>
      <c r="K14" s="97">
        <v>0.66876251505832474</v>
      </c>
      <c r="L14" s="97">
        <f>I14/'סכום נכסי הקרן'!$C$42</f>
        <v>1.9176315974709641E-6</v>
      </c>
      <c r="M14" s="141"/>
      <c r="N14" s="141"/>
      <c r="BD14" s="4"/>
    </row>
    <row r="15" spans="2:60">
      <c r="B15" s="89" t="s">
        <v>1386</v>
      </c>
      <c r="C15" s="86" t="s">
        <v>1387</v>
      </c>
      <c r="D15" s="99" t="s">
        <v>128</v>
      </c>
      <c r="E15" s="99" t="s">
        <v>198</v>
      </c>
      <c r="F15" s="99" t="s">
        <v>172</v>
      </c>
      <c r="G15" s="96">
        <v>54.181491999999999</v>
      </c>
      <c r="H15" s="98">
        <v>65</v>
      </c>
      <c r="I15" s="96">
        <v>3.5217970000000001E-2</v>
      </c>
      <c r="J15" s="97">
        <v>4.517153288018535E-5</v>
      </c>
      <c r="K15" s="97">
        <v>0.3312374849416751</v>
      </c>
      <c r="L15" s="97">
        <f>I15/'סכום נכסי הקרן'!$C$42</f>
        <v>9.4980124197836037E-7</v>
      </c>
      <c r="M15" s="141"/>
      <c r="N15" s="141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41"/>
      <c r="N16" s="141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41"/>
      <c r="N17" s="141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256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239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187</v>
      </c>
      <c r="C1" s="80" t="s" vm="1">
        <v>257</v>
      </c>
    </row>
    <row r="2" spans="2:61">
      <c r="B2" s="58" t="s">
        <v>186</v>
      </c>
      <c r="C2" s="80" t="s">
        <v>258</v>
      </c>
    </row>
    <row r="3" spans="2:61">
      <c r="B3" s="58" t="s">
        <v>188</v>
      </c>
      <c r="C3" s="80" t="s">
        <v>259</v>
      </c>
    </row>
    <row r="4" spans="2:61">
      <c r="B4" s="58" t="s">
        <v>189</v>
      </c>
      <c r="C4" s="80">
        <v>9454</v>
      </c>
    </row>
    <row r="6" spans="2:6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61" ht="26.25" customHeight="1">
      <c r="B7" s="164" t="s">
        <v>99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  <c r="BI7" s="3"/>
    </row>
    <row r="8" spans="2:61" s="3" customFormat="1" ht="78.75"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61</v>
      </c>
      <c r="K8" s="31" t="s">
        <v>190</v>
      </c>
      <c r="L8" s="32" t="s">
        <v>192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248</v>
      </c>
      <c r="H9" s="17"/>
      <c r="I9" s="17" t="s">
        <v>244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187</v>
      </c>
      <c r="C1" s="80" t="s" vm="1">
        <v>257</v>
      </c>
    </row>
    <row r="2" spans="1:60">
      <c r="B2" s="58" t="s">
        <v>186</v>
      </c>
      <c r="C2" s="80" t="s">
        <v>258</v>
      </c>
    </row>
    <row r="3" spans="1:60">
      <c r="B3" s="58" t="s">
        <v>188</v>
      </c>
      <c r="C3" s="80" t="s">
        <v>259</v>
      </c>
    </row>
    <row r="4" spans="1:60">
      <c r="B4" s="58" t="s">
        <v>189</v>
      </c>
      <c r="C4" s="80">
        <v>9454</v>
      </c>
    </row>
    <row r="6" spans="1:60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6"/>
      <c r="BD6" s="1" t="s">
        <v>128</v>
      </c>
      <c r="BF6" s="1" t="s">
        <v>195</v>
      </c>
      <c r="BH6" s="3" t="s">
        <v>172</v>
      </c>
    </row>
    <row r="7" spans="1:60" ht="26.25" customHeight="1">
      <c r="B7" s="164" t="s">
        <v>100</v>
      </c>
      <c r="C7" s="165"/>
      <c r="D7" s="165"/>
      <c r="E7" s="165"/>
      <c r="F7" s="165"/>
      <c r="G7" s="165"/>
      <c r="H7" s="165"/>
      <c r="I7" s="165"/>
      <c r="J7" s="165"/>
      <c r="K7" s="166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123</v>
      </c>
      <c r="C8" s="31" t="s">
        <v>47</v>
      </c>
      <c r="D8" s="31" t="s">
        <v>127</v>
      </c>
      <c r="E8" s="31" t="s">
        <v>67</v>
      </c>
      <c r="F8" s="31" t="s">
        <v>107</v>
      </c>
      <c r="G8" s="31" t="s">
        <v>241</v>
      </c>
      <c r="H8" s="31" t="s">
        <v>240</v>
      </c>
      <c r="I8" s="31" t="s">
        <v>64</v>
      </c>
      <c r="J8" s="31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248</v>
      </c>
      <c r="H9" s="17"/>
      <c r="I9" s="17" t="s">
        <v>244</v>
      </c>
      <c r="J9" s="33" t="s">
        <v>20</v>
      </c>
      <c r="K9" s="59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177</v>
      </c>
    </row>
    <row r="14" spans="1:60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179</v>
      </c>
    </row>
    <row r="15" spans="1:60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183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30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139</v>
      </c>
      <c r="BF23" s="1" t="s">
        <v>198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201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200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199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187</v>
      </c>
      <c r="C1" s="80" t="s" vm="1">
        <v>257</v>
      </c>
    </row>
    <row r="2" spans="2:81">
      <c r="B2" s="58" t="s">
        <v>186</v>
      </c>
      <c r="C2" s="80" t="s">
        <v>258</v>
      </c>
    </row>
    <row r="3" spans="2:81">
      <c r="B3" s="58" t="s">
        <v>188</v>
      </c>
      <c r="C3" s="80" t="s">
        <v>259</v>
      </c>
      <c r="E3" s="2"/>
    </row>
    <row r="4" spans="2:81">
      <c r="B4" s="58" t="s">
        <v>189</v>
      </c>
      <c r="C4" s="80">
        <v>9454</v>
      </c>
    </row>
    <row r="6" spans="2:81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81" ht="26.25" customHeight="1">
      <c r="B7" s="164" t="s">
        <v>101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81" s="3" customFormat="1" ht="47.25">
      <c r="B8" s="23" t="s">
        <v>123</v>
      </c>
      <c r="C8" s="31" t="s">
        <v>47</v>
      </c>
      <c r="D8" s="14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64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33" t="s">
        <v>244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187</v>
      </c>
      <c r="C1" s="80" t="s" vm="1">
        <v>257</v>
      </c>
    </row>
    <row r="2" spans="2:72">
      <c r="B2" s="58" t="s">
        <v>186</v>
      </c>
      <c r="C2" s="80" t="s">
        <v>258</v>
      </c>
    </row>
    <row r="3" spans="2:72">
      <c r="B3" s="58" t="s">
        <v>188</v>
      </c>
      <c r="C3" s="80" t="s">
        <v>259</v>
      </c>
    </row>
    <row r="4" spans="2:72">
      <c r="B4" s="58" t="s">
        <v>189</v>
      </c>
      <c r="C4" s="80">
        <v>9454</v>
      </c>
    </row>
    <row r="6" spans="2:72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72" ht="26.25" customHeight="1">
      <c r="B7" s="164" t="s">
        <v>92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6"/>
    </row>
    <row r="8" spans="2:72" s="3" customFormat="1" ht="78.75">
      <c r="B8" s="23" t="s">
        <v>123</v>
      </c>
      <c r="C8" s="31" t="s">
        <v>47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241</v>
      </c>
      <c r="L8" s="31" t="s">
        <v>240</v>
      </c>
      <c r="M8" s="31" t="s">
        <v>116</v>
      </c>
      <c r="N8" s="31" t="s">
        <v>61</v>
      </c>
      <c r="O8" s="31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248</v>
      </c>
      <c r="L9" s="33"/>
      <c r="M9" s="33" t="s">
        <v>244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187</v>
      </c>
      <c r="C1" s="80" t="s" vm="1">
        <v>257</v>
      </c>
    </row>
    <row r="2" spans="2:65">
      <c r="B2" s="58" t="s">
        <v>186</v>
      </c>
      <c r="C2" s="80" t="s">
        <v>258</v>
      </c>
    </row>
    <row r="3" spans="2:65">
      <c r="B3" s="58" t="s">
        <v>188</v>
      </c>
      <c r="C3" s="80" t="s">
        <v>259</v>
      </c>
    </row>
    <row r="4" spans="2:65">
      <c r="B4" s="58" t="s">
        <v>189</v>
      </c>
      <c r="C4" s="80">
        <v>9454</v>
      </c>
    </row>
    <row r="6" spans="2:6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65" ht="26.25" customHeight="1">
      <c r="B7" s="164" t="s">
        <v>93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65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241</v>
      </c>
      <c r="O8" s="31" t="s">
        <v>240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193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6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187</v>
      </c>
      <c r="C1" s="80" t="s" vm="1">
        <v>257</v>
      </c>
    </row>
    <row r="2" spans="2:81">
      <c r="B2" s="58" t="s">
        <v>186</v>
      </c>
      <c r="C2" s="80" t="s">
        <v>258</v>
      </c>
    </row>
    <row r="3" spans="2:81">
      <c r="B3" s="58" t="s">
        <v>188</v>
      </c>
      <c r="C3" s="80" t="s">
        <v>259</v>
      </c>
    </row>
    <row r="4" spans="2:81">
      <c r="B4" s="58" t="s">
        <v>189</v>
      </c>
      <c r="C4" s="80">
        <v>9454</v>
      </c>
    </row>
    <row r="6" spans="2:8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6"/>
    </row>
    <row r="7" spans="2:81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6"/>
    </row>
    <row r="8" spans="2:81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73" t="s">
        <v>241</v>
      </c>
      <c r="O8" s="31" t="s">
        <v>240</v>
      </c>
      <c r="P8" s="31" t="s">
        <v>116</v>
      </c>
      <c r="Q8" s="31" t="s">
        <v>61</v>
      </c>
      <c r="R8" s="31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248</v>
      </c>
      <c r="O9" s="33"/>
      <c r="P9" s="33" t="s">
        <v>244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193</v>
      </c>
      <c r="T10" s="5"/>
      <c r="BZ10" s="1"/>
    </row>
    <row r="11" spans="2:81" s="4" customFormat="1" ht="18" customHeight="1">
      <c r="B11" s="130" t="s">
        <v>53</v>
      </c>
      <c r="C11" s="84"/>
      <c r="D11" s="84"/>
      <c r="E11" s="84"/>
      <c r="F11" s="84"/>
      <c r="G11" s="84"/>
      <c r="H11" s="84"/>
      <c r="I11" s="84"/>
      <c r="J11" s="95">
        <v>6.9617191616914651</v>
      </c>
      <c r="K11" s="84"/>
      <c r="L11" s="84"/>
      <c r="M11" s="94">
        <v>1.5551265434639274E-2</v>
      </c>
      <c r="N11" s="93"/>
      <c r="O11" s="95"/>
      <c r="P11" s="93">
        <v>133.75839000000002</v>
      </c>
      <c r="Q11" s="84"/>
      <c r="R11" s="94">
        <v>1</v>
      </c>
      <c r="S11" s="94">
        <f>P11/'סכום נכסי הקרן'!$C$42</f>
        <v>3.6073596787953967E-3</v>
      </c>
      <c r="T11" s="142"/>
      <c r="U11" s="139"/>
      <c r="V11" s="139"/>
      <c r="BZ11" s="102"/>
      <c r="CC11" s="102"/>
    </row>
    <row r="12" spans="2:81" s="102" customFormat="1" ht="17.25" customHeight="1">
      <c r="B12" s="131" t="s">
        <v>238</v>
      </c>
      <c r="C12" s="84"/>
      <c r="D12" s="84"/>
      <c r="E12" s="84"/>
      <c r="F12" s="84"/>
      <c r="G12" s="84"/>
      <c r="H12" s="84"/>
      <c r="I12" s="84"/>
      <c r="J12" s="95">
        <v>6.961719161691466</v>
      </c>
      <c r="K12" s="84"/>
      <c r="L12" s="84"/>
      <c r="M12" s="94">
        <v>1.5551265434639279E-2</v>
      </c>
      <c r="N12" s="93"/>
      <c r="O12" s="95"/>
      <c r="P12" s="93">
        <v>133.75838999999999</v>
      </c>
      <c r="Q12" s="84"/>
      <c r="R12" s="94">
        <v>0.99999999999999978</v>
      </c>
      <c r="S12" s="94">
        <f>P12/'סכום נכסי הקרן'!$C$42</f>
        <v>3.6073596787953958E-3</v>
      </c>
      <c r="T12" s="140"/>
      <c r="U12" s="140"/>
      <c r="V12" s="140"/>
    </row>
    <row r="13" spans="2:81">
      <c r="B13" s="108" t="s">
        <v>62</v>
      </c>
      <c r="C13" s="84"/>
      <c r="D13" s="84"/>
      <c r="E13" s="84"/>
      <c r="F13" s="84"/>
      <c r="G13" s="84"/>
      <c r="H13" s="84"/>
      <c r="I13" s="84"/>
      <c r="J13" s="95">
        <v>7.743176739001111</v>
      </c>
      <c r="K13" s="84"/>
      <c r="L13" s="84"/>
      <c r="M13" s="94">
        <v>1.1621793861015908E-2</v>
      </c>
      <c r="N13" s="93"/>
      <c r="O13" s="95"/>
      <c r="P13" s="93">
        <v>101.17863</v>
      </c>
      <c r="Q13" s="84"/>
      <c r="R13" s="94">
        <v>0.75642828834886533</v>
      </c>
      <c r="S13" s="94">
        <f>P13/'סכום נכסי הקרן'!$C$42</f>
        <v>2.7287089072899145E-3</v>
      </c>
      <c r="T13" s="141"/>
      <c r="U13" s="141"/>
      <c r="V13" s="141"/>
    </row>
    <row r="14" spans="2:81">
      <c r="B14" s="109" t="s">
        <v>1388</v>
      </c>
      <c r="C14" s="86" t="s">
        <v>1389</v>
      </c>
      <c r="D14" s="99" t="s">
        <v>1390</v>
      </c>
      <c r="E14" s="86" t="s">
        <v>1391</v>
      </c>
      <c r="F14" s="99" t="s">
        <v>401</v>
      </c>
      <c r="G14" s="86" t="s">
        <v>350</v>
      </c>
      <c r="H14" s="86" t="s">
        <v>351</v>
      </c>
      <c r="I14" s="113">
        <v>43038</v>
      </c>
      <c r="J14" s="98">
        <v>11.490000000000004</v>
      </c>
      <c r="K14" s="99" t="s">
        <v>172</v>
      </c>
      <c r="L14" s="100">
        <v>4.0999999999999995E-2</v>
      </c>
      <c r="M14" s="97">
        <v>2.0700000000000003E-2</v>
      </c>
      <c r="N14" s="96">
        <v>45007.35</v>
      </c>
      <c r="O14" s="98">
        <v>132.04</v>
      </c>
      <c r="P14" s="96">
        <v>59.427699999999994</v>
      </c>
      <c r="Q14" s="97">
        <v>1.0328617481351906E-5</v>
      </c>
      <c r="R14" s="97">
        <v>0.444291382394779</v>
      </c>
      <c r="S14" s="97">
        <f>P14/'סכום נכסי הקרן'!$C$42</f>
        <v>1.6027188184871927E-3</v>
      </c>
      <c r="T14" s="141"/>
      <c r="U14" s="141"/>
      <c r="V14" s="141"/>
    </row>
    <row r="15" spans="2:81">
      <c r="B15" s="109" t="s">
        <v>1392</v>
      </c>
      <c r="C15" s="86" t="s">
        <v>1393</v>
      </c>
      <c r="D15" s="99" t="s">
        <v>1390</v>
      </c>
      <c r="E15" s="86" t="s">
        <v>478</v>
      </c>
      <c r="F15" s="99" t="s">
        <v>479</v>
      </c>
      <c r="G15" s="86" t="s">
        <v>423</v>
      </c>
      <c r="H15" s="86" t="s">
        <v>168</v>
      </c>
      <c r="I15" s="113">
        <v>42935</v>
      </c>
      <c r="J15" s="98">
        <v>2.4099999999999997</v>
      </c>
      <c r="K15" s="99" t="s">
        <v>172</v>
      </c>
      <c r="L15" s="100">
        <v>0.06</v>
      </c>
      <c r="M15" s="97">
        <v>-1.2999999999999999E-3</v>
      </c>
      <c r="N15" s="96">
        <v>33864</v>
      </c>
      <c r="O15" s="98">
        <v>123.29</v>
      </c>
      <c r="P15" s="96">
        <v>41.750929999999997</v>
      </c>
      <c r="Q15" s="97">
        <v>9.1505805824504938E-6</v>
      </c>
      <c r="R15" s="97">
        <v>0.31213690595408627</v>
      </c>
      <c r="S15" s="97">
        <f>P15/'סכום נכסי הקרן'!$C$42</f>
        <v>1.1259900888027214E-3</v>
      </c>
      <c r="T15" s="141"/>
      <c r="U15" s="141"/>
      <c r="V15" s="141"/>
    </row>
    <row r="16" spans="2:81">
      <c r="B16" s="110"/>
      <c r="C16" s="86"/>
      <c r="D16" s="86"/>
      <c r="E16" s="86"/>
      <c r="F16" s="86"/>
      <c r="G16" s="86"/>
      <c r="H16" s="86"/>
      <c r="I16" s="86"/>
      <c r="J16" s="98"/>
      <c r="K16" s="86"/>
      <c r="L16" s="86"/>
      <c r="M16" s="97"/>
      <c r="N16" s="96"/>
      <c r="O16" s="98"/>
      <c r="P16" s="86"/>
      <c r="Q16" s="86"/>
      <c r="R16" s="97"/>
      <c r="S16" s="86"/>
      <c r="T16" s="141"/>
      <c r="U16" s="141"/>
      <c r="V16" s="141"/>
    </row>
    <row r="17" spans="2:22">
      <c r="B17" s="108" t="s">
        <v>63</v>
      </c>
      <c r="C17" s="84"/>
      <c r="D17" s="84"/>
      <c r="E17" s="84"/>
      <c r="F17" s="84"/>
      <c r="G17" s="84"/>
      <c r="H17" s="84"/>
      <c r="I17" s="84"/>
      <c r="J17" s="95">
        <v>4.7499552269036442</v>
      </c>
      <c r="K17" s="84"/>
      <c r="L17" s="84"/>
      <c r="M17" s="94">
        <v>2.7271761993192277E-2</v>
      </c>
      <c r="N17" s="93"/>
      <c r="O17" s="95"/>
      <c r="P17" s="93">
        <v>30.462490000000003</v>
      </c>
      <c r="Q17" s="84"/>
      <c r="R17" s="94">
        <v>0.2277426485172257</v>
      </c>
      <c r="S17" s="94">
        <f>P17/'סכום נכסי הקרן'!$C$42</f>
        <v>8.2154964740311222E-4</v>
      </c>
      <c r="T17" s="141"/>
      <c r="U17" s="141"/>
      <c r="V17" s="141"/>
    </row>
    <row r="18" spans="2:22">
      <c r="B18" s="109" t="s">
        <v>1394</v>
      </c>
      <c r="C18" s="86" t="s">
        <v>1395</v>
      </c>
      <c r="D18" s="99" t="s">
        <v>1390</v>
      </c>
      <c r="E18" s="86" t="s">
        <v>1396</v>
      </c>
      <c r="F18" s="99" t="s">
        <v>401</v>
      </c>
      <c r="G18" s="86" t="s">
        <v>350</v>
      </c>
      <c r="H18" s="86" t="s">
        <v>168</v>
      </c>
      <c r="I18" s="113">
        <v>43124</v>
      </c>
      <c r="J18" s="98">
        <v>3.78</v>
      </c>
      <c r="K18" s="99" t="s">
        <v>172</v>
      </c>
      <c r="L18" s="100">
        <v>2.5000000000000001E-2</v>
      </c>
      <c r="M18" s="97">
        <v>1.7000000000000001E-2</v>
      </c>
      <c r="N18" s="96">
        <v>4541</v>
      </c>
      <c r="O18" s="98">
        <v>103.15</v>
      </c>
      <c r="P18" s="96">
        <v>4.68405</v>
      </c>
      <c r="Q18" s="97">
        <v>6.2608921047406852E-6</v>
      </c>
      <c r="R18" s="97">
        <v>3.5018737890011982E-2</v>
      </c>
      <c r="S18" s="97">
        <f>P18/'סכום נכסי הקרן'!$C$42</f>
        <v>1.263251830667338E-4</v>
      </c>
      <c r="T18" s="141"/>
      <c r="U18" s="141"/>
      <c r="V18" s="141"/>
    </row>
    <row r="19" spans="2:22">
      <c r="B19" s="109" t="s">
        <v>1397</v>
      </c>
      <c r="C19" s="86" t="s">
        <v>1398</v>
      </c>
      <c r="D19" s="99" t="s">
        <v>1390</v>
      </c>
      <c r="E19" s="86" t="s">
        <v>1399</v>
      </c>
      <c r="F19" s="99" t="s">
        <v>405</v>
      </c>
      <c r="G19" s="86" t="s">
        <v>423</v>
      </c>
      <c r="H19" s="86" t="s">
        <v>168</v>
      </c>
      <c r="I19" s="113">
        <v>42936</v>
      </c>
      <c r="J19" s="98">
        <v>5.25</v>
      </c>
      <c r="K19" s="99" t="s">
        <v>172</v>
      </c>
      <c r="L19" s="100">
        <v>3.1E-2</v>
      </c>
      <c r="M19" s="97">
        <v>2.6199999999999998E-2</v>
      </c>
      <c r="N19" s="96">
        <v>10052.530000000001</v>
      </c>
      <c r="O19" s="98">
        <v>102.67</v>
      </c>
      <c r="P19" s="96">
        <v>10.320930000000001</v>
      </c>
      <c r="Q19" s="97">
        <v>1.4158492957746481E-5</v>
      </c>
      <c r="R19" s="97">
        <v>7.7160991546025626E-2</v>
      </c>
      <c r="S19" s="97">
        <f>P19/'סכום נכסי הקרן'!$C$42</f>
        <v>2.7834744967900532E-4</v>
      </c>
      <c r="T19" s="141"/>
      <c r="U19" s="141"/>
      <c r="V19" s="141"/>
    </row>
    <row r="20" spans="2:22">
      <c r="B20" s="109" t="s">
        <v>1400</v>
      </c>
      <c r="C20" s="86" t="s">
        <v>1401</v>
      </c>
      <c r="D20" s="99" t="s">
        <v>1390</v>
      </c>
      <c r="E20" s="86" t="s">
        <v>1402</v>
      </c>
      <c r="F20" s="99" t="s">
        <v>405</v>
      </c>
      <c r="G20" s="86" t="s">
        <v>611</v>
      </c>
      <c r="H20" s="86" t="s">
        <v>351</v>
      </c>
      <c r="I20" s="113">
        <v>43312</v>
      </c>
      <c r="J20" s="98">
        <v>4.7099999999999991</v>
      </c>
      <c r="K20" s="99" t="s">
        <v>172</v>
      </c>
      <c r="L20" s="100">
        <v>3.5499999999999997E-2</v>
      </c>
      <c r="M20" s="97">
        <v>3.1099999999999999E-2</v>
      </c>
      <c r="N20" s="96">
        <v>15000</v>
      </c>
      <c r="O20" s="98">
        <v>103.05</v>
      </c>
      <c r="P20" s="96">
        <v>15.457510000000001</v>
      </c>
      <c r="Q20" s="97">
        <v>4.6875000000000001E-5</v>
      </c>
      <c r="R20" s="97">
        <v>0.1155629190811881</v>
      </c>
      <c r="S20" s="97">
        <f>P20/'סכום נכסי הקרן'!$C$42</f>
        <v>4.1687701465737309E-4</v>
      </c>
      <c r="T20" s="141"/>
      <c r="U20" s="141"/>
      <c r="V20" s="141"/>
    </row>
    <row r="21" spans="2:22">
      <c r="B21" s="110"/>
      <c r="C21" s="86"/>
      <c r="D21" s="86"/>
      <c r="E21" s="86"/>
      <c r="F21" s="86"/>
      <c r="G21" s="86"/>
      <c r="H21" s="86"/>
      <c r="I21" s="86"/>
      <c r="J21" s="98"/>
      <c r="K21" s="86"/>
      <c r="L21" s="86"/>
      <c r="M21" s="97"/>
      <c r="N21" s="96"/>
      <c r="O21" s="98"/>
      <c r="P21" s="86"/>
      <c r="Q21" s="86"/>
      <c r="R21" s="97"/>
      <c r="S21" s="86"/>
      <c r="T21" s="141"/>
      <c r="U21" s="141"/>
      <c r="V21" s="141"/>
    </row>
    <row r="22" spans="2:22">
      <c r="B22" s="108" t="s">
        <v>49</v>
      </c>
      <c r="C22" s="84"/>
      <c r="D22" s="84"/>
      <c r="E22" s="84"/>
      <c r="F22" s="84"/>
      <c r="G22" s="84"/>
      <c r="H22" s="84"/>
      <c r="I22" s="84"/>
      <c r="J22" s="95">
        <v>1.4400000000000002</v>
      </c>
      <c r="K22" s="84"/>
      <c r="L22" s="84"/>
      <c r="M22" s="94">
        <v>3.4700000000000002E-2</v>
      </c>
      <c r="N22" s="93"/>
      <c r="O22" s="95"/>
      <c r="P22" s="93">
        <v>2.11727</v>
      </c>
      <c r="Q22" s="84"/>
      <c r="R22" s="94">
        <v>1.5829063133908833E-2</v>
      </c>
      <c r="S22" s="94">
        <f>P22/'סכום נכסי הקרן'!$C$42</f>
        <v>5.7101124102369414E-5</v>
      </c>
      <c r="T22" s="141"/>
      <c r="U22" s="141"/>
      <c r="V22" s="141"/>
    </row>
    <row r="23" spans="2:22">
      <c r="B23" s="109" t="s">
        <v>1403</v>
      </c>
      <c r="C23" s="86" t="s">
        <v>1404</v>
      </c>
      <c r="D23" s="99" t="s">
        <v>1390</v>
      </c>
      <c r="E23" s="86" t="s">
        <v>921</v>
      </c>
      <c r="F23" s="99" t="s">
        <v>198</v>
      </c>
      <c r="G23" s="86" t="s">
        <v>524</v>
      </c>
      <c r="H23" s="86" t="s">
        <v>351</v>
      </c>
      <c r="I23" s="113">
        <v>42954</v>
      </c>
      <c r="J23" s="98">
        <v>1.4400000000000002</v>
      </c>
      <c r="K23" s="99" t="s">
        <v>171</v>
      </c>
      <c r="L23" s="100">
        <v>3.7000000000000005E-2</v>
      </c>
      <c r="M23" s="97">
        <v>3.4700000000000002E-2</v>
      </c>
      <c r="N23" s="96">
        <v>580</v>
      </c>
      <c r="O23" s="98">
        <v>100.51</v>
      </c>
      <c r="P23" s="96">
        <v>2.11727</v>
      </c>
      <c r="Q23" s="97">
        <v>8.6304386643652169E-6</v>
      </c>
      <c r="R23" s="97">
        <v>1.5829063133908833E-2</v>
      </c>
      <c r="S23" s="97">
        <f>P23/'סכום נכסי הקרן'!$C$42</f>
        <v>5.7101124102369414E-5</v>
      </c>
      <c r="T23" s="141"/>
      <c r="U23" s="141"/>
      <c r="V23" s="141"/>
    </row>
    <row r="24" spans="2:22">
      <c r="B24" s="111"/>
      <c r="C24" s="112"/>
      <c r="D24" s="112"/>
      <c r="E24" s="112"/>
      <c r="F24" s="112"/>
      <c r="G24" s="112"/>
      <c r="H24" s="112"/>
      <c r="I24" s="112"/>
      <c r="J24" s="114"/>
      <c r="K24" s="112"/>
      <c r="L24" s="112"/>
      <c r="M24" s="115"/>
      <c r="N24" s="116"/>
      <c r="O24" s="114"/>
      <c r="P24" s="112"/>
      <c r="Q24" s="112"/>
      <c r="R24" s="115"/>
      <c r="S24" s="112"/>
      <c r="T24" s="141"/>
      <c r="U24" s="141"/>
      <c r="V24" s="14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41"/>
      <c r="U25" s="141"/>
      <c r="V25" s="14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22">
      <c r="B27" s="101" t="s">
        <v>256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22">
      <c r="B28" s="101" t="s">
        <v>119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22">
      <c r="B29" s="101" t="s">
        <v>239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2">
      <c r="B30" s="101" t="s">
        <v>247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26 B31:B123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187</v>
      </c>
      <c r="C1" s="80" t="s" vm="1">
        <v>257</v>
      </c>
    </row>
    <row r="2" spans="2:98">
      <c r="B2" s="58" t="s">
        <v>186</v>
      </c>
      <c r="C2" s="80" t="s">
        <v>258</v>
      </c>
    </row>
    <row r="3" spans="2:98">
      <c r="B3" s="58" t="s">
        <v>188</v>
      </c>
      <c r="C3" s="80" t="s">
        <v>259</v>
      </c>
    </row>
    <row r="4" spans="2:98">
      <c r="B4" s="58" t="s">
        <v>189</v>
      </c>
      <c r="C4" s="80">
        <v>9454</v>
      </c>
    </row>
    <row r="6" spans="2:9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2:98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2:98" s="3" customFormat="1" ht="78.75">
      <c r="B8" s="23" t="s">
        <v>123</v>
      </c>
      <c r="C8" s="31" t="s">
        <v>47</v>
      </c>
      <c r="D8" s="31" t="s">
        <v>125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116</v>
      </c>
      <c r="K8" s="31" t="s">
        <v>61</v>
      </c>
      <c r="L8" s="31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248</v>
      </c>
      <c r="I9" s="33"/>
      <c r="J9" s="33" t="s">
        <v>244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187</v>
      </c>
      <c r="C1" s="80" t="s" vm="1">
        <v>257</v>
      </c>
    </row>
    <row r="2" spans="2:55">
      <c r="B2" s="58" t="s">
        <v>186</v>
      </c>
      <c r="C2" s="80" t="s">
        <v>258</v>
      </c>
    </row>
    <row r="3" spans="2:55">
      <c r="B3" s="58" t="s">
        <v>188</v>
      </c>
      <c r="C3" s="80" t="s">
        <v>259</v>
      </c>
    </row>
    <row r="4" spans="2:55">
      <c r="B4" s="58" t="s">
        <v>189</v>
      </c>
      <c r="C4" s="80">
        <v>9454</v>
      </c>
    </row>
    <row r="6" spans="2:55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5" ht="26.25" customHeight="1">
      <c r="B7" s="164" t="s">
        <v>102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5" s="3" customFormat="1" ht="78.75">
      <c r="B8" s="23" t="s">
        <v>123</v>
      </c>
      <c r="C8" s="31" t="s">
        <v>47</v>
      </c>
      <c r="D8" s="31" t="s">
        <v>107</v>
      </c>
      <c r="E8" s="31" t="s">
        <v>108</v>
      </c>
      <c r="F8" s="31" t="s">
        <v>241</v>
      </c>
      <c r="G8" s="31" t="s">
        <v>240</v>
      </c>
      <c r="H8" s="31" t="s">
        <v>116</v>
      </c>
      <c r="I8" s="31" t="s">
        <v>61</v>
      </c>
      <c r="J8" s="31" t="s">
        <v>190</v>
      </c>
      <c r="K8" s="32" t="s">
        <v>192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248</v>
      </c>
      <c r="G9" s="33"/>
      <c r="H9" s="33" t="s">
        <v>244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187</v>
      </c>
      <c r="C1" s="80" t="s" vm="1">
        <v>257</v>
      </c>
    </row>
    <row r="2" spans="2:59">
      <c r="B2" s="58" t="s">
        <v>186</v>
      </c>
      <c r="C2" s="80" t="s">
        <v>258</v>
      </c>
    </row>
    <row r="3" spans="2:59">
      <c r="B3" s="58" t="s">
        <v>188</v>
      </c>
      <c r="C3" s="80" t="s">
        <v>259</v>
      </c>
    </row>
    <row r="4" spans="2:59">
      <c r="B4" s="58" t="s">
        <v>189</v>
      </c>
      <c r="C4" s="80">
        <v>9454</v>
      </c>
    </row>
    <row r="6" spans="2:59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9" ht="26.25" customHeight="1">
      <c r="B7" s="164" t="s">
        <v>103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9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7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7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90</v>
      </c>
      <c r="C6" s="14" t="s">
        <v>47</v>
      </c>
      <c r="E6" s="14" t="s">
        <v>124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92</v>
      </c>
      <c r="C8" s="31" t="s">
        <v>47</v>
      </c>
      <c r="D8" s="31" t="s">
        <v>127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118</v>
      </c>
    </row>
    <row r="9" spans="2:25" ht="31.5">
      <c r="B9" s="50" t="str">
        <f>'תעודות חוב מסחריות '!B7:T7</f>
        <v>2. תעודות חוב מסחריות</v>
      </c>
      <c r="C9" s="14" t="s">
        <v>47</v>
      </c>
      <c r="D9" s="14" t="s">
        <v>127</v>
      </c>
      <c r="E9" s="43" t="s">
        <v>124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40" t="s">
        <v>118</v>
      </c>
    </row>
    <row r="10" spans="2:25" ht="31.5">
      <c r="B10" s="50" t="str">
        <f>'אג"ח קונצרני'!B7:U7</f>
        <v>3. אג"ח קונצרני</v>
      </c>
      <c r="C10" s="31" t="s">
        <v>47</v>
      </c>
      <c r="D10" s="14" t="s">
        <v>127</v>
      </c>
      <c r="E10" s="43" t="s">
        <v>124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118</v>
      </c>
    </row>
    <row r="11" spans="2:25" ht="31.5">
      <c r="B11" s="50" t="str">
        <f>מניות!B7</f>
        <v>4. מניות</v>
      </c>
      <c r="C11" s="31" t="s">
        <v>47</v>
      </c>
      <c r="D11" s="14" t="s">
        <v>127</v>
      </c>
      <c r="E11" s="43" t="s">
        <v>124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118</v>
      </c>
    </row>
    <row r="12" spans="2:25" ht="31.5">
      <c r="B12" s="50" t="str">
        <f>'תעודות סל'!B7:N7</f>
        <v>5. תעודות סל</v>
      </c>
      <c r="C12" s="31" t="s">
        <v>47</v>
      </c>
      <c r="D12" s="14" t="s">
        <v>127</v>
      </c>
      <c r="E12" s="43" t="s">
        <v>124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118</v>
      </c>
    </row>
    <row r="13" spans="2:25" ht="31.5">
      <c r="B13" s="50" t="str">
        <f>'קרנות נאמנות'!B7:O7</f>
        <v>6. קרנות נאמנות</v>
      </c>
      <c r="C13" s="31" t="s">
        <v>47</v>
      </c>
      <c r="D13" s="31" t="s">
        <v>127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118</v>
      </c>
    </row>
    <row r="14" spans="2:25" ht="31.5">
      <c r="B14" s="50" t="str">
        <f>'כתבי אופציה'!B7:L7</f>
        <v>7. כתבי אופציה</v>
      </c>
      <c r="C14" s="31" t="s">
        <v>47</v>
      </c>
      <c r="D14" s="31" t="s">
        <v>127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118</v>
      </c>
    </row>
    <row r="15" spans="2:25" ht="31.5">
      <c r="B15" s="50" t="str">
        <f>אופציות!B7</f>
        <v>8. אופציות</v>
      </c>
      <c r="C15" s="31" t="s">
        <v>47</v>
      </c>
      <c r="D15" s="31" t="s">
        <v>127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118</v>
      </c>
    </row>
    <row r="16" spans="2:25" ht="31.5">
      <c r="B16" s="50" t="str">
        <f>'חוזים עתידיים'!B7:I7</f>
        <v>9. חוזים עתידיים</v>
      </c>
      <c r="C16" s="31" t="s">
        <v>47</v>
      </c>
      <c r="D16" s="31" t="s">
        <v>127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50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47</v>
      </c>
      <c r="D20" s="43" t="s">
        <v>125</v>
      </c>
      <c r="E20" s="43" t="s">
        <v>124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118</v>
      </c>
    </row>
    <row r="21" spans="2:25" ht="31.5">
      <c r="B21" s="50" t="str">
        <f>'לא סחיר - אג"ח קונצרני'!B7:S7</f>
        <v>3. אג"ח קונצרני</v>
      </c>
      <c r="C21" s="31" t="s">
        <v>47</v>
      </c>
      <c r="D21" s="43" t="s">
        <v>125</v>
      </c>
      <c r="E21" s="43" t="s">
        <v>124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118</v>
      </c>
    </row>
    <row r="22" spans="2:25" ht="31.5">
      <c r="B22" s="50" t="str">
        <f>'לא סחיר - מניות'!B7:M7</f>
        <v>4. מניות</v>
      </c>
      <c r="C22" s="31" t="s">
        <v>47</v>
      </c>
      <c r="D22" s="43" t="s">
        <v>125</v>
      </c>
      <c r="E22" s="43" t="s">
        <v>124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118</v>
      </c>
    </row>
    <row r="23" spans="2:25" ht="31.5">
      <c r="B23" s="50" t="str">
        <f>'לא סחיר - קרנות השקעה'!B7:K7</f>
        <v>5. קרנות השקעה</v>
      </c>
      <c r="C23" s="31" t="s">
        <v>47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118</v>
      </c>
    </row>
    <row r="24" spans="2:25" ht="31.5">
      <c r="B24" s="50" t="str">
        <f>'לא סחיר - כתבי אופציה'!B7:L7</f>
        <v>6. כתבי אופציה</v>
      </c>
      <c r="C24" s="31" t="s">
        <v>47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118</v>
      </c>
    </row>
    <row r="25" spans="2:25" ht="31.5">
      <c r="B25" s="50" t="str">
        <f>'לא סחיר - אופציות'!B7:L7</f>
        <v>7. אופציות</v>
      </c>
      <c r="C25" s="31" t="s">
        <v>47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118</v>
      </c>
    </row>
    <row r="26" spans="2:25" ht="31.5">
      <c r="B26" s="50" t="str">
        <f>'לא סחיר - חוזים עתידיים'!B7:K7</f>
        <v>8. חוזים עתידיים</v>
      </c>
      <c r="C26" s="31" t="s">
        <v>47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118</v>
      </c>
    </row>
    <row r="27" spans="2:25" ht="31.5">
      <c r="B27" s="50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118</v>
      </c>
    </row>
    <row r="28" spans="2:25" ht="31.5">
      <c r="B28" s="54" t="str">
        <f>הלוואות!B6</f>
        <v>1.ד. הלוואות:</v>
      </c>
      <c r="C28" s="31" t="s">
        <v>47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38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118</v>
      </c>
    </row>
    <row r="29" spans="2:25" ht="47.25">
      <c r="B29" s="54" t="str">
        <f>'פקדונות מעל 3 חודשים'!B6:O6</f>
        <v>1.ה. פקדונות מעל 3 חודשים:</v>
      </c>
      <c r="C29" s="31" t="s">
        <v>47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107</v>
      </c>
      <c r="O29" s="51" t="s">
        <v>54</v>
      </c>
      <c r="P29" s="52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118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91</v>
      </c>
      <c r="P30" s="52" t="s">
        <v>57</v>
      </c>
      <c r="U30" s="31" t="s">
        <v>116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116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187</v>
      </c>
      <c r="C1" s="80" t="s" vm="1">
        <v>257</v>
      </c>
    </row>
    <row r="2" spans="2:54">
      <c r="B2" s="58" t="s">
        <v>186</v>
      </c>
      <c r="C2" s="80" t="s">
        <v>258</v>
      </c>
    </row>
    <row r="3" spans="2:54">
      <c r="B3" s="58" t="s">
        <v>188</v>
      </c>
      <c r="C3" s="80" t="s">
        <v>259</v>
      </c>
    </row>
    <row r="4" spans="2:54">
      <c r="B4" s="58" t="s">
        <v>189</v>
      </c>
      <c r="C4" s="80">
        <v>9454</v>
      </c>
    </row>
    <row r="6" spans="2:54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6"/>
    </row>
    <row r="7" spans="2:54" ht="26.25" customHeight="1">
      <c r="B7" s="164" t="s">
        <v>104</v>
      </c>
      <c r="C7" s="165"/>
      <c r="D7" s="165"/>
      <c r="E7" s="165"/>
      <c r="F7" s="165"/>
      <c r="G7" s="165"/>
      <c r="H7" s="165"/>
      <c r="I7" s="165"/>
      <c r="J7" s="165"/>
      <c r="K7" s="165"/>
      <c r="L7" s="166"/>
    </row>
    <row r="8" spans="2:54" s="3" customFormat="1" ht="78.75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61</v>
      </c>
      <c r="K8" s="31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6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187</v>
      </c>
      <c r="C1" s="80" t="s" vm="1">
        <v>257</v>
      </c>
    </row>
    <row r="2" spans="2:51">
      <c r="B2" s="58" t="s">
        <v>186</v>
      </c>
      <c r="C2" s="80" t="s">
        <v>258</v>
      </c>
    </row>
    <row r="3" spans="2:51">
      <c r="B3" s="58" t="s">
        <v>188</v>
      </c>
      <c r="C3" s="80" t="s">
        <v>259</v>
      </c>
    </row>
    <row r="4" spans="2:51">
      <c r="B4" s="58" t="s">
        <v>189</v>
      </c>
      <c r="C4" s="80">
        <v>9454</v>
      </c>
    </row>
    <row r="6" spans="2:51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51" ht="26.25" customHeight="1">
      <c r="B7" s="164" t="s">
        <v>105</v>
      </c>
      <c r="C7" s="165"/>
      <c r="D7" s="165"/>
      <c r="E7" s="165"/>
      <c r="F7" s="165"/>
      <c r="G7" s="165"/>
      <c r="H7" s="165"/>
      <c r="I7" s="165"/>
      <c r="J7" s="165"/>
      <c r="K7" s="166"/>
    </row>
    <row r="8" spans="2:51" s="3" customFormat="1" ht="63">
      <c r="B8" s="23" t="s">
        <v>123</v>
      </c>
      <c r="C8" s="31" t="s">
        <v>47</v>
      </c>
      <c r="D8" s="31" t="s">
        <v>67</v>
      </c>
      <c r="E8" s="31" t="s">
        <v>107</v>
      </c>
      <c r="F8" s="31" t="s">
        <v>108</v>
      </c>
      <c r="G8" s="31" t="s">
        <v>241</v>
      </c>
      <c r="H8" s="31" t="s">
        <v>240</v>
      </c>
      <c r="I8" s="31" t="s">
        <v>116</v>
      </c>
      <c r="J8" s="31" t="s">
        <v>190</v>
      </c>
      <c r="K8" s="32" t="s">
        <v>192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248</v>
      </c>
      <c r="H9" s="17"/>
      <c r="I9" s="17" t="s">
        <v>244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81" t="s">
        <v>51</v>
      </c>
      <c r="C11" s="82"/>
      <c r="D11" s="82"/>
      <c r="E11" s="82"/>
      <c r="F11" s="82"/>
      <c r="G11" s="90"/>
      <c r="H11" s="92"/>
      <c r="I11" s="90">
        <v>-174.64835999999997</v>
      </c>
      <c r="J11" s="91">
        <v>1</v>
      </c>
      <c r="K11" s="91">
        <f>I11/'סכום נכסי הקרן'!$C$42</f>
        <v>-4.710130346453352E-3</v>
      </c>
      <c r="AW11" s="141"/>
    </row>
    <row r="12" spans="2:51" s="141" customFormat="1" ht="19.5" customHeight="1">
      <c r="B12" s="83" t="s">
        <v>37</v>
      </c>
      <c r="C12" s="84"/>
      <c r="D12" s="84"/>
      <c r="E12" s="84"/>
      <c r="F12" s="84"/>
      <c r="G12" s="93"/>
      <c r="H12" s="95"/>
      <c r="I12" s="93">
        <v>-174.64836</v>
      </c>
      <c r="J12" s="94">
        <v>1.0000000000000002</v>
      </c>
      <c r="K12" s="94">
        <f>I12/'סכום נכסי הקרן'!$C$42</f>
        <v>-4.7101303464533529E-3</v>
      </c>
    </row>
    <row r="13" spans="2:51" s="141" customFormat="1">
      <c r="B13" s="104" t="s">
        <v>1405</v>
      </c>
      <c r="C13" s="84"/>
      <c r="D13" s="84"/>
      <c r="E13" s="84"/>
      <c r="F13" s="84"/>
      <c r="G13" s="93"/>
      <c r="H13" s="95"/>
      <c r="I13" s="93">
        <v>-179.3545</v>
      </c>
      <c r="J13" s="94">
        <v>1.0269463738451368</v>
      </c>
      <c r="K13" s="94">
        <f>I13/'סכום נכסי הקרן'!$C$42</f>
        <v>-4.8370512796282079E-3</v>
      </c>
    </row>
    <row r="14" spans="2:51" s="141" customFormat="1">
      <c r="B14" s="89" t="s">
        <v>1406</v>
      </c>
      <c r="C14" s="86" t="s">
        <v>1407</v>
      </c>
      <c r="D14" s="99" t="s">
        <v>1408</v>
      </c>
      <c r="E14" s="99" t="s">
        <v>171</v>
      </c>
      <c r="F14" s="113">
        <v>43342</v>
      </c>
      <c r="G14" s="96">
        <v>247310</v>
      </c>
      <c r="H14" s="98">
        <v>-2.2784</v>
      </c>
      <c r="I14" s="96">
        <v>-5.6346300000000005</v>
      </c>
      <c r="J14" s="97">
        <v>3.2262713488978662E-2</v>
      </c>
      <c r="K14" s="97">
        <f>I14/'סכום נכסי הקרן'!$C$42</f>
        <v>-1.5196158586336831E-4</v>
      </c>
    </row>
    <row r="15" spans="2:51" s="141" customFormat="1">
      <c r="B15" s="89" t="s">
        <v>1406</v>
      </c>
      <c r="C15" s="86" t="s">
        <v>1409</v>
      </c>
      <c r="D15" s="99" t="s">
        <v>1408</v>
      </c>
      <c r="E15" s="99" t="s">
        <v>171</v>
      </c>
      <c r="F15" s="113">
        <v>43431</v>
      </c>
      <c r="G15" s="96">
        <v>90800</v>
      </c>
      <c r="H15" s="98">
        <v>-1.6061000000000001</v>
      </c>
      <c r="I15" s="96">
        <v>-1.4583599999999999</v>
      </c>
      <c r="J15" s="97">
        <v>8.3502644971873777E-3</v>
      </c>
      <c r="K15" s="97">
        <f>I15/'סכום נכסי הקרן'!$C$42</f>
        <v>-3.9330834209114307E-5</v>
      </c>
    </row>
    <row r="16" spans="2:51" s="147" customFormat="1">
      <c r="B16" s="89" t="s">
        <v>1406</v>
      </c>
      <c r="C16" s="86" t="s">
        <v>1410</v>
      </c>
      <c r="D16" s="99" t="s">
        <v>1408</v>
      </c>
      <c r="E16" s="99" t="s">
        <v>171</v>
      </c>
      <c r="F16" s="113">
        <v>43454</v>
      </c>
      <c r="G16" s="96">
        <v>90800</v>
      </c>
      <c r="H16" s="98">
        <v>-2.6827999999999999</v>
      </c>
      <c r="I16" s="96">
        <v>-2.4360200000000001</v>
      </c>
      <c r="J16" s="97">
        <v>1.3948141282288598E-2</v>
      </c>
      <c r="K16" s="97">
        <f>I16/'סכום נכסי הקרן'!$C$42</f>
        <v>-6.569756353032629E-5</v>
      </c>
      <c r="AW16" s="141"/>
      <c r="AY16" s="141"/>
    </row>
    <row r="17" spans="2:51" s="147" customFormat="1">
      <c r="B17" s="89" t="s">
        <v>1406</v>
      </c>
      <c r="C17" s="86" t="s">
        <v>1411</v>
      </c>
      <c r="D17" s="99" t="s">
        <v>1408</v>
      </c>
      <c r="E17" s="99" t="s">
        <v>171</v>
      </c>
      <c r="F17" s="113">
        <v>43444</v>
      </c>
      <c r="G17" s="96">
        <v>207024</v>
      </c>
      <c r="H17" s="98">
        <v>-1.9893000000000001</v>
      </c>
      <c r="I17" s="96">
        <v>-4.1182299999999996</v>
      </c>
      <c r="J17" s="97">
        <v>2.3580124084760946E-2</v>
      </c>
      <c r="K17" s="97">
        <f>I17/'סכום נכסי הקרן'!$C$42</f>
        <v>-1.110654580247681E-4</v>
      </c>
      <c r="AW17" s="141"/>
      <c r="AY17" s="141"/>
    </row>
    <row r="18" spans="2:51" s="147" customFormat="1">
      <c r="B18" s="89" t="s">
        <v>1406</v>
      </c>
      <c r="C18" s="86" t="s">
        <v>1412</v>
      </c>
      <c r="D18" s="99" t="s">
        <v>1408</v>
      </c>
      <c r="E18" s="99" t="s">
        <v>171</v>
      </c>
      <c r="F18" s="113">
        <v>43425</v>
      </c>
      <c r="G18" s="96">
        <v>181600</v>
      </c>
      <c r="H18" s="98">
        <v>-1.714</v>
      </c>
      <c r="I18" s="96">
        <v>-3.11266</v>
      </c>
      <c r="J18" s="97">
        <v>1.7822440474104657E-2</v>
      </c>
      <c r="K18" s="97">
        <f>I18/'סכום נכסי הקרן'!$C$42</f>
        <v>-8.3946017724938798E-5</v>
      </c>
      <c r="AW18" s="141"/>
      <c r="AY18" s="141"/>
    </row>
    <row r="19" spans="2:51" s="141" customFormat="1">
      <c r="B19" s="89" t="s">
        <v>1406</v>
      </c>
      <c r="C19" s="86" t="s">
        <v>1413</v>
      </c>
      <c r="D19" s="99" t="s">
        <v>1408</v>
      </c>
      <c r="E19" s="99" t="s">
        <v>171</v>
      </c>
      <c r="F19" s="113">
        <v>43493</v>
      </c>
      <c r="G19" s="96">
        <v>255150</v>
      </c>
      <c r="H19" s="98">
        <v>0.68500000000000005</v>
      </c>
      <c r="I19" s="96">
        <v>1.7476500000000001</v>
      </c>
      <c r="J19" s="97">
        <v>-1.0006678562569957E-2</v>
      </c>
      <c r="K19" s="97">
        <f>I19/'סכום נכסי הקרן'!$C$42</f>
        <v>4.7132760364764962E-5</v>
      </c>
    </row>
    <row r="20" spans="2:51" s="141" customFormat="1">
      <c r="B20" s="89" t="s">
        <v>1406</v>
      </c>
      <c r="C20" s="86" t="s">
        <v>1414</v>
      </c>
      <c r="D20" s="99" t="s">
        <v>1408</v>
      </c>
      <c r="E20" s="99" t="s">
        <v>171</v>
      </c>
      <c r="F20" s="113">
        <v>43396</v>
      </c>
      <c r="G20" s="96">
        <v>61361.5</v>
      </c>
      <c r="H20" s="98">
        <v>-0.33090000000000003</v>
      </c>
      <c r="I20" s="96">
        <v>-0.20304</v>
      </c>
      <c r="J20" s="97">
        <v>1.1625645955106595E-3</v>
      </c>
      <c r="K20" s="97">
        <f>I20/'סכום נכסי הקרן'!$C$42</f>
        <v>-5.4758307810270236E-6</v>
      </c>
    </row>
    <row r="21" spans="2:51" s="141" customFormat="1">
      <c r="B21" s="89" t="s">
        <v>1406</v>
      </c>
      <c r="C21" s="86" t="s">
        <v>1415</v>
      </c>
      <c r="D21" s="99" t="s">
        <v>1408</v>
      </c>
      <c r="E21" s="99" t="s">
        <v>171</v>
      </c>
      <c r="F21" s="113">
        <v>43269</v>
      </c>
      <c r="G21" s="96">
        <v>388520</v>
      </c>
      <c r="H21" s="98">
        <v>-2.3073000000000001</v>
      </c>
      <c r="I21" s="96">
        <v>-8.964360000000001</v>
      </c>
      <c r="J21" s="97">
        <v>5.1328051405693145E-2</v>
      </c>
      <c r="K21" s="97">
        <f>I21/'סכום נכסי הקרן'!$C$42</f>
        <v>-2.4176181255027292E-4</v>
      </c>
    </row>
    <row r="22" spans="2:51" s="141" customFormat="1">
      <c r="B22" s="89" t="s">
        <v>1406</v>
      </c>
      <c r="C22" s="86" t="s">
        <v>1416</v>
      </c>
      <c r="D22" s="99" t="s">
        <v>1408</v>
      </c>
      <c r="E22" s="99" t="s">
        <v>171</v>
      </c>
      <c r="F22" s="113">
        <v>43404</v>
      </c>
      <c r="G22" s="96">
        <v>91477.5</v>
      </c>
      <c r="H22" s="98">
        <v>1.0286999999999999</v>
      </c>
      <c r="I22" s="96">
        <v>0.94101999999999997</v>
      </c>
      <c r="J22" s="97">
        <v>-5.3880838045086716E-3</v>
      </c>
      <c r="K22" s="97">
        <f>I22/'סכום נכסי הקרן'!$C$42</f>
        <v>2.5378577036850126E-5</v>
      </c>
    </row>
    <row r="23" spans="2:51" s="141" customFormat="1">
      <c r="B23" s="89" t="s">
        <v>1406</v>
      </c>
      <c r="C23" s="86" t="s">
        <v>1417</v>
      </c>
      <c r="D23" s="99" t="s">
        <v>1408</v>
      </c>
      <c r="E23" s="99" t="s">
        <v>171</v>
      </c>
      <c r="F23" s="113">
        <v>43402</v>
      </c>
      <c r="G23" s="96">
        <v>130752</v>
      </c>
      <c r="H23" s="98">
        <v>-0.7177</v>
      </c>
      <c r="I23" s="96">
        <v>-0.93837999999999999</v>
      </c>
      <c r="J23" s="97">
        <v>5.372967716387375E-3</v>
      </c>
      <c r="K23" s="97">
        <f>I23/'סכום נכסי הקרן'!$C$42</f>
        <v>-2.5307378291470343E-5</v>
      </c>
    </row>
    <row r="24" spans="2:51" s="141" customFormat="1">
      <c r="B24" s="89" t="s">
        <v>1406</v>
      </c>
      <c r="C24" s="86" t="s">
        <v>1418</v>
      </c>
      <c r="D24" s="99" t="s">
        <v>1408</v>
      </c>
      <c r="E24" s="99" t="s">
        <v>171</v>
      </c>
      <c r="F24" s="113">
        <v>43298</v>
      </c>
      <c r="G24" s="96">
        <v>236080</v>
      </c>
      <c r="H24" s="98">
        <v>1.8997999999999999</v>
      </c>
      <c r="I24" s="96">
        <v>4.4850000000000003</v>
      </c>
      <c r="J24" s="97">
        <v>-2.5680172433339775E-2</v>
      </c>
      <c r="K24" s="97">
        <f>I24/'סכום נכסי הקרן'!$C$42</f>
        <v>1.209569594804285E-4</v>
      </c>
    </row>
    <row r="25" spans="2:51" s="141" customFormat="1">
      <c r="B25" s="89" t="s">
        <v>1406</v>
      </c>
      <c r="C25" s="86" t="s">
        <v>1419</v>
      </c>
      <c r="D25" s="99" t="s">
        <v>1408</v>
      </c>
      <c r="E25" s="99" t="s">
        <v>171</v>
      </c>
      <c r="F25" s="113">
        <v>43299</v>
      </c>
      <c r="G25" s="96">
        <v>177415</v>
      </c>
      <c r="H25" s="98">
        <v>-1.6476</v>
      </c>
      <c r="I25" s="96">
        <v>-2.9231400000000001</v>
      </c>
      <c r="J25" s="97">
        <v>1.6737288572306094E-2</v>
      </c>
      <c r="K25" s="97">
        <f>I25/'סכום נכסי הקרן'!$C$42</f>
        <v>-7.8834810821765833E-5</v>
      </c>
    </row>
    <row r="26" spans="2:51" s="141" customFormat="1">
      <c r="B26" s="89" t="s">
        <v>1406</v>
      </c>
      <c r="C26" s="86" t="s">
        <v>1420</v>
      </c>
      <c r="D26" s="99" t="s">
        <v>1408</v>
      </c>
      <c r="E26" s="99" t="s">
        <v>171</v>
      </c>
      <c r="F26" s="113">
        <v>43493</v>
      </c>
      <c r="G26" s="96">
        <v>218718</v>
      </c>
      <c r="H26" s="98">
        <v>0.69310000000000005</v>
      </c>
      <c r="I26" s="96">
        <v>1.5159800000000001</v>
      </c>
      <c r="J26" s="97">
        <v>-8.6801845720165961E-3</v>
      </c>
      <c r="K26" s="97">
        <f>I26/'סכום נכסי הקרן'!$C$42</f>
        <v>4.0884800765471567E-5</v>
      </c>
    </row>
    <row r="27" spans="2:51" s="141" customFormat="1">
      <c r="B27" s="89" t="s">
        <v>1406</v>
      </c>
      <c r="C27" s="86" t="s">
        <v>1421</v>
      </c>
      <c r="D27" s="99" t="s">
        <v>1408</v>
      </c>
      <c r="E27" s="99" t="s">
        <v>171</v>
      </c>
      <c r="F27" s="113">
        <v>43255</v>
      </c>
      <c r="G27" s="96">
        <v>3396430.7</v>
      </c>
      <c r="H27" s="98">
        <v>-4.37</v>
      </c>
      <c r="I27" s="96">
        <v>-148.42554999999999</v>
      </c>
      <c r="J27" s="97">
        <v>0.84985367168635317</v>
      </c>
      <c r="K27" s="97">
        <f>I27/'סכום נכסי הקרן'!$C$42</f>
        <v>-4.0029215690546962E-3</v>
      </c>
    </row>
    <row r="28" spans="2:51" s="141" customFormat="1">
      <c r="B28" s="89" t="s">
        <v>1406</v>
      </c>
      <c r="C28" s="86" t="s">
        <v>1422</v>
      </c>
      <c r="D28" s="99" t="s">
        <v>1408</v>
      </c>
      <c r="E28" s="99" t="s">
        <v>171</v>
      </c>
      <c r="F28" s="113">
        <v>43440</v>
      </c>
      <c r="G28" s="96">
        <v>145280</v>
      </c>
      <c r="H28" s="98">
        <v>-1.7961</v>
      </c>
      <c r="I28" s="96">
        <v>-2.6094400000000002</v>
      </c>
      <c r="J28" s="97">
        <v>1.4941107949711069E-2</v>
      </c>
      <c r="K28" s="97">
        <f>I28/'סכום נכסי הקרן'!$C$42</f>
        <v>-7.0374565963569522E-5</v>
      </c>
    </row>
    <row r="29" spans="2:51" s="141" customFormat="1">
      <c r="B29" s="89" t="s">
        <v>1406</v>
      </c>
      <c r="C29" s="86" t="s">
        <v>1423</v>
      </c>
      <c r="D29" s="99" t="s">
        <v>1408</v>
      </c>
      <c r="E29" s="99" t="s">
        <v>171</v>
      </c>
      <c r="F29" s="113">
        <v>43277</v>
      </c>
      <c r="G29" s="96">
        <v>108960</v>
      </c>
      <c r="H29" s="98">
        <v>1.9135</v>
      </c>
      <c r="I29" s="96">
        <v>2.085</v>
      </c>
      <c r="J29" s="97">
        <v>-1.1938274141251601E-2</v>
      </c>
      <c r="K29" s="97">
        <f>I29/'סכום נכסי הקרן'!$C$42</f>
        <v>5.6230827316988492E-5</v>
      </c>
    </row>
    <row r="30" spans="2:51" s="141" customFormat="1">
      <c r="B30" s="89" t="s">
        <v>1406</v>
      </c>
      <c r="C30" s="86" t="s">
        <v>1424</v>
      </c>
      <c r="D30" s="99" t="s">
        <v>1408</v>
      </c>
      <c r="E30" s="99" t="s">
        <v>171</v>
      </c>
      <c r="F30" s="113">
        <v>43423</v>
      </c>
      <c r="G30" s="96">
        <v>181880</v>
      </c>
      <c r="H30" s="98">
        <v>0.61460000000000004</v>
      </c>
      <c r="I30" s="96">
        <v>1.1178599999999999</v>
      </c>
      <c r="J30" s="97">
        <v>-6.4006326769973677E-3</v>
      </c>
      <c r="K30" s="97">
        <f>I30/'סכום נכסי הקרן'!$C$42</f>
        <v>3.0147814208426258E-5</v>
      </c>
    </row>
    <row r="31" spans="2:51" s="141" customFormat="1">
      <c r="B31" s="89" t="s">
        <v>1406</v>
      </c>
      <c r="C31" s="86" t="s">
        <v>1425</v>
      </c>
      <c r="D31" s="99" t="s">
        <v>1408</v>
      </c>
      <c r="E31" s="99" t="s">
        <v>171</v>
      </c>
      <c r="F31" s="113">
        <v>43313</v>
      </c>
      <c r="G31" s="96">
        <v>179990</v>
      </c>
      <c r="H31" s="98">
        <v>-0.56159999999999999</v>
      </c>
      <c r="I31" s="96">
        <v>-1.0108699999999999</v>
      </c>
      <c r="J31" s="97">
        <v>5.7880303027179883E-3</v>
      </c>
      <c r="K31" s="97">
        <f>I31/'סכום נכסי הקרן'!$C$42</f>
        <v>-2.7262377175023575E-5</v>
      </c>
    </row>
    <row r="32" spans="2:51" s="141" customFormat="1">
      <c r="B32" s="89" t="s">
        <v>1406</v>
      </c>
      <c r="C32" s="86" t="s">
        <v>1426</v>
      </c>
      <c r="D32" s="99" t="s">
        <v>1408</v>
      </c>
      <c r="E32" s="99" t="s">
        <v>171</v>
      </c>
      <c r="F32" s="113">
        <v>43517</v>
      </c>
      <c r="G32" s="96">
        <v>1794250</v>
      </c>
      <c r="H32" s="98">
        <v>-0.51639999999999997</v>
      </c>
      <c r="I32" s="96">
        <v>-9.2652400000000004</v>
      </c>
      <c r="J32" s="97">
        <v>5.3050827388244598E-2</v>
      </c>
      <c r="K32" s="97">
        <f>I32/'סכום נכסי הקרן'!$C$42</f>
        <v>-2.4987631198582948E-4</v>
      </c>
    </row>
    <row r="33" spans="2:11" s="141" customFormat="1">
      <c r="B33" s="89" t="s">
        <v>1406</v>
      </c>
      <c r="C33" s="86" t="s">
        <v>1427</v>
      </c>
      <c r="D33" s="99" t="s">
        <v>1408</v>
      </c>
      <c r="E33" s="99" t="s">
        <v>171</v>
      </c>
      <c r="F33" s="113">
        <v>43551</v>
      </c>
      <c r="G33" s="96">
        <v>180205</v>
      </c>
      <c r="H33" s="98">
        <v>-8.1600000000000006E-2</v>
      </c>
      <c r="I33" s="96">
        <v>-0.14709</v>
      </c>
      <c r="J33" s="97">
        <v>8.4220659157635395E-4</v>
      </c>
      <c r="K33" s="97">
        <f>I33/'סכום נכסי הקרן'!$C$42</f>
        <v>-3.9669028249668281E-6</v>
      </c>
    </row>
    <row r="34" spans="2:11" s="141" customFormat="1">
      <c r="B34" s="85"/>
      <c r="C34" s="86"/>
      <c r="D34" s="86"/>
      <c r="E34" s="86"/>
      <c r="F34" s="86"/>
      <c r="G34" s="96"/>
      <c r="H34" s="98"/>
      <c r="I34" s="86"/>
      <c r="J34" s="97"/>
      <c r="K34" s="86"/>
    </row>
    <row r="35" spans="2:11" s="141" customFormat="1">
      <c r="B35" s="104" t="s">
        <v>236</v>
      </c>
      <c r="C35" s="84"/>
      <c r="D35" s="84"/>
      <c r="E35" s="84"/>
      <c r="F35" s="84"/>
      <c r="G35" s="93"/>
      <c r="H35" s="95"/>
      <c r="I35" s="93">
        <v>5.0269700000000004</v>
      </c>
      <c r="J35" s="94">
        <v>-2.8783379357241037E-2</v>
      </c>
      <c r="K35" s="94">
        <f>I35/'סכום נכסי הקרן'!$C$42</f>
        <v>1.3557346858402E-4</v>
      </c>
    </row>
    <row r="36" spans="2:11" s="141" customFormat="1">
      <c r="B36" s="89" t="s">
        <v>1428</v>
      </c>
      <c r="C36" s="86" t="s">
        <v>1429</v>
      </c>
      <c r="D36" s="99" t="s">
        <v>1408</v>
      </c>
      <c r="E36" s="99" t="s">
        <v>173</v>
      </c>
      <c r="F36" s="113">
        <v>43503</v>
      </c>
      <c r="G36" s="96">
        <v>78065.41</v>
      </c>
      <c r="H36" s="98">
        <v>1.5572999999999999</v>
      </c>
      <c r="I36" s="96">
        <v>1.21574</v>
      </c>
      <c r="J36" s="97">
        <v>-6.9610730956763652E-3</v>
      </c>
      <c r="K36" s="97">
        <f>I36/'סכום נכסי הקרן'!$C$42</f>
        <v>3.2787561631825224E-5</v>
      </c>
    </row>
    <row r="37" spans="2:11" s="141" customFormat="1">
      <c r="B37" s="89" t="s">
        <v>1428</v>
      </c>
      <c r="C37" s="86" t="s">
        <v>1430</v>
      </c>
      <c r="D37" s="99" t="s">
        <v>1408</v>
      </c>
      <c r="E37" s="99" t="s">
        <v>173</v>
      </c>
      <c r="F37" s="113">
        <v>43544</v>
      </c>
      <c r="G37" s="96">
        <v>181883.62</v>
      </c>
      <c r="H37" s="98">
        <v>1.2319</v>
      </c>
      <c r="I37" s="96">
        <v>2.2406899999999998</v>
      </c>
      <c r="J37" s="97">
        <v>-1.282972253504127E-2</v>
      </c>
      <c r="K37" s="97">
        <f>I37/'סכום נכסי הקרן'!$C$42</f>
        <v>6.0429665448874308E-5</v>
      </c>
    </row>
    <row r="38" spans="2:11" s="141" customFormat="1">
      <c r="B38" s="89" t="s">
        <v>1428</v>
      </c>
      <c r="C38" s="86" t="s">
        <v>1431</v>
      </c>
      <c r="D38" s="99" t="s">
        <v>1408</v>
      </c>
      <c r="E38" s="99" t="s">
        <v>173</v>
      </c>
      <c r="F38" s="113">
        <v>43544</v>
      </c>
      <c r="G38" s="96">
        <v>122683.55</v>
      </c>
      <c r="H38" s="98">
        <v>1.2802</v>
      </c>
      <c r="I38" s="96">
        <v>1.57054</v>
      </c>
      <c r="J38" s="97">
        <v>-8.9925837265234006E-3</v>
      </c>
      <c r="K38" s="97">
        <f>I38/'סכום נכסי הקרן'!$C$42</f>
        <v>4.235624150332044E-5</v>
      </c>
    </row>
    <row r="39" spans="2:11" s="141" customFormat="1">
      <c r="B39" s="85"/>
      <c r="C39" s="86"/>
      <c r="D39" s="86"/>
      <c r="E39" s="86"/>
      <c r="F39" s="86"/>
      <c r="G39" s="96"/>
      <c r="H39" s="98"/>
      <c r="I39" s="86"/>
      <c r="J39" s="97"/>
      <c r="K39" s="86"/>
    </row>
    <row r="40" spans="2:11" s="141" customFormat="1">
      <c r="B40" s="104" t="s">
        <v>235</v>
      </c>
      <c r="C40" s="84"/>
      <c r="D40" s="84"/>
      <c r="E40" s="84"/>
      <c r="F40" s="84"/>
      <c r="G40" s="93"/>
      <c r="H40" s="95"/>
      <c r="I40" s="93">
        <v>-0.32083</v>
      </c>
      <c r="J40" s="94">
        <v>1.837005512104437E-3</v>
      </c>
      <c r="K40" s="94">
        <f>I40/'סכום נכסי הקרן'!$C$42</f>
        <v>-8.652535409165189E-6</v>
      </c>
    </row>
    <row r="41" spans="2:11" s="141" customFormat="1">
      <c r="B41" s="89" t="s">
        <v>1467</v>
      </c>
      <c r="C41" s="86" t="s">
        <v>1432</v>
      </c>
      <c r="D41" s="99" t="s">
        <v>1408</v>
      </c>
      <c r="E41" s="99" t="s">
        <v>172</v>
      </c>
      <c r="F41" s="113">
        <v>43108</v>
      </c>
      <c r="G41" s="96">
        <v>18.239999999999998</v>
      </c>
      <c r="H41" s="98">
        <v>995.43420000000003</v>
      </c>
      <c r="I41" s="96">
        <v>-0.32083</v>
      </c>
      <c r="J41" s="97">
        <v>1.837005512104437E-3</v>
      </c>
      <c r="K41" s="97">
        <f>I41/'סכום נכסי הקרן'!$C$42</f>
        <v>-8.652535409165189E-6</v>
      </c>
    </row>
    <row r="42" spans="2:11" s="141" customFormat="1">
      <c r="B42" s="148"/>
    </row>
    <row r="43" spans="2:11" s="141" customFormat="1">
      <c r="B43" s="148"/>
    </row>
    <row r="44" spans="2:11" s="141" customFormat="1">
      <c r="B44" s="148"/>
    </row>
    <row r="45" spans="2:11" s="141" customFormat="1">
      <c r="B45" s="144"/>
    </row>
    <row r="46" spans="2:11" s="141" customFormat="1">
      <c r="B46" s="144"/>
    </row>
    <row r="47" spans="2:11" s="141" customFormat="1">
      <c r="B47" s="144"/>
    </row>
    <row r="48" spans="2:11" s="141" customFormat="1">
      <c r="B48" s="145" t="s">
        <v>256</v>
      </c>
    </row>
    <row r="49" spans="2:2" s="141" customFormat="1">
      <c r="B49" s="145" t="s">
        <v>119</v>
      </c>
    </row>
    <row r="50" spans="2:2" s="141" customFormat="1">
      <c r="B50" s="145" t="s">
        <v>239</v>
      </c>
    </row>
    <row r="51" spans="2:2" s="141" customFormat="1">
      <c r="B51" s="145" t="s">
        <v>247</v>
      </c>
    </row>
    <row r="52" spans="2:2" s="141" customFormat="1">
      <c r="B52" s="144"/>
    </row>
    <row r="53" spans="2:2" s="141" customFormat="1">
      <c r="B53" s="144"/>
    </row>
    <row r="54" spans="2:2" s="141" customFormat="1">
      <c r="B54" s="144"/>
    </row>
    <row r="55" spans="2:2" s="141" customFormat="1">
      <c r="B55" s="144"/>
    </row>
    <row r="56" spans="2:2" s="141" customFormat="1">
      <c r="B56" s="144"/>
    </row>
    <row r="57" spans="2:2" s="141" customFormat="1">
      <c r="B57" s="144"/>
    </row>
    <row r="58" spans="2:2" s="141" customFormat="1">
      <c r="B58" s="144"/>
    </row>
    <row r="59" spans="2:2" s="141" customFormat="1">
      <c r="B59" s="144"/>
    </row>
    <row r="60" spans="2:2" s="141" customFormat="1">
      <c r="B60" s="144"/>
    </row>
    <row r="61" spans="2:2" s="141" customFormat="1">
      <c r="B61" s="144"/>
    </row>
    <row r="62" spans="2:2" s="141" customFormat="1">
      <c r="B62" s="144"/>
    </row>
    <row r="63" spans="2:2" s="141" customFormat="1">
      <c r="B63" s="144"/>
    </row>
    <row r="64" spans="2:2" s="141" customFormat="1">
      <c r="B64" s="144"/>
    </row>
    <row r="65" spans="2:2" s="141" customFormat="1">
      <c r="B65" s="144"/>
    </row>
    <row r="66" spans="2:2" s="141" customFormat="1">
      <c r="B66" s="144"/>
    </row>
    <row r="67" spans="2:2" s="141" customFormat="1">
      <c r="B67" s="144"/>
    </row>
    <row r="68" spans="2:2" s="141" customFormat="1">
      <c r="B68" s="144"/>
    </row>
    <row r="69" spans="2:2" s="141" customFormat="1">
      <c r="B69" s="144"/>
    </row>
    <row r="70" spans="2:2" s="141" customFormat="1">
      <c r="B70" s="144"/>
    </row>
    <row r="71" spans="2:2" s="141" customFormat="1">
      <c r="B71" s="144"/>
    </row>
    <row r="72" spans="2:2" s="141" customFormat="1">
      <c r="B72" s="144"/>
    </row>
    <row r="73" spans="2:2" s="141" customFormat="1">
      <c r="B73" s="144"/>
    </row>
    <row r="74" spans="2:2" s="141" customFormat="1">
      <c r="B74" s="144"/>
    </row>
    <row r="75" spans="2:2" s="141" customFormat="1">
      <c r="B75" s="144"/>
    </row>
    <row r="76" spans="2:2" s="141" customFormat="1">
      <c r="B76" s="144"/>
    </row>
    <row r="77" spans="2:2" s="141" customFormat="1">
      <c r="B77" s="144"/>
    </row>
    <row r="78" spans="2:2" s="141" customFormat="1">
      <c r="B78" s="144"/>
    </row>
    <row r="79" spans="2:2" s="141" customFormat="1">
      <c r="B79" s="144"/>
    </row>
    <row r="80" spans="2:2" s="141" customFormat="1">
      <c r="B80" s="144"/>
    </row>
    <row r="81" spans="2:2" s="141" customFormat="1">
      <c r="B81" s="144"/>
    </row>
    <row r="82" spans="2:2" s="141" customFormat="1">
      <c r="B82" s="144"/>
    </row>
    <row r="83" spans="2:2" s="141" customFormat="1">
      <c r="B83" s="144"/>
    </row>
    <row r="84" spans="2:2" s="141" customFormat="1">
      <c r="B84" s="144"/>
    </row>
    <row r="85" spans="2:2" s="141" customFormat="1">
      <c r="B85" s="144"/>
    </row>
    <row r="86" spans="2:2" s="141" customFormat="1">
      <c r="B86" s="144"/>
    </row>
    <row r="87" spans="2:2" s="141" customFormat="1">
      <c r="B87" s="144"/>
    </row>
    <row r="88" spans="2:2" s="141" customFormat="1">
      <c r="B88" s="144"/>
    </row>
    <row r="89" spans="2:2" s="141" customFormat="1">
      <c r="B89" s="144"/>
    </row>
    <row r="90" spans="2:2" s="141" customFormat="1">
      <c r="B90" s="144"/>
    </row>
    <row r="91" spans="2:2" s="141" customFormat="1">
      <c r="B91" s="144"/>
    </row>
    <row r="92" spans="2:2" s="141" customFormat="1">
      <c r="B92" s="144"/>
    </row>
    <row r="93" spans="2:2" s="141" customFormat="1">
      <c r="B93" s="144"/>
    </row>
    <row r="94" spans="2:2" s="141" customFormat="1">
      <c r="B94" s="144"/>
    </row>
    <row r="95" spans="2:2" s="141" customFormat="1">
      <c r="B95" s="144"/>
    </row>
    <row r="96" spans="2:2" s="141" customFormat="1">
      <c r="B96" s="144"/>
    </row>
    <row r="97" spans="2:4" s="141" customFormat="1">
      <c r="B97" s="144"/>
    </row>
    <row r="98" spans="2:4" s="141" customFormat="1">
      <c r="B98" s="144"/>
    </row>
    <row r="99" spans="2:4" s="141" customFormat="1">
      <c r="B99" s="144"/>
    </row>
    <row r="100" spans="2:4" s="141" customFormat="1">
      <c r="B100" s="144"/>
    </row>
    <row r="101" spans="2:4" s="141" customFormat="1">
      <c r="B101" s="144"/>
    </row>
    <row r="102" spans="2:4" s="141" customFormat="1">
      <c r="B102" s="144"/>
    </row>
    <row r="103" spans="2:4" s="141" customFormat="1">
      <c r="B103" s="144"/>
    </row>
    <row r="104" spans="2:4" s="141" customFormat="1">
      <c r="B104" s="144"/>
    </row>
    <row r="105" spans="2:4" s="141" customFormat="1">
      <c r="B105" s="144"/>
    </row>
    <row r="106" spans="2:4" s="141" customFormat="1">
      <c r="B106" s="144"/>
    </row>
    <row r="107" spans="2:4" s="141" customFormat="1">
      <c r="B107" s="144"/>
    </row>
    <row r="108" spans="2:4" s="141" customFormat="1">
      <c r="B108" s="144"/>
    </row>
    <row r="109" spans="2:4">
      <c r="C109" s="1"/>
      <c r="D109" s="1"/>
    </row>
    <row r="110" spans="2:4">
      <c r="C110" s="1"/>
      <c r="D110" s="1"/>
    </row>
    <row r="111" spans="2:4">
      <c r="C111" s="1"/>
      <c r="D111" s="1"/>
    </row>
    <row r="112" spans="2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D45:XFD1048576 A1:B1048576 D41:AF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187</v>
      </c>
      <c r="C1" s="80" t="s" vm="1">
        <v>257</v>
      </c>
    </row>
    <row r="2" spans="2:78">
      <c r="B2" s="58" t="s">
        <v>186</v>
      </c>
      <c r="C2" s="80" t="s">
        <v>258</v>
      </c>
    </row>
    <row r="3" spans="2:78">
      <c r="B3" s="58" t="s">
        <v>188</v>
      </c>
      <c r="C3" s="80" t="s">
        <v>259</v>
      </c>
    </row>
    <row r="4" spans="2:78">
      <c r="B4" s="58" t="s">
        <v>189</v>
      </c>
      <c r="C4" s="80">
        <v>9454</v>
      </c>
    </row>
    <row r="6" spans="2:78" ht="26.2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78" ht="26.25" customHeight="1">
      <c r="B7" s="164" t="s">
        <v>106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6"/>
    </row>
    <row r="8" spans="2:78" s="3" customFormat="1" ht="47.25">
      <c r="B8" s="23" t="s">
        <v>123</v>
      </c>
      <c r="C8" s="31" t="s">
        <v>47</v>
      </c>
      <c r="D8" s="31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116</v>
      </c>
      <c r="O8" s="31" t="s">
        <v>61</v>
      </c>
      <c r="P8" s="31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248</v>
      </c>
      <c r="M9" s="17"/>
      <c r="N9" s="17" t="s">
        <v>244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F177"/>
  <sheetViews>
    <sheetView rightToLeft="1" zoomScale="90" zoomScaleNormal="90" workbookViewId="0">
      <selection activeCell="C49" sqref="C49"/>
    </sheetView>
  </sheetViews>
  <sheetFormatPr defaultColWidth="9.140625" defaultRowHeight="18"/>
  <cols>
    <col min="1" max="1" width="11.5703125" style="1" customWidth="1"/>
    <col min="2" max="2" width="45.5703125" style="2" bestFit="1" customWidth="1"/>
    <col min="3" max="3" width="46.14062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10.140625" style="1" bestFit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8">
      <c r="B1" s="58" t="s">
        <v>187</v>
      </c>
      <c r="C1" s="80" t="s" vm="1">
        <v>257</v>
      </c>
    </row>
    <row r="2" spans="2:58">
      <c r="B2" s="58" t="s">
        <v>186</v>
      </c>
      <c r="C2" s="80" t="s">
        <v>258</v>
      </c>
    </row>
    <row r="3" spans="2:58">
      <c r="B3" s="58" t="s">
        <v>188</v>
      </c>
      <c r="C3" s="80" t="s">
        <v>259</v>
      </c>
    </row>
    <row r="4" spans="2:58">
      <c r="B4" s="58" t="s">
        <v>189</v>
      </c>
      <c r="C4" s="80">
        <v>9454</v>
      </c>
    </row>
    <row r="6" spans="2:58" ht="26.25" customHeight="1">
      <c r="B6" s="164" t="s">
        <v>219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6"/>
    </row>
    <row r="7" spans="2:58" s="3" customFormat="1" ht="63">
      <c r="B7" s="23" t="s">
        <v>123</v>
      </c>
      <c r="C7" s="31" t="s">
        <v>231</v>
      </c>
      <c r="D7" s="31" t="s">
        <v>47</v>
      </c>
      <c r="E7" s="31" t="s">
        <v>124</v>
      </c>
      <c r="F7" s="31" t="s">
        <v>15</v>
      </c>
      <c r="G7" s="31" t="s">
        <v>108</v>
      </c>
      <c r="H7" s="31" t="s">
        <v>68</v>
      </c>
      <c r="I7" s="31" t="s">
        <v>18</v>
      </c>
      <c r="J7" s="31" t="s">
        <v>107</v>
      </c>
      <c r="K7" s="14" t="s">
        <v>38</v>
      </c>
      <c r="L7" s="73" t="s">
        <v>19</v>
      </c>
      <c r="M7" s="31" t="s">
        <v>241</v>
      </c>
      <c r="N7" s="31" t="s">
        <v>240</v>
      </c>
      <c r="O7" s="31" t="s">
        <v>116</v>
      </c>
      <c r="P7" s="31" t="s">
        <v>190</v>
      </c>
      <c r="Q7" s="32" t="s">
        <v>192</v>
      </c>
      <c r="R7" s="1"/>
      <c r="S7" s="1"/>
      <c r="T7" s="1"/>
      <c r="BE7" s="3" t="s">
        <v>170</v>
      </c>
      <c r="BF7" s="3" t="s">
        <v>172</v>
      </c>
    </row>
    <row r="8" spans="2:5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248</v>
      </c>
      <c r="N8" s="17"/>
      <c r="O8" s="17" t="s">
        <v>244</v>
      </c>
      <c r="P8" s="33" t="s">
        <v>20</v>
      </c>
      <c r="Q8" s="18" t="s">
        <v>20</v>
      </c>
      <c r="R8" s="1"/>
      <c r="S8" s="1"/>
      <c r="T8" s="1"/>
      <c r="BE8" s="3" t="s">
        <v>168</v>
      </c>
      <c r="BF8" s="3" t="s">
        <v>171</v>
      </c>
    </row>
    <row r="9" spans="2:5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  <c r="S9" s="1"/>
      <c r="T9" s="1"/>
      <c r="BE9" s="4" t="s">
        <v>169</v>
      </c>
      <c r="BF9" s="4" t="s">
        <v>173</v>
      </c>
    </row>
    <row r="10" spans="2:58" s="139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5.2078602163139012</v>
      </c>
      <c r="J10" s="82"/>
      <c r="K10" s="82"/>
      <c r="L10" s="105">
        <v>3.6208360306109209E-2</v>
      </c>
      <c r="M10" s="90"/>
      <c r="N10" s="92"/>
      <c r="O10" s="90">
        <f>O11+O59</f>
        <v>909.13192073378991</v>
      </c>
      <c r="P10" s="91">
        <f>O10/$O$10</f>
        <v>1</v>
      </c>
      <c r="Q10" s="91">
        <f>O10/'סכום נכסי הקרן'!$C$42</f>
        <v>2.4518580356423892E-2</v>
      </c>
      <c r="R10" s="141"/>
      <c r="S10" s="141"/>
      <c r="T10" s="141"/>
      <c r="BE10" s="141" t="s">
        <v>30</v>
      </c>
      <c r="BF10" s="139" t="s">
        <v>174</v>
      </c>
    </row>
    <row r="11" spans="2:58" s="141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4.9699434455976546</v>
      </c>
      <c r="J11" s="84"/>
      <c r="K11" s="84"/>
      <c r="L11" s="106">
        <v>3.4387078105625489E-2</v>
      </c>
      <c r="M11" s="93"/>
      <c r="N11" s="95"/>
      <c r="O11" s="93">
        <f>O12+O25</f>
        <v>772.16656073378988</v>
      </c>
      <c r="P11" s="94">
        <f t="shared" ref="P11:P23" si="0">O11/$O$10</f>
        <v>0.84934490047445388</v>
      </c>
      <c r="Q11" s="94">
        <f>O11/'סכום נכסי הקרן'!$C$42</f>
        <v>2.082473119260175E-2</v>
      </c>
      <c r="BF11" s="141" t="s">
        <v>180</v>
      </c>
    </row>
    <row r="12" spans="2:58" s="141" customFormat="1">
      <c r="B12" s="104" t="s">
        <v>39</v>
      </c>
      <c r="C12" s="84"/>
      <c r="D12" s="84"/>
      <c r="E12" s="84"/>
      <c r="F12" s="84"/>
      <c r="G12" s="84"/>
      <c r="H12" s="84"/>
      <c r="I12" s="93">
        <v>8.9420736612547369</v>
      </c>
      <c r="J12" s="84"/>
      <c r="K12" s="84"/>
      <c r="L12" s="106">
        <v>3.1334236930527726E-2</v>
      </c>
      <c r="M12" s="93"/>
      <c r="N12" s="95"/>
      <c r="O12" s="93">
        <f>SUM(O13:O23)</f>
        <v>337.67680073378978</v>
      </c>
      <c r="P12" s="94">
        <f t="shared" si="0"/>
        <v>0.37142772465984897</v>
      </c>
      <c r="Q12" s="94">
        <f>O12/'סכום נכסי הקרן'!$C$42</f>
        <v>9.1068805136761948E-3</v>
      </c>
      <c r="BF12" s="141" t="s">
        <v>175</v>
      </c>
    </row>
    <row r="13" spans="2:58" s="141" customFormat="1">
      <c r="B13" s="89" t="s">
        <v>1468</v>
      </c>
      <c r="C13" s="99" t="s">
        <v>1458</v>
      </c>
      <c r="D13" s="86">
        <v>6028</v>
      </c>
      <c r="E13" s="86"/>
      <c r="F13" s="86" t="s">
        <v>1457</v>
      </c>
      <c r="G13" s="113">
        <v>43100</v>
      </c>
      <c r="H13" s="86"/>
      <c r="I13" s="96">
        <v>9.4799999999999986</v>
      </c>
      <c r="J13" s="99" t="s">
        <v>172</v>
      </c>
      <c r="K13" s="100">
        <v>4.2799999999999991E-2</v>
      </c>
      <c r="L13" s="100">
        <v>4.2799999999999991E-2</v>
      </c>
      <c r="M13" s="96">
        <v>12637.91</v>
      </c>
      <c r="N13" s="98">
        <v>101.59</v>
      </c>
      <c r="O13" s="96">
        <v>12.838850000000001</v>
      </c>
      <c r="P13" s="97">
        <f t="shared" si="0"/>
        <v>1.4122097912520053E-2</v>
      </c>
      <c r="Q13" s="97">
        <f>O13/'סכום נכסי הקרן'!$C$42</f>
        <v>3.4625379246940898E-4</v>
      </c>
      <c r="BF13" s="141" t="s">
        <v>176</v>
      </c>
    </row>
    <row r="14" spans="2:58" s="141" customFormat="1">
      <c r="B14" s="89" t="s">
        <v>1468</v>
      </c>
      <c r="C14" s="99" t="s">
        <v>1458</v>
      </c>
      <c r="D14" s="86">
        <v>6027</v>
      </c>
      <c r="E14" s="86"/>
      <c r="F14" s="86" t="s">
        <v>1457</v>
      </c>
      <c r="G14" s="113">
        <v>43100</v>
      </c>
      <c r="H14" s="86"/>
      <c r="I14" s="96">
        <v>9.91</v>
      </c>
      <c r="J14" s="99" t="s">
        <v>172</v>
      </c>
      <c r="K14" s="100">
        <v>3.0699999999999998E-2</v>
      </c>
      <c r="L14" s="100">
        <v>3.0699999999999998E-2</v>
      </c>
      <c r="M14" s="96">
        <v>47256.15</v>
      </c>
      <c r="N14" s="98">
        <v>99.64</v>
      </c>
      <c r="O14" s="96">
        <v>47.086030000000001</v>
      </c>
      <c r="P14" s="97">
        <f t="shared" si="0"/>
        <v>5.1792296504114974E-2</v>
      </c>
      <c r="Q14" s="97">
        <f>O14/'סכום נכסי הקרן'!$C$42</f>
        <v>1.2698735836798752E-3</v>
      </c>
      <c r="BF14" s="141" t="s">
        <v>177</v>
      </c>
    </row>
    <row r="15" spans="2:58" s="141" customFormat="1">
      <c r="B15" s="89" t="s">
        <v>1468</v>
      </c>
      <c r="C15" s="99" t="s">
        <v>1458</v>
      </c>
      <c r="D15" s="86">
        <v>6026</v>
      </c>
      <c r="E15" s="86"/>
      <c r="F15" s="86" t="s">
        <v>1457</v>
      </c>
      <c r="G15" s="113">
        <v>43100</v>
      </c>
      <c r="H15" s="86"/>
      <c r="I15" s="96">
        <v>7.7099999999999991</v>
      </c>
      <c r="J15" s="99" t="s">
        <v>172</v>
      </c>
      <c r="K15" s="100">
        <v>3.4799999999999991E-2</v>
      </c>
      <c r="L15" s="100">
        <v>3.4799999999999991E-2</v>
      </c>
      <c r="M15" s="96">
        <v>64586.2</v>
      </c>
      <c r="N15" s="98">
        <v>102.46</v>
      </c>
      <c r="O15" s="96">
        <v>66.175020000000004</v>
      </c>
      <c r="P15" s="97">
        <f t="shared" si="0"/>
        <v>7.2789238273129817E-2</v>
      </c>
      <c r="Q15" s="97">
        <f>O15/'סכום נכסי הקרן'!$C$42</f>
        <v>1.7846887876826188E-3</v>
      </c>
      <c r="BF15" s="141" t="s">
        <v>179</v>
      </c>
    </row>
    <row r="16" spans="2:58" s="141" customFormat="1">
      <c r="B16" s="89" t="s">
        <v>1468</v>
      </c>
      <c r="C16" s="99" t="s">
        <v>1458</v>
      </c>
      <c r="D16" s="86">
        <v>6025</v>
      </c>
      <c r="E16" s="86"/>
      <c r="F16" s="86" t="s">
        <v>1457</v>
      </c>
      <c r="G16" s="113">
        <v>43100</v>
      </c>
      <c r="H16" s="86"/>
      <c r="I16" s="96">
        <v>9.98</v>
      </c>
      <c r="J16" s="99" t="s">
        <v>172</v>
      </c>
      <c r="K16" s="100">
        <v>2.87E-2</v>
      </c>
      <c r="L16" s="100">
        <v>2.87E-2</v>
      </c>
      <c r="M16" s="96">
        <v>26492.880000000001</v>
      </c>
      <c r="N16" s="98">
        <v>106.64</v>
      </c>
      <c r="O16" s="96">
        <v>28.251999999999999</v>
      </c>
      <c r="P16" s="97">
        <f t="shared" si="0"/>
        <v>3.1075798083513437E-2</v>
      </c>
      <c r="Q16" s="97">
        <f>O16/'סכום נכסי הקרן'!$C$42</f>
        <v>7.6193445245062777E-4</v>
      </c>
      <c r="BF16" s="141" t="s">
        <v>178</v>
      </c>
    </row>
    <row r="17" spans="2:58" s="141" customFormat="1">
      <c r="B17" s="89" t="s">
        <v>1468</v>
      </c>
      <c r="C17" s="99" t="s">
        <v>1458</v>
      </c>
      <c r="D17" s="86">
        <v>6024</v>
      </c>
      <c r="E17" s="86"/>
      <c r="F17" s="86" t="s">
        <v>1457</v>
      </c>
      <c r="G17" s="113">
        <v>43100</v>
      </c>
      <c r="H17" s="86"/>
      <c r="I17" s="96">
        <v>8.93</v>
      </c>
      <c r="J17" s="99" t="s">
        <v>172</v>
      </c>
      <c r="K17" s="100">
        <v>1.9299999999999998E-2</v>
      </c>
      <c r="L17" s="100">
        <v>1.9299999999999998E-2</v>
      </c>
      <c r="M17" s="96">
        <v>20958.259999999998</v>
      </c>
      <c r="N17" s="98">
        <v>107.95</v>
      </c>
      <c r="O17" s="96">
        <v>22.62445</v>
      </c>
      <c r="P17" s="97">
        <f t="shared" si="0"/>
        <v>2.4885772332951493E-2</v>
      </c>
      <c r="Q17" s="97">
        <f>O17/'סכום נכסי הקרן'!$C$42</f>
        <v>6.1016380867714168E-4</v>
      </c>
      <c r="BF17" s="141" t="s">
        <v>181</v>
      </c>
    </row>
    <row r="18" spans="2:58" s="141" customFormat="1">
      <c r="B18" s="89" t="s">
        <v>1468</v>
      </c>
      <c r="C18" s="99" t="s">
        <v>1458</v>
      </c>
      <c r="D18" s="86">
        <v>6865</v>
      </c>
      <c r="E18" s="86"/>
      <c r="F18" s="86" t="s">
        <v>1457</v>
      </c>
      <c r="G18" s="113">
        <v>43555</v>
      </c>
      <c r="H18" s="86"/>
      <c r="I18" s="96">
        <v>5</v>
      </c>
      <c r="J18" s="99" t="s">
        <v>172</v>
      </c>
      <c r="K18" s="100">
        <v>2.4769940972328191E-2</v>
      </c>
      <c r="L18" s="100">
        <v>2.4769940972328191E-2</v>
      </c>
      <c r="M18" s="96">
        <v>25176.489099999999</v>
      </c>
      <c r="N18" s="98">
        <v>111.81778172920016</v>
      </c>
      <c r="O18" s="149">
        <v>28.15179162891387</v>
      </c>
      <c r="P18" s="97">
        <f t="shared" si="0"/>
        <v>3.0965573847843385E-2</v>
      </c>
      <c r="Q18" s="97">
        <f>O18/'סכום נכסי הקרן'!$C$42</f>
        <v>7.5923191067112615E-4</v>
      </c>
    </row>
    <row r="19" spans="2:58" s="141" customFormat="1">
      <c r="B19" s="89" t="s">
        <v>1468</v>
      </c>
      <c r="C19" s="99" t="s">
        <v>1458</v>
      </c>
      <c r="D19" s="86">
        <v>6866</v>
      </c>
      <c r="E19" s="86"/>
      <c r="F19" s="86" t="s">
        <v>1457</v>
      </c>
      <c r="G19" s="113">
        <v>43555</v>
      </c>
      <c r="H19" s="86"/>
      <c r="I19" s="96">
        <v>7.6</v>
      </c>
      <c r="J19" s="99" t="s">
        <v>172</v>
      </c>
      <c r="K19" s="100">
        <v>7.4851125478744493E-3</v>
      </c>
      <c r="L19" s="100">
        <v>7.4851125478744493E-3</v>
      </c>
      <c r="M19" s="96">
        <v>34092.833890000002</v>
      </c>
      <c r="N19" s="98">
        <v>106.6749903291276</v>
      </c>
      <c r="O19" s="149">
        <v>36.368527255083045</v>
      </c>
      <c r="P19" s="97">
        <f t="shared" si="0"/>
        <v>4.0003575307012457E-2</v>
      </c>
      <c r="Q19" s="97">
        <f>O19/'סכום נכסי הקרן'!$C$42</f>
        <v>9.8083087570923952E-4</v>
      </c>
    </row>
    <row r="20" spans="2:58" s="141" customFormat="1">
      <c r="B20" s="89" t="s">
        <v>1468</v>
      </c>
      <c r="C20" s="99" t="s">
        <v>1458</v>
      </c>
      <c r="D20" s="86">
        <v>6867</v>
      </c>
      <c r="E20" s="86"/>
      <c r="F20" s="86" t="s">
        <v>1457</v>
      </c>
      <c r="G20" s="113">
        <v>43555</v>
      </c>
      <c r="H20" s="86"/>
      <c r="I20" s="96">
        <v>7.1</v>
      </c>
      <c r="J20" s="99" t="s">
        <v>172</v>
      </c>
      <c r="K20" s="100">
        <v>8.4714740514755249E-3</v>
      </c>
      <c r="L20" s="100">
        <v>8.4714740514755249E-3</v>
      </c>
      <c r="M20" s="96">
        <v>24449.07447</v>
      </c>
      <c r="N20" s="98">
        <v>107.93431188338856</v>
      </c>
      <c r="O20" s="149">
        <v>26.388940291051732</v>
      </c>
      <c r="P20" s="97">
        <f t="shared" si="0"/>
        <v>2.9026524852138469E-2</v>
      </c>
      <c r="Q20" s="97">
        <f>O20/'סכום נכסי הקרן'!$C$42</f>
        <v>7.1168918205489204E-4</v>
      </c>
    </row>
    <row r="21" spans="2:58" s="141" customFormat="1">
      <c r="B21" s="89" t="s">
        <v>1468</v>
      </c>
      <c r="C21" s="99" t="s">
        <v>1458</v>
      </c>
      <c r="D21" s="86">
        <v>6868</v>
      </c>
      <c r="E21" s="86"/>
      <c r="F21" s="86" t="s">
        <v>1457</v>
      </c>
      <c r="G21" s="113">
        <v>43555</v>
      </c>
      <c r="H21" s="86"/>
      <c r="I21" s="96">
        <v>7.2</v>
      </c>
      <c r="J21" s="99" t="s">
        <v>172</v>
      </c>
      <c r="K21" s="100">
        <v>9.8601549863815315E-3</v>
      </c>
      <c r="L21" s="100">
        <v>9.8601549863815315E-3</v>
      </c>
      <c r="M21" s="96">
        <v>9837.7762500000008</v>
      </c>
      <c r="N21" s="98">
        <v>109.70429223314338</v>
      </c>
      <c r="O21" s="149">
        <v>10.792462806542774</v>
      </c>
      <c r="P21" s="97">
        <f t="shared" si="0"/>
        <v>1.1871173545234037E-2</v>
      </c>
      <c r="Q21" s="97">
        <f>O21/'סכום נכסי הקרן'!$C$42</f>
        <v>2.9106432249387422E-4</v>
      </c>
    </row>
    <row r="22" spans="2:58" s="141" customFormat="1">
      <c r="B22" s="89" t="s">
        <v>1468</v>
      </c>
      <c r="C22" s="99" t="s">
        <v>1458</v>
      </c>
      <c r="D22" s="86">
        <v>6869</v>
      </c>
      <c r="E22" s="86"/>
      <c r="F22" s="86" t="s">
        <v>1457</v>
      </c>
      <c r="G22" s="113">
        <v>43555</v>
      </c>
      <c r="H22" s="86"/>
      <c r="I22" s="96">
        <v>4.9000000000000004</v>
      </c>
      <c r="J22" s="99" t="s">
        <v>172</v>
      </c>
      <c r="K22" s="100">
        <v>4.1784074902534482E-2</v>
      </c>
      <c r="L22" s="100">
        <v>4.1784074902534482E-2</v>
      </c>
      <c r="M22" s="96">
        <v>5781.0908300000001</v>
      </c>
      <c r="N22" s="98">
        <v>107.71531166408612</v>
      </c>
      <c r="O22" s="149">
        <v>6.2271200051184028</v>
      </c>
      <c r="P22" s="97">
        <f t="shared" si="0"/>
        <v>6.8495230044197455E-3</v>
      </c>
      <c r="Q22" s="97">
        <f>O22/'סכום נכסי הקרן'!$C$42</f>
        <v>1.6794058018703952E-4</v>
      </c>
    </row>
    <row r="23" spans="2:58" s="141" customFormat="1">
      <c r="B23" s="89" t="s">
        <v>1468</v>
      </c>
      <c r="C23" s="99" t="s">
        <v>1458</v>
      </c>
      <c r="D23" s="86">
        <v>6870</v>
      </c>
      <c r="E23" s="86"/>
      <c r="F23" s="86" t="s">
        <v>1457</v>
      </c>
      <c r="G23" s="113">
        <v>43555</v>
      </c>
      <c r="H23" s="86"/>
      <c r="I23" s="96">
        <v>7.2</v>
      </c>
      <c r="J23" s="99" t="s">
        <v>172</v>
      </c>
      <c r="K23" s="100">
        <v>9.5522373914718635E-3</v>
      </c>
      <c r="L23" s="100">
        <v>9.5522373914718635E-3</v>
      </c>
      <c r="M23" s="96">
        <v>52697.765890000002</v>
      </c>
      <c r="N23" s="98">
        <v>100.14012521372169</v>
      </c>
      <c r="O23" s="149">
        <v>52.771608747079924</v>
      </c>
      <c r="P23" s="97">
        <f t="shared" si="0"/>
        <v>5.8046150996971094E-2</v>
      </c>
      <c r="Q23" s="97">
        <f>O23/'סכום נכסי הקרן'!$C$42</f>
        <v>1.4232092176003504E-3</v>
      </c>
    </row>
    <row r="24" spans="2:58" s="141" customFormat="1">
      <c r="B24" s="85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96"/>
      <c r="N24" s="98"/>
      <c r="O24" s="86"/>
      <c r="P24" s="97"/>
      <c r="Q24" s="86"/>
      <c r="BF24" s="141" t="s">
        <v>182</v>
      </c>
    </row>
    <row r="25" spans="2:58" s="141" customFormat="1">
      <c r="B25" s="104" t="s">
        <v>40</v>
      </c>
      <c r="C25" s="84"/>
      <c r="D25" s="84"/>
      <c r="E25" s="84"/>
      <c r="F25" s="84"/>
      <c r="G25" s="84"/>
      <c r="H25" s="84"/>
      <c r="I25" s="93">
        <v>3.3519891757250262</v>
      </c>
      <c r="J25" s="84"/>
      <c r="K25" s="84"/>
      <c r="L25" s="106">
        <v>3.5630581502121103E-2</v>
      </c>
      <c r="M25" s="93"/>
      <c r="N25" s="95"/>
      <c r="O25" s="93">
        <f>SUM(O26:O57)</f>
        <v>434.4897600000001</v>
      </c>
      <c r="P25" s="94">
        <f t="shared" ref="P25:P57" si="1">O25/$O$10</f>
        <v>0.47791717581460486</v>
      </c>
      <c r="Q25" s="94">
        <f>O25/'סכום נכסי הקרן'!$C$42</f>
        <v>1.1717850678925555E-2</v>
      </c>
      <c r="BF25" s="141" t="s">
        <v>183</v>
      </c>
    </row>
    <row r="26" spans="2:58" s="141" customFormat="1">
      <c r="B26" s="89" t="s">
        <v>1469</v>
      </c>
      <c r="C26" s="99" t="s">
        <v>1458</v>
      </c>
      <c r="D26" s="86">
        <v>507852</v>
      </c>
      <c r="E26" s="86"/>
      <c r="F26" s="86" t="s">
        <v>1459</v>
      </c>
      <c r="G26" s="113">
        <v>43185</v>
      </c>
      <c r="H26" s="86" t="s">
        <v>1460</v>
      </c>
      <c r="I26" s="96">
        <v>0.97000000000000008</v>
      </c>
      <c r="J26" s="99" t="s">
        <v>171</v>
      </c>
      <c r="K26" s="100">
        <v>3.6974E-2</v>
      </c>
      <c r="L26" s="100">
        <v>3.7100000000000001E-2</v>
      </c>
      <c r="M26" s="96">
        <v>35566</v>
      </c>
      <c r="N26" s="98">
        <v>100.09</v>
      </c>
      <c r="O26" s="96">
        <v>129.29196999999999</v>
      </c>
      <c r="P26" s="97">
        <f t="shared" si="1"/>
        <v>0.14221475129334832</v>
      </c>
      <c r="Q26" s="97">
        <f>O26/'סכום נכסי הקרן'!$C$42</f>
        <v>3.4869038074547992E-3</v>
      </c>
      <c r="BF26" s="141" t="s">
        <v>184</v>
      </c>
    </row>
    <row r="27" spans="2:58" s="141" customFormat="1">
      <c r="B27" s="89" t="s">
        <v>1470</v>
      </c>
      <c r="C27" s="99" t="s">
        <v>1458</v>
      </c>
      <c r="D27" s="86">
        <v>6686</v>
      </c>
      <c r="E27" s="86"/>
      <c r="F27" s="86" t="s">
        <v>1459</v>
      </c>
      <c r="G27" s="113">
        <v>43471</v>
      </c>
      <c r="H27" s="86" t="s">
        <v>1460</v>
      </c>
      <c r="I27" s="96">
        <v>1.74</v>
      </c>
      <c r="J27" s="99" t="s">
        <v>172</v>
      </c>
      <c r="K27" s="100">
        <v>2.2970000000000001E-2</v>
      </c>
      <c r="L27" s="100">
        <v>1.84E-2</v>
      </c>
      <c r="M27" s="96">
        <v>55236</v>
      </c>
      <c r="N27" s="98">
        <v>101.33</v>
      </c>
      <c r="O27" s="96">
        <v>55.970639999999996</v>
      </c>
      <c r="P27" s="97">
        <f t="shared" si="1"/>
        <v>6.1564926633336417E-2</v>
      </c>
      <c r="Q27" s="97">
        <f>O27/'סכום נכסי הקרן'!$C$42</f>
        <v>1.5094846007968003E-3</v>
      </c>
      <c r="BF27" s="141" t="s">
        <v>185</v>
      </c>
    </row>
    <row r="28" spans="2:58" s="141" customFormat="1">
      <c r="B28" s="89" t="s">
        <v>1471</v>
      </c>
      <c r="C28" s="99" t="s">
        <v>1461</v>
      </c>
      <c r="D28" s="86">
        <v>11898601</v>
      </c>
      <c r="E28" s="86"/>
      <c r="F28" s="86" t="s">
        <v>524</v>
      </c>
      <c r="G28" s="113">
        <v>43276</v>
      </c>
      <c r="H28" s="86" t="s">
        <v>351</v>
      </c>
      <c r="I28" s="96">
        <v>10.659999999999998</v>
      </c>
      <c r="J28" s="99" t="s">
        <v>172</v>
      </c>
      <c r="K28" s="100">
        <v>3.56E-2</v>
      </c>
      <c r="L28" s="100">
        <v>3.7100000000000001E-2</v>
      </c>
      <c r="M28" s="96">
        <v>1722.23</v>
      </c>
      <c r="N28" s="98">
        <v>98.97</v>
      </c>
      <c r="O28" s="96">
        <v>1.7044900000000001</v>
      </c>
      <c r="P28" s="97">
        <f t="shared" si="1"/>
        <v>1.8748544200540783E-3</v>
      </c>
      <c r="Q28" s="97">
        <f>O28/'סכום נכסי הקרן'!$C$42</f>
        <v>4.5968768754692429E-5</v>
      </c>
      <c r="BF28" s="141" t="s">
        <v>30</v>
      </c>
    </row>
    <row r="29" spans="2:58" s="141" customFormat="1">
      <c r="B29" s="89" t="s">
        <v>1471</v>
      </c>
      <c r="C29" s="99" t="s">
        <v>1461</v>
      </c>
      <c r="D29" s="86">
        <v>11898600</v>
      </c>
      <c r="E29" s="86"/>
      <c r="F29" s="86" t="s">
        <v>524</v>
      </c>
      <c r="G29" s="113">
        <v>43222</v>
      </c>
      <c r="H29" s="86" t="s">
        <v>351</v>
      </c>
      <c r="I29" s="96">
        <v>10.68</v>
      </c>
      <c r="J29" s="99" t="s">
        <v>172</v>
      </c>
      <c r="K29" s="100">
        <v>3.5200000000000002E-2</v>
      </c>
      <c r="L29" s="100">
        <v>3.7099999999999994E-2</v>
      </c>
      <c r="M29" s="96">
        <v>8235.69</v>
      </c>
      <c r="N29" s="98">
        <v>99.4</v>
      </c>
      <c r="O29" s="96">
        <v>8.1862700000000004</v>
      </c>
      <c r="P29" s="97">
        <f t="shared" si="1"/>
        <v>9.0044907821436922E-3</v>
      </c>
      <c r="Q29" s="97">
        <f>O29/'סכום נכסי הקרן'!$C$42</f>
        <v>2.2077733081066832E-4</v>
      </c>
    </row>
    <row r="30" spans="2:58" s="141" customFormat="1">
      <c r="B30" s="89" t="s">
        <v>1471</v>
      </c>
      <c r="C30" s="99" t="s">
        <v>1461</v>
      </c>
      <c r="D30" s="86">
        <v>11898602</v>
      </c>
      <c r="E30" s="86"/>
      <c r="F30" s="86" t="s">
        <v>524</v>
      </c>
      <c r="G30" s="113">
        <v>43431</v>
      </c>
      <c r="H30" s="86" t="s">
        <v>351</v>
      </c>
      <c r="I30" s="96">
        <v>10.6</v>
      </c>
      <c r="J30" s="99" t="s">
        <v>172</v>
      </c>
      <c r="K30" s="100">
        <v>3.9599999999999996E-2</v>
      </c>
      <c r="L30" s="100">
        <v>3.5999999999999997E-2</v>
      </c>
      <c r="M30" s="96">
        <v>1716.59</v>
      </c>
      <c r="N30" s="98">
        <v>104.3</v>
      </c>
      <c r="O30" s="96">
        <v>1.7904100000000001</v>
      </c>
      <c r="P30" s="97">
        <f t="shared" si="1"/>
        <v>1.9693621565447859E-3</v>
      </c>
      <c r="Q30" s="97">
        <f>O30/'סכום נכסי הקרן'!$C$42</f>
        <v>4.8285964286143586E-5</v>
      </c>
    </row>
    <row r="31" spans="2:58" s="141" customFormat="1">
      <c r="B31" s="89" t="s">
        <v>1471</v>
      </c>
      <c r="C31" s="99" t="s">
        <v>1461</v>
      </c>
      <c r="D31" s="86">
        <v>11898603</v>
      </c>
      <c r="E31" s="86"/>
      <c r="F31" s="86" t="s">
        <v>524</v>
      </c>
      <c r="G31" s="113">
        <v>43500</v>
      </c>
      <c r="H31" s="86" t="s">
        <v>351</v>
      </c>
      <c r="I31" s="96">
        <v>10.729999999999999</v>
      </c>
      <c r="J31" s="99" t="s">
        <v>172</v>
      </c>
      <c r="K31" s="100">
        <v>3.7499999999999999E-2</v>
      </c>
      <c r="L31" s="100">
        <v>3.3299999999999996E-2</v>
      </c>
      <c r="M31" s="96">
        <v>3234.15</v>
      </c>
      <c r="N31" s="98">
        <v>105</v>
      </c>
      <c r="O31" s="96">
        <v>3.3958600000000003</v>
      </c>
      <c r="P31" s="97">
        <f t="shared" si="1"/>
        <v>3.7352774911468198E-3</v>
      </c>
      <c r="Q31" s="97">
        <f>O31/'סכום נכסי הקרן'!$C$42</f>
        <v>9.1583701320224734E-5</v>
      </c>
    </row>
    <row r="32" spans="2:58" s="141" customFormat="1">
      <c r="B32" s="89" t="s">
        <v>1471</v>
      </c>
      <c r="C32" s="99" t="s">
        <v>1461</v>
      </c>
      <c r="D32" s="86">
        <v>11898550</v>
      </c>
      <c r="E32" s="86"/>
      <c r="F32" s="86" t="s">
        <v>524</v>
      </c>
      <c r="G32" s="113">
        <v>43500</v>
      </c>
      <c r="H32" s="86" t="s">
        <v>351</v>
      </c>
      <c r="I32" s="96">
        <v>0</v>
      </c>
      <c r="J32" s="99" t="s">
        <v>172</v>
      </c>
      <c r="K32" s="100">
        <v>3.2500000000000001E-2</v>
      </c>
      <c r="L32" s="100">
        <v>-4.8999999999999998E-3</v>
      </c>
      <c r="M32" s="96">
        <v>3268.16</v>
      </c>
      <c r="N32" s="98">
        <v>100.5</v>
      </c>
      <c r="O32" s="96">
        <v>3.2845</v>
      </c>
      <c r="P32" s="97">
        <f t="shared" si="1"/>
        <v>3.6127870170359583E-3</v>
      </c>
      <c r="Q32" s="97">
        <f>O32/'סכום נכסי הקרן'!$C$42</f>
        <v>8.8580408787841111E-5</v>
      </c>
    </row>
    <row r="33" spans="2:17" s="141" customFormat="1">
      <c r="B33" s="89" t="s">
        <v>1471</v>
      </c>
      <c r="C33" s="99" t="s">
        <v>1461</v>
      </c>
      <c r="D33" s="86">
        <v>11898551</v>
      </c>
      <c r="E33" s="86"/>
      <c r="F33" s="86" t="s">
        <v>524</v>
      </c>
      <c r="G33" s="113">
        <v>43500</v>
      </c>
      <c r="H33" s="86" t="s">
        <v>351</v>
      </c>
      <c r="I33" s="96">
        <v>0.25</v>
      </c>
      <c r="J33" s="99" t="s">
        <v>172</v>
      </c>
      <c r="K33" s="100">
        <v>3.2500000000000001E-2</v>
      </c>
      <c r="L33" s="100">
        <v>2.9999999999999995E-2</v>
      </c>
      <c r="M33" s="96">
        <v>251.4</v>
      </c>
      <c r="N33" s="98">
        <v>100.56</v>
      </c>
      <c r="O33" s="96">
        <v>0.25280000000000002</v>
      </c>
      <c r="P33" s="97">
        <f t="shared" si="1"/>
        <v>2.7806745559649576E-4</v>
      </c>
      <c r="Q33" s="97">
        <f>O33/'סכום נכסי הקרן'!$C$42</f>
        <v>6.8178192545490137E-6</v>
      </c>
    </row>
    <row r="34" spans="2:17" s="141" customFormat="1">
      <c r="B34" s="89" t="s">
        <v>1472</v>
      </c>
      <c r="C34" s="99" t="s">
        <v>1458</v>
      </c>
      <c r="D34" s="86">
        <v>523632</v>
      </c>
      <c r="E34" s="86"/>
      <c r="F34" s="86" t="s">
        <v>1462</v>
      </c>
      <c r="G34" s="113">
        <v>43321</v>
      </c>
      <c r="H34" s="86" t="s">
        <v>1460</v>
      </c>
      <c r="I34" s="96">
        <v>1.6899999999999997</v>
      </c>
      <c r="J34" s="99" t="s">
        <v>172</v>
      </c>
      <c r="K34" s="100">
        <v>2.3980000000000001E-2</v>
      </c>
      <c r="L34" s="100">
        <v>2.2099999999999998E-2</v>
      </c>
      <c r="M34" s="96">
        <v>11159.83</v>
      </c>
      <c r="N34" s="98">
        <v>100.67</v>
      </c>
      <c r="O34" s="96">
        <v>11.2346</v>
      </c>
      <c r="P34" s="97">
        <f t="shared" si="1"/>
        <v>1.23575025183718E-2</v>
      </c>
      <c r="Q34" s="97">
        <f>O34/'סכום נכסי הקרן'!$C$42</f>
        <v>3.0298841850140955E-4</v>
      </c>
    </row>
    <row r="35" spans="2:17" s="141" customFormat="1">
      <c r="B35" s="89" t="s">
        <v>1472</v>
      </c>
      <c r="C35" s="99" t="s">
        <v>1458</v>
      </c>
      <c r="D35" s="86">
        <v>524747</v>
      </c>
      <c r="E35" s="86"/>
      <c r="F35" s="86" t="s">
        <v>1462</v>
      </c>
      <c r="G35" s="113">
        <v>43343</v>
      </c>
      <c r="H35" s="86" t="s">
        <v>1460</v>
      </c>
      <c r="I35" s="96">
        <v>1.75</v>
      </c>
      <c r="J35" s="99" t="s">
        <v>172</v>
      </c>
      <c r="K35" s="100">
        <v>2.3789999999999999E-2</v>
      </c>
      <c r="L35" s="100">
        <v>2.3099999999999996E-2</v>
      </c>
      <c r="M35" s="96">
        <v>11159.83</v>
      </c>
      <c r="N35" s="98">
        <v>100.35</v>
      </c>
      <c r="O35" s="96">
        <v>11.198889999999999</v>
      </c>
      <c r="P35" s="97">
        <f t="shared" si="1"/>
        <v>1.2318223290368037E-2</v>
      </c>
      <c r="Q35" s="97">
        <f>O35/'סכום נכסי הקרן'!$C$42</f>
        <v>3.0202534759326101E-4</v>
      </c>
    </row>
    <row r="36" spans="2:17" s="141" customFormat="1">
      <c r="B36" s="89" t="s">
        <v>1473</v>
      </c>
      <c r="C36" s="99" t="s">
        <v>1461</v>
      </c>
      <c r="D36" s="86">
        <v>84666730</v>
      </c>
      <c r="E36" s="86"/>
      <c r="F36" s="86" t="s">
        <v>655</v>
      </c>
      <c r="G36" s="113">
        <v>43552</v>
      </c>
      <c r="H36" s="86" t="s">
        <v>168</v>
      </c>
      <c r="I36" s="96">
        <v>6.6999999999999993</v>
      </c>
      <c r="J36" s="99" t="s">
        <v>172</v>
      </c>
      <c r="K36" s="100">
        <v>3.5499999999999997E-2</v>
      </c>
      <c r="L36" s="100">
        <v>3.7000000000000005E-2</v>
      </c>
      <c r="M36" s="96">
        <v>26597.57</v>
      </c>
      <c r="N36" s="98">
        <v>99.59</v>
      </c>
      <c r="O36" s="96">
        <v>26.488520000000001</v>
      </c>
      <c r="P36" s="97">
        <f t="shared" si="1"/>
        <v>2.9136057590652253E-2</v>
      </c>
      <c r="Q36" s="97">
        <f>O36/'סכום נכסי הקרן'!$C$42</f>
        <v>7.143747693058015E-4</v>
      </c>
    </row>
    <row r="37" spans="2:17" s="141" customFormat="1">
      <c r="B37" s="89" t="s">
        <v>1474</v>
      </c>
      <c r="C37" s="99" t="s">
        <v>1461</v>
      </c>
      <c r="D37" s="86">
        <v>91040003</v>
      </c>
      <c r="E37" s="86"/>
      <c r="F37" s="86" t="s">
        <v>655</v>
      </c>
      <c r="G37" s="113">
        <v>43301</v>
      </c>
      <c r="H37" s="86" t="s">
        <v>351</v>
      </c>
      <c r="I37" s="96">
        <v>1.78</v>
      </c>
      <c r="J37" s="99" t="s">
        <v>171</v>
      </c>
      <c r="K37" s="100">
        <v>6.2560000000000004E-2</v>
      </c>
      <c r="L37" s="100">
        <v>6.9399999999999989E-2</v>
      </c>
      <c r="M37" s="96">
        <v>4363.0600000000004</v>
      </c>
      <c r="N37" s="98">
        <v>101.26</v>
      </c>
      <c r="O37" s="96">
        <v>16.046330000000001</v>
      </c>
      <c r="P37" s="97">
        <f t="shared" si="1"/>
        <v>1.7650166751430846E-2</v>
      </c>
      <c r="Q37" s="97">
        <f>O37/'סכום נכסי הקרן'!$C$42</f>
        <v>4.327570317992384E-4</v>
      </c>
    </row>
    <row r="38" spans="2:17" s="141" customFormat="1">
      <c r="B38" s="89" t="s">
        <v>1474</v>
      </c>
      <c r="C38" s="99" t="s">
        <v>1461</v>
      </c>
      <c r="D38" s="86">
        <v>91040006</v>
      </c>
      <c r="E38" s="86"/>
      <c r="F38" s="86" t="s">
        <v>655</v>
      </c>
      <c r="G38" s="113">
        <v>43496</v>
      </c>
      <c r="H38" s="86" t="s">
        <v>351</v>
      </c>
      <c r="I38" s="96">
        <v>1.7800000000000002</v>
      </c>
      <c r="J38" s="99" t="s">
        <v>171</v>
      </c>
      <c r="K38" s="100">
        <v>6.2560000000000004E-2</v>
      </c>
      <c r="L38" s="100">
        <v>6.989999999999999E-2</v>
      </c>
      <c r="M38" s="96">
        <v>2710.08</v>
      </c>
      <c r="N38" s="98">
        <v>101.18</v>
      </c>
      <c r="O38" s="96">
        <v>9.9591600000000007</v>
      </c>
      <c r="P38" s="97">
        <f t="shared" si="1"/>
        <v>1.0954581808063277E-2</v>
      </c>
      <c r="Q38" s="97">
        <f>O38/'סכום נכסי הקרן'!$C$42</f>
        <v>2.6859079433201881E-4</v>
      </c>
    </row>
    <row r="39" spans="2:17" s="141" customFormat="1">
      <c r="B39" s="89" t="s">
        <v>1474</v>
      </c>
      <c r="C39" s="99" t="s">
        <v>1461</v>
      </c>
      <c r="D39" s="86">
        <v>91040007</v>
      </c>
      <c r="E39" s="86"/>
      <c r="F39" s="86" t="s">
        <v>655</v>
      </c>
      <c r="G39" s="113">
        <v>43496</v>
      </c>
      <c r="H39" s="86" t="s">
        <v>351</v>
      </c>
      <c r="I39" s="96">
        <v>1.78</v>
      </c>
      <c r="J39" s="99" t="s">
        <v>171</v>
      </c>
      <c r="K39" s="100">
        <v>6.2560000000000004E-2</v>
      </c>
      <c r="L39" s="100">
        <v>6.9800000000000001E-2</v>
      </c>
      <c r="M39" s="96">
        <v>498.26</v>
      </c>
      <c r="N39" s="98">
        <v>101.21</v>
      </c>
      <c r="O39" s="96">
        <v>1.8315399999999999</v>
      </c>
      <c r="P39" s="97">
        <f t="shared" si="1"/>
        <v>2.0146031155981242E-3</v>
      </c>
      <c r="Q39" s="97">
        <f>O39/'סכום נכסי הקרן'!$C$42</f>
        <v>4.9395208376094534E-5</v>
      </c>
    </row>
    <row r="40" spans="2:17" s="141" customFormat="1">
      <c r="B40" s="89" t="s">
        <v>1474</v>
      </c>
      <c r="C40" s="99" t="s">
        <v>1461</v>
      </c>
      <c r="D40" s="86">
        <v>6615</v>
      </c>
      <c r="E40" s="86"/>
      <c r="F40" s="86" t="s">
        <v>655</v>
      </c>
      <c r="G40" s="113">
        <v>43496</v>
      </c>
      <c r="H40" s="86" t="s">
        <v>351</v>
      </c>
      <c r="I40" s="96">
        <v>1.7799999999999998</v>
      </c>
      <c r="J40" s="99" t="s">
        <v>171</v>
      </c>
      <c r="K40" s="100">
        <v>6.2560000000000004E-2</v>
      </c>
      <c r="L40" s="100">
        <v>6.9800000000000001E-2</v>
      </c>
      <c r="M40" s="96">
        <v>349.13</v>
      </c>
      <c r="N40" s="98">
        <v>101.21</v>
      </c>
      <c r="O40" s="96">
        <v>1.2834100000000002</v>
      </c>
      <c r="P40" s="97">
        <f t="shared" si="1"/>
        <v>1.4116873148223839E-3</v>
      </c>
      <c r="Q40" s="97">
        <f>O40/'סכום נכסי הקרן'!$C$42</f>
        <v>3.4612568866616891E-5</v>
      </c>
    </row>
    <row r="41" spans="2:17" s="141" customFormat="1">
      <c r="B41" s="89" t="s">
        <v>1474</v>
      </c>
      <c r="C41" s="99" t="s">
        <v>1461</v>
      </c>
      <c r="D41" s="86">
        <v>66679</v>
      </c>
      <c r="E41" s="86"/>
      <c r="F41" s="86" t="s">
        <v>655</v>
      </c>
      <c r="G41" s="113">
        <v>43496</v>
      </c>
      <c r="H41" s="86" t="s">
        <v>351</v>
      </c>
      <c r="I41" s="96">
        <v>1.78</v>
      </c>
      <c r="J41" s="99" t="s">
        <v>171</v>
      </c>
      <c r="K41" s="100">
        <v>6.2560000000000004E-2</v>
      </c>
      <c r="L41" s="100">
        <v>6.9800000000000001E-2</v>
      </c>
      <c r="M41" s="96">
        <v>301.64999999999998</v>
      </c>
      <c r="N41" s="98">
        <v>101.21</v>
      </c>
      <c r="O41" s="96">
        <v>1.1088499999999999</v>
      </c>
      <c r="P41" s="97">
        <f t="shared" si="1"/>
        <v>1.2196799768123981E-3</v>
      </c>
      <c r="Q41" s="97">
        <f>O41/'סכום נכסי הקרן'!$C$42</f>
        <v>2.9904821520596014E-5</v>
      </c>
    </row>
    <row r="42" spans="2:17" s="141" customFormat="1">
      <c r="B42" s="89" t="s">
        <v>1474</v>
      </c>
      <c r="C42" s="99" t="s">
        <v>1461</v>
      </c>
      <c r="D42" s="86">
        <v>91050027</v>
      </c>
      <c r="E42" s="86"/>
      <c r="F42" s="86" t="s">
        <v>655</v>
      </c>
      <c r="G42" s="113">
        <v>43496</v>
      </c>
      <c r="H42" s="86" t="s">
        <v>351</v>
      </c>
      <c r="I42" s="96">
        <v>1.7799999999999998</v>
      </c>
      <c r="J42" s="99" t="s">
        <v>171</v>
      </c>
      <c r="K42" s="100">
        <v>6.2560000000000004E-2</v>
      </c>
      <c r="L42" s="100">
        <v>6.5499999999999989E-2</v>
      </c>
      <c r="M42" s="96">
        <v>139.76</v>
      </c>
      <c r="N42" s="98">
        <v>101.94</v>
      </c>
      <c r="O42" s="96">
        <v>0.51746000000000003</v>
      </c>
      <c r="P42" s="97">
        <f t="shared" si="1"/>
        <v>5.6918032267785868E-4</v>
      </c>
      <c r="Q42" s="97">
        <f>O42/'סכום נכסי הקרן'!$C$42</f>
        <v>1.3955493478872358E-5</v>
      </c>
    </row>
    <row r="43" spans="2:17" s="141" customFormat="1">
      <c r="B43" s="89" t="s">
        <v>1474</v>
      </c>
      <c r="C43" s="99" t="s">
        <v>1461</v>
      </c>
      <c r="D43" s="86">
        <v>91050028</v>
      </c>
      <c r="E43" s="86"/>
      <c r="F43" s="86" t="s">
        <v>655</v>
      </c>
      <c r="G43" s="113">
        <v>43496</v>
      </c>
      <c r="H43" s="86" t="s">
        <v>351</v>
      </c>
      <c r="I43" s="96">
        <v>1.78</v>
      </c>
      <c r="J43" s="99" t="s">
        <v>171</v>
      </c>
      <c r="K43" s="100">
        <v>6.2519000000000005E-2</v>
      </c>
      <c r="L43" s="100">
        <v>6.5799999999999997E-2</v>
      </c>
      <c r="M43" s="96">
        <v>344.32</v>
      </c>
      <c r="N43" s="98">
        <v>101.78</v>
      </c>
      <c r="O43" s="96">
        <v>1.2727999999999999</v>
      </c>
      <c r="P43" s="97">
        <f t="shared" si="1"/>
        <v>1.4000168413102047E-3</v>
      </c>
      <c r="Q43" s="97">
        <f>O43/'סכום נכסי הקרן'!$C$42</f>
        <v>3.4326425424011011E-5</v>
      </c>
    </row>
    <row r="44" spans="2:17" s="141" customFormat="1">
      <c r="B44" s="89" t="s">
        <v>1474</v>
      </c>
      <c r="C44" s="99" t="s">
        <v>1461</v>
      </c>
      <c r="D44" s="86">
        <v>91050029</v>
      </c>
      <c r="E44" s="86"/>
      <c r="F44" s="86" t="s">
        <v>655</v>
      </c>
      <c r="G44" s="113">
        <v>43552</v>
      </c>
      <c r="H44" s="86" t="s">
        <v>351</v>
      </c>
      <c r="I44" s="96">
        <v>1.8000000000000003</v>
      </c>
      <c r="J44" s="99" t="s">
        <v>171</v>
      </c>
      <c r="K44" s="100">
        <v>6.2244000000000001E-2</v>
      </c>
      <c r="L44" s="100">
        <v>6.9699999999999998E-2</v>
      </c>
      <c r="M44" s="96">
        <v>241.14</v>
      </c>
      <c r="N44" s="98">
        <v>100.09</v>
      </c>
      <c r="O44" s="96">
        <v>0.87661999999999995</v>
      </c>
      <c r="P44" s="97">
        <f t="shared" si="1"/>
        <v>9.6423850049446235E-4</v>
      </c>
      <c r="Q44" s="97">
        <f>O44/'סכום נכסי הקרן'!$C$42</f>
        <v>2.3641759157131153E-5</v>
      </c>
    </row>
    <row r="45" spans="2:17" s="141" customFormat="1">
      <c r="B45" s="89" t="s">
        <v>1475</v>
      </c>
      <c r="C45" s="99" t="s">
        <v>1461</v>
      </c>
      <c r="D45" s="86">
        <v>84666732</v>
      </c>
      <c r="E45" s="86"/>
      <c r="F45" s="86" t="s">
        <v>655</v>
      </c>
      <c r="G45" s="113">
        <v>43552</v>
      </c>
      <c r="H45" s="86" t="s">
        <v>168</v>
      </c>
      <c r="I45" s="96">
        <v>6.9200000000000008</v>
      </c>
      <c r="J45" s="99" t="s">
        <v>172</v>
      </c>
      <c r="K45" s="100">
        <v>3.5499999999999997E-2</v>
      </c>
      <c r="L45" s="100">
        <v>3.7000000000000005E-2</v>
      </c>
      <c r="M45" s="96">
        <v>54940.45</v>
      </c>
      <c r="N45" s="98">
        <v>99.57</v>
      </c>
      <c r="O45" s="96">
        <v>54.7042</v>
      </c>
      <c r="P45" s="97">
        <f t="shared" si="1"/>
        <v>6.0171905476431253E-2</v>
      </c>
      <c r="Q45" s="97">
        <f>O45/'סכום נכסי הקרן'!$C$42</f>
        <v>1.4753296996230225E-3</v>
      </c>
    </row>
    <row r="46" spans="2:17" s="141" customFormat="1">
      <c r="B46" s="89" t="s">
        <v>1476</v>
      </c>
      <c r="C46" s="99" t="s">
        <v>1461</v>
      </c>
      <c r="D46" s="86">
        <v>90310006</v>
      </c>
      <c r="E46" s="86"/>
      <c r="F46" s="86" t="s">
        <v>655</v>
      </c>
      <c r="G46" s="113">
        <v>43496</v>
      </c>
      <c r="H46" s="86" t="s">
        <v>168</v>
      </c>
      <c r="I46" s="96">
        <v>9.52</v>
      </c>
      <c r="J46" s="99" t="s">
        <v>172</v>
      </c>
      <c r="K46" s="100">
        <v>3.2190999999999997E-2</v>
      </c>
      <c r="L46" s="100">
        <v>2.4899999999999999E-2</v>
      </c>
      <c r="M46" s="96">
        <v>2892.47</v>
      </c>
      <c r="N46" s="98">
        <v>105.85</v>
      </c>
      <c r="O46" s="96">
        <v>3.06168</v>
      </c>
      <c r="P46" s="97">
        <f>O46/$O$10</f>
        <v>3.3676960737764202E-3</v>
      </c>
      <c r="Q46" s="97">
        <f>O46/'סכום נכסי הקרן'!$C$42</f>
        <v>8.2571126800900393E-5</v>
      </c>
    </row>
    <row r="47" spans="2:17" s="141" customFormat="1">
      <c r="B47" s="89" t="s">
        <v>1476</v>
      </c>
      <c r="C47" s="99" t="s">
        <v>1461</v>
      </c>
      <c r="D47" s="86">
        <v>90310007</v>
      </c>
      <c r="E47" s="86"/>
      <c r="F47" s="86" t="s">
        <v>655</v>
      </c>
      <c r="G47" s="113">
        <v>43541</v>
      </c>
      <c r="H47" s="86" t="s">
        <v>168</v>
      </c>
      <c r="I47" s="96">
        <v>9.5</v>
      </c>
      <c r="J47" s="99" t="s">
        <v>172</v>
      </c>
      <c r="K47" s="100">
        <v>2.9270999999999998E-2</v>
      </c>
      <c r="L47" s="100">
        <v>2.7899999999999994E-2</v>
      </c>
      <c r="M47" s="96">
        <v>248.77</v>
      </c>
      <c r="N47" s="98">
        <v>100.19</v>
      </c>
      <c r="O47" s="96">
        <v>0.24924000000000002</v>
      </c>
      <c r="P47" s="97">
        <f>O47/$O$10</f>
        <v>2.741516322502793E-4</v>
      </c>
      <c r="Q47" s="97">
        <f>O47/'סכום נכסי הקרן'!$C$42</f>
        <v>6.7218088251732435E-6</v>
      </c>
    </row>
    <row r="48" spans="2:17" s="141" customFormat="1">
      <c r="B48" s="89" t="s">
        <v>1476</v>
      </c>
      <c r="C48" s="99" t="s">
        <v>1461</v>
      </c>
      <c r="D48" s="86">
        <v>90320002</v>
      </c>
      <c r="E48" s="86"/>
      <c r="F48" s="86" t="s">
        <v>655</v>
      </c>
      <c r="G48" s="113">
        <v>43227</v>
      </c>
      <c r="H48" s="86" t="s">
        <v>168</v>
      </c>
      <c r="I48" s="96">
        <v>9.9999999999999992E-2</v>
      </c>
      <c r="J48" s="99" t="s">
        <v>172</v>
      </c>
      <c r="K48" s="100">
        <v>2.75E-2</v>
      </c>
      <c r="L48" s="100">
        <v>3.1700000000000006E-2</v>
      </c>
      <c r="M48" s="96">
        <v>14.07</v>
      </c>
      <c r="N48" s="98">
        <v>100.18</v>
      </c>
      <c r="O48" s="96">
        <v>1.4080000000000001E-2</v>
      </c>
      <c r="P48" s="97">
        <f t="shared" si="1"/>
        <v>1.5487301324361786E-5</v>
      </c>
      <c r="Q48" s="97">
        <f>O48/'סכום נכסי הקרן'!$C$42</f>
        <v>3.7972664202551467E-7</v>
      </c>
    </row>
    <row r="49" spans="2:17" s="141" customFormat="1">
      <c r="B49" s="89" t="s">
        <v>1476</v>
      </c>
      <c r="C49" s="99" t="s">
        <v>1461</v>
      </c>
      <c r="D49" s="86">
        <v>90320003</v>
      </c>
      <c r="E49" s="86"/>
      <c r="F49" s="86" t="s">
        <v>655</v>
      </c>
      <c r="G49" s="113">
        <v>43279</v>
      </c>
      <c r="H49" s="86" t="s">
        <v>168</v>
      </c>
      <c r="I49" s="96">
        <v>0.08</v>
      </c>
      <c r="J49" s="99" t="s">
        <v>172</v>
      </c>
      <c r="K49" s="100">
        <v>2.75E-2</v>
      </c>
      <c r="L49" s="100">
        <v>2.3799999999999998E-2</v>
      </c>
      <c r="M49" s="96">
        <v>60.81</v>
      </c>
      <c r="N49" s="98">
        <v>100.25</v>
      </c>
      <c r="O49" s="96">
        <v>6.0969999999999996E-2</v>
      </c>
      <c r="P49" s="97">
        <f t="shared" si="1"/>
        <v>6.7063974555847878E-5</v>
      </c>
      <c r="Q49" s="97">
        <f>O49/'סכום נכסי הקרן'!$C$42</f>
        <v>1.6443134491687233E-6</v>
      </c>
    </row>
    <row r="50" spans="2:17" s="141" customFormat="1">
      <c r="B50" s="89" t="s">
        <v>1476</v>
      </c>
      <c r="C50" s="99" t="s">
        <v>1461</v>
      </c>
      <c r="D50" s="86">
        <v>90320004</v>
      </c>
      <c r="E50" s="86"/>
      <c r="F50" s="86" t="s">
        <v>655</v>
      </c>
      <c r="G50" s="113">
        <v>43321</v>
      </c>
      <c r="H50" s="86" t="s">
        <v>168</v>
      </c>
      <c r="I50" s="96">
        <v>0.03</v>
      </c>
      <c r="J50" s="99" t="s">
        <v>172</v>
      </c>
      <c r="K50" s="100">
        <v>2.75E-2</v>
      </c>
      <c r="L50" s="100">
        <v>2.64E-2</v>
      </c>
      <c r="M50" s="96">
        <v>268.47000000000003</v>
      </c>
      <c r="N50" s="98">
        <v>100.38</v>
      </c>
      <c r="O50" s="96">
        <v>0.26949000000000001</v>
      </c>
      <c r="P50" s="97">
        <f t="shared" si="1"/>
        <v>2.9642562740783083E-4</v>
      </c>
      <c r="Q50" s="97">
        <f>O50/'סכום נכסי הקרן'!$C$42</f>
        <v>7.2679355653022684E-6</v>
      </c>
    </row>
    <row r="51" spans="2:17" s="141" customFormat="1">
      <c r="B51" s="89" t="s">
        <v>1476</v>
      </c>
      <c r="C51" s="99" t="s">
        <v>1461</v>
      </c>
      <c r="D51" s="86">
        <v>90320001</v>
      </c>
      <c r="E51" s="86"/>
      <c r="F51" s="86" t="s">
        <v>655</v>
      </c>
      <c r="G51" s="113">
        <v>43138</v>
      </c>
      <c r="H51" s="86" t="s">
        <v>168</v>
      </c>
      <c r="I51" s="96">
        <v>1.9999999999999997E-2</v>
      </c>
      <c r="J51" s="99" t="s">
        <v>172</v>
      </c>
      <c r="K51" s="100">
        <v>2.75E-2</v>
      </c>
      <c r="L51" s="100">
        <v>4.2999999999999997E-2</v>
      </c>
      <c r="M51" s="96">
        <v>57.79</v>
      </c>
      <c r="N51" s="98">
        <v>100.36</v>
      </c>
      <c r="O51" s="96">
        <v>5.8000000000000003E-2</v>
      </c>
      <c r="P51" s="97">
        <f t="shared" si="1"/>
        <v>6.3797121932740325E-5</v>
      </c>
      <c r="Q51" s="97">
        <f>O51/'סכום נכסי הקרן'!$C$42</f>
        <v>1.5642148606164667E-6</v>
      </c>
    </row>
    <row r="52" spans="2:17" s="141" customFormat="1">
      <c r="B52" s="89" t="s">
        <v>1476</v>
      </c>
      <c r="C52" s="99" t="s">
        <v>1461</v>
      </c>
      <c r="D52" s="86">
        <v>90310002</v>
      </c>
      <c r="E52" s="86"/>
      <c r="F52" s="86" t="s">
        <v>655</v>
      </c>
      <c r="G52" s="113">
        <v>43227</v>
      </c>
      <c r="H52" s="86" t="s">
        <v>168</v>
      </c>
      <c r="I52" s="96">
        <v>9.4499999999999993</v>
      </c>
      <c r="J52" s="99" t="s">
        <v>172</v>
      </c>
      <c r="K52" s="100">
        <v>2.9805999999999999E-2</v>
      </c>
      <c r="L52" s="100">
        <v>2.8999999999999995E-2</v>
      </c>
      <c r="M52" s="96">
        <v>307.20999999999998</v>
      </c>
      <c r="N52" s="98">
        <v>100.54</v>
      </c>
      <c r="O52" s="96">
        <v>0.30886999999999998</v>
      </c>
      <c r="P52" s="97">
        <f t="shared" si="1"/>
        <v>3.3974167329940517E-4</v>
      </c>
      <c r="Q52" s="97">
        <f>O52/'סכום נכסי הקרן'!$C$42</f>
        <v>8.3299835172173793E-6</v>
      </c>
    </row>
    <row r="53" spans="2:17" s="141" customFormat="1">
      <c r="B53" s="89" t="s">
        <v>1476</v>
      </c>
      <c r="C53" s="99" t="s">
        <v>1461</v>
      </c>
      <c r="D53" s="86">
        <v>90310003</v>
      </c>
      <c r="E53" s="86"/>
      <c r="F53" s="86" t="s">
        <v>655</v>
      </c>
      <c r="G53" s="113">
        <v>43279</v>
      </c>
      <c r="H53" s="86" t="s">
        <v>168</v>
      </c>
      <c r="I53" s="96">
        <v>9.49</v>
      </c>
      <c r="J53" s="99" t="s">
        <v>172</v>
      </c>
      <c r="K53" s="100">
        <v>2.9796999999999997E-2</v>
      </c>
      <c r="L53" s="100">
        <v>2.7699999999999999E-2</v>
      </c>
      <c r="M53" s="96">
        <v>359.3</v>
      </c>
      <c r="N53" s="98">
        <v>100.82</v>
      </c>
      <c r="O53" s="96">
        <v>0.36225000000000002</v>
      </c>
      <c r="P53" s="97">
        <f t="shared" si="1"/>
        <v>3.9845702448508931E-4</v>
      </c>
      <c r="Q53" s="97">
        <f>O53/'סכום נכסי הקרן'!$C$42</f>
        <v>9.7696005734192236E-6</v>
      </c>
    </row>
    <row r="54" spans="2:17" s="141" customFormat="1">
      <c r="B54" s="89" t="s">
        <v>1476</v>
      </c>
      <c r="C54" s="99" t="s">
        <v>1461</v>
      </c>
      <c r="D54" s="86">
        <v>90310004</v>
      </c>
      <c r="E54" s="86"/>
      <c r="F54" s="86" t="s">
        <v>655</v>
      </c>
      <c r="G54" s="113">
        <v>43321</v>
      </c>
      <c r="H54" s="86" t="s">
        <v>168</v>
      </c>
      <c r="I54" s="96">
        <v>9.4999999999999982</v>
      </c>
      <c r="J54" s="99" t="s">
        <v>172</v>
      </c>
      <c r="K54" s="100">
        <v>3.0529000000000001E-2</v>
      </c>
      <c r="L54" s="100">
        <v>2.6900000000000004E-2</v>
      </c>
      <c r="M54" s="96">
        <v>2012.03</v>
      </c>
      <c r="N54" s="98">
        <v>102.3</v>
      </c>
      <c r="O54" s="96">
        <v>2.0583</v>
      </c>
      <c r="P54" s="97">
        <f t="shared" si="1"/>
        <v>2.2640278633475758E-3</v>
      </c>
      <c r="Q54" s="97">
        <f>O54/'סכום נכסי הקרן'!$C$42</f>
        <v>5.5510749096670221E-5</v>
      </c>
    </row>
    <row r="55" spans="2:17" s="141" customFormat="1">
      <c r="B55" s="89" t="s">
        <v>1476</v>
      </c>
      <c r="C55" s="99" t="s">
        <v>1461</v>
      </c>
      <c r="D55" s="86">
        <v>90310001</v>
      </c>
      <c r="E55" s="86"/>
      <c r="F55" s="86" t="s">
        <v>655</v>
      </c>
      <c r="G55" s="113">
        <v>43138</v>
      </c>
      <c r="H55" s="86" t="s">
        <v>168</v>
      </c>
      <c r="I55" s="96">
        <v>9.41</v>
      </c>
      <c r="J55" s="99" t="s">
        <v>172</v>
      </c>
      <c r="K55" s="100">
        <v>2.8239999999999998E-2</v>
      </c>
      <c r="L55" s="100">
        <v>3.1899999999999998E-2</v>
      </c>
      <c r="M55" s="96">
        <v>1927.79</v>
      </c>
      <c r="N55" s="98">
        <v>96.35</v>
      </c>
      <c r="O55" s="96">
        <v>1.8574300000000001</v>
      </c>
      <c r="P55" s="97">
        <f t="shared" si="1"/>
        <v>2.0430808308884458E-3</v>
      </c>
      <c r="Q55" s="97">
        <f>O55/'סכום נכסי הקרן'!$C$42</f>
        <v>5.0093441526807645E-5</v>
      </c>
    </row>
    <row r="56" spans="2:17" s="141" customFormat="1">
      <c r="B56" s="89" t="s">
        <v>1476</v>
      </c>
      <c r="C56" s="99" t="s">
        <v>1461</v>
      </c>
      <c r="D56" s="86">
        <v>90310005</v>
      </c>
      <c r="E56" s="86"/>
      <c r="F56" s="86" t="s">
        <v>655</v>
      </c>
      <c r="G56" s="113">
        <v>43417</v>
      </c>
      <c r="H56" s="86" t="s">
        <v>168</v>
      </c>
      <c r="I56" s="96">
        <v>9.3999999999999986</v>
      </c>
      <c r="J56" s="99" t="s">
        <v>172</v>
      </c>
      <c r="K56" s="100">
        <v>3.2797E-2</v>
      </c>
      <c r="L56" s="100">
        <v>2.8399999999999998E-2</v>
      </c>
      <c r="M56" s="96">
        <v>2288.1999999999998</v>
      </c>
      <c r="N56" s="98">
        <v>102.99</v>
      </c>
      <c r="O56" s="96">
        <v>2.3566100000000003</v>
      </c>
      <c r="P56" s="97">
        <f t="shared" si="1"/>
        <v>2.5921540606537101E-3</v>
      </c>
      <c r="Q56" s="97">
        <f>O56/'סכום נכסי הקרן'!$C$42</f>
        <v>6.3555937632368473E-5</v>
      </c>
    </row>
    <row r="57" spans="2:17" s="141" customFormat="1">
      <c r="B57" s="89" t="s">
        <v>1477</v>
      </c>
      <c r="C57" s="99" t="s">
        <v>1458</v>
      </c>
      <c r="D57" s="86">
        <v>6718</v>
      </c>
      <c r="E57" s="86"/>
      <c r="F57" s="86" t="s">
        <v>1457</v>
      </c>
      <c r="G57" s="113">
        <v>43482</v>
      </c>
      <c r="H57" s="86"/>
      <c r="I57" s="96">
        <v>3.86</v>
      </c>
      <c r="J57" s="99" t="s">
        <v>172</v>
      </c>
      <c r="K57" s="100">
        <v>4.1299999999999996E-2</v>
      </c>
      <c r="L57" s="100">
        <v>3.6299999999999999E-2</v>
      </c>
      <c r="M57" s="96">
        <v>81105.78</v>
      </c>
      <c r="N57" s="98">
        <v>102.87</v>
      </c>
      <c r="O57" s="96">
        <v>83.433520000000001</v>
      </c>
      <c r="P57" s="97">
        <f t="shared" si="1"/>
        <v>9.1772731874443583E-2</v>
      </c>
      <c r="Q57" s="97">
        <f>O57/'סכום נכסי הקרן'!$C$42</f>
        <v>2.250137100992089E-3</v>
      </c>
    </row>
    <row r="58" spans="2:17" s="141" customFormat="1"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96"/>
      <c r="N58" s="98"/>
      <c r="O58" s="86"/>
      <c r="P58" s="97"/>
      <c r="Q58" s="86"/>
    </row>
    <row r="59" spans="2:17" s="141" customFormat="1">
      <c r="B59" s="83" t="s">
        <v>42</v>
      </c>
      <c r="C59" s="84"/>
      <c r="D59" s="84"/>
      <c r="E59" s="84"/>
      <c r="F59" s="84"/>
      <c r="G59" s="84"/>
      <c r="H59" s="84"/>
      <c r="I59" s="93">
        <v>6.2700000000000014</v>
      </c>
      <c r="J59" s="84"/>
      <c r="K59" s="84"/>
      <c r="L59" s="106">
        <v>4.4339171247386941E-2</v>
      </c>
      <c r="M59" s="93"/>
      <c r="N59" s="95"/>
      <c r="O59" s="93">
        <v>136.96535999999998</v>
      </c>
      <c r="P59" s="94">
        <f t="shared" ref="P59:P62" si="2">O59/$O$10</f>
        <v>0.15065509952554607</v>
      </c>
      <c r="Q59" s="94">
        <f>O59/'סכום נכסי הקרן'!$C$42</f>
        <v>3.6938491638221398E-3</v>
      </c>
    </row>
    <row r="60" spans="2:17" s="141" customFormat="1">
      <c r="B60" s="104" t="s">
        <v>40</v>
      </c>
      <c r="C60" s="84"/>
      <c r="D60" s="84"/>
      <c r="E60" s="84"/>
      <c r="F60" s="84"/>
      <c r="G60" s="84"/>
      <c r="H60" s="84"/>
      <c r="I60" s="93">
        <v>6.2700000000000014</v>
      </c>
      <c r="J60" s="84"/>
      <c r="K60" s="84"/>
      <c r="L60" s="106">
        <v>4.4339171247386941E-2</v>
      </c>
      <c r="M60" s="93"/>
      <c r="N60" s="95"/>
      <c r="O60" s="93">
        <v>136.96535999999998</v>
      </c>
      <c r="P60" s="94">
        <f t="shared" si="2"/>
        <v>0.15065509952554607</v>
      </c>
      <c r="Q60" s="94">
        <f>O60/'סכום נכסי הקרן'!$C$42</f>
        <v>3.6938491638221398E-3</v>
      </c>
    </row>
    <row r="61" spans="2:17" s="141" customFormat="1">
      <c r="B61" s="89" t="s">
        <v>1478</v>
      </c>
      <c r="C61" s="99" t="s">
        <v>1458</v>
      </c>
      <c r="D61" s="86">
        <v>508506</v>
      </c>
      <c r="E61" s="86"/>
      <c r="F61" s="86" t="s">
        <v>1463</v>
      </c>
      <c r="G61" s="113">
        <v>43186</v>
      </c>
      <c r="H61" s="86" t="s">
        <v>1460</v>
      </c>
      <c r="I61" s="96">
        <v>6.27</v>
      </c>
      <c r="J61" s="99" t="s">
        <v>171</v>
      </c>
      <c r="K61" s="100">
        <v>4.8000000000000001E-2</v>
      </c>
      <c r="L61" s="100">
        <v>4.2900000000000001E-2</v>
      </c>
      <c r="M61" s="96">
        <v>22948</v>
      </c>
      <c r="N61" s="98">
        <v>103.69</v>
      </c>
      <c r="O61" s="96">
        <v>86.422640000000001</v>
      </c>
      <c r="P61" s="97">
        <f t="shared" si="2"/>
        <v>9.5060615548781396E-2</v>
      </c>
      <c r="Q61" s="97">
        <f>O61/'סכום נכסי הקרן'!$C$42</f>
        <v>2.3307513410639148E-3</v>
      </c>
    </row>
    <row r="62" spans="2:17" s="141" customFormat="1">
      <c r="B62" s="89" t="s">
        <v>1478</v>
      </c>
      <c r="C62" s="99" t="s">
        <v>1458</v>
      </c>
      <c r="D62" s="86">
        <v>6831</v>
      </c>
      <c r="E62" s="86"/>
      <c r="F62" s="86" t="s">
        <v>1463</v>
      </c>
      <c r="G62" s="113">
        <v>43552</v>
      </c>
      <c r="H62" s="86" t="s">
        <v>1460</v>
      </c>
      <c r="I62" s="96">
        <v>6.2700000000000005</v>
      </c>
      <c r="J62" s="99" t="s">
        <v>171</v>
      </c>
      <c r="K62" s="100">
        <v>4.5999999999999999E-2</v>
      </c>
      <c r="L62" s="100">
        <v>4.6799999999999994E-2</v>
      </c>
      <c r="M62" s="96">
        <v>13936.86</v>
      </c>
      <c r="N62" s="98">
        <v>99.85</v>
      </c>
      <c r="O62" s="96">
        <v>50.542720000000003</v>
      </c>
      <c r="P62" s="97">
        <f t="shared" si="2"/>
        <v>5.5594483976764704E-2</v>
      </c>
      <c r="Q62" s="97">
        <f>O62/'סכום נכסי הקרן'!$C$42</f>
        <v>1.3630978227582259E-3</v>
      </c>
    </row>
    <row r="63" spans="2:17" s="141" customFormat="1">
      <c r="B63" s="144"/>
      <c r="C63" s="144"/>
      <c r="D63" s="144"/>
      <c r="E63" s="144"/>
    </row>
    <row r="64" spans="2:17" s="141" customFormat="1">
      <c r="B64" s="144"/>
      <c r="C64" s="144"/>
      <c r="D64" s="144"/>
      <c r="E64" s="144"/>
    </row>
    <row r="65" spans="2:5" s="141" customFormat="1">
      <c r="B65" s="144"/>
      <c r="C65" s="144"/>
      <c r="D65" s="144"/>
      <c r="E65" s="144"/>
    </row>
    <row r="66" spans="2:5" s="141" customFormat="1">
      <c r="B66" s="146" t="s">
        <v>256</v>
      </c>
      <c r="C66" s="144"/>
      <c r="D66" s="144"/>
      <c r="E66" s="144"/>
    </row>
    <row r="67" spans="2:5" s="141" customFormat="1">
      <c r="B67" s="146" t="s">
        <v>119</v>
      </c>
      <c r="C67" s="144"/>
      <c r="D67" s="144"/>
      <c r="E67" s="144"/>
    </row>
    <row r="68" spans="2:5" s="141" customFormat="1">
      <c r="B68" s="146" t="s">
        <v>239</v>
      </c>
      <c r="C68" s="144"/>
      <c r="D68" s="144"/>
      <c r="E68" s="144"/>
    </row>
    <row r="69" spans="2:5" s="141" customFormat="1">
      <c r="B69" s="146" t="s">
        <v>247</v>
      </c>
      <c r="C69" s="144"/>
      <c r="D69" s="144"/>
      <c r="E69" s="144"/>
    </row>
    <row r="70" spans="2:5" s="141" customFormat="1">
      <c r="B70" s="144"/>
      <c r="C70" s="144"/>
      <c r="D70" s="144"/>
      <c r="E70" s="144"/>
    </row>
    <row r="71" spans="2:5" s="141" customFormat="1">
      <c r="B71" s="144"/>
      <c r="C71" s="144"/>
      <c r="D71" s="144"/>
      <c r="E71" s="144"/>
    </row>
    <row r="72" spans="2:5" s="141" customFormat="1">
      <c r="B72" s="144"/>
      <c r="C72" s="144"/>
      <c r="D72" s="144"/>
      <c r="E72" s="144"/>
    </row>
    <row r="73" spans="2:5" s="141" customFormat="1">
      <c r="B73" s="144"/>
      <c r="C73" s="144"/>
      <c r="D73" s="144"/>
      <c r="E73" s="144"/>
    </row>
    <row r="74" spans="2:5" s="141" customFormat="1">
      <c r="B74" s="144"/>
      <c r="C74" s="144"/>
      <c r="D74" s="144"/>
      <c r="E74" s="144"/>
    </row>
    <row r="75" spans="2:5" s="141" customFormat="1">
      <c r="B75" s="144"/>
      <c r="C75" s="144"/>
      <c r="D75" s="144"/>
      <c r="E75" s="144"/>
    </row>
    <row r="76" spans="2:5" s="141" customFormat="1">
      <c r="B76" s="144"/>
      <c r="C76" s="144"/>
      <c r="D76" s="144"/>
      <c r="E76" s="144"/>
    </row>
    <row r="77" spans="2:5" s="141" customFormat="1">
      <c r="B77" s="144"/>
      <c r="C77" s="144"/>
      <c r="D77" s="144"/>
      <c r="E77" s="144"/>
    </row>
    <row r="78" spans="2:5" s="141" customFormat="1">
      <c r="B78" s="144"/>
      <c r="C78" s="144"/>
      <c r="D78" s="144"/>
      <c r="E78" s="144"/>
    </row>
    <row r="79" spans="2:5" s="141" customFormat="1">
      <c r="B79" s="144"/>
      <c r="C79" s="144"/>
      <c r="D79" s="144"/>
      <c r="E79" s="144"/>
    </row>
    <row r="80" spans="2:5" s="141" customFormat="1">
      <c r="B80" s="144"/>
      <c r="C80" s="144"/>
      <c r="D80" s="144"/>
      <c r="E80" s="144"/>
    </row>
    <row r="81" spans="2:5" s="141" customFormat="1">
      <c r="B81" s="144"/>
      <c r="C81" s="144"/>
      <c r="D81" s="144"/>
      <c r="E81" s="144"/>
    </row>
    <row r="82" spans="2:5" s="141" customFormat="1">
      <c r="B82" s="144"/>
      <c r="C82" s="144"/>
      <c r="D82" s="144"/>
      <c r="E82" s="144"/>
    </row>
    <row r="83" spans="2:5" s="141" customFormat="1">
      <c r="B83" s="144"/>
      <c r="C83" s="144"/>
      <c r="D83" s="144"/>
      <c r="E83" s="144"/>
    </row>
    <row r="84" spans="2:5" s="141" customFormat="1">
      <c r="B84" s="144"/>
      <c r="C84" s="144"/>
      <c r="D84" s="144"/>
      <c r="E84" s="144"/>
    </row>
    <row r="85" spans="2:5" s="141" customFormat="1">
      <c r="B85" s="144"/>
      <c r="C85" s="144"/>
      <c r="D85" s="144"/>
      <c r="E85" s="144"/>
    </row>
    <row r="86" spans="2:5" s="141" customFormat="1">
      <c r="B86" s="144"/>
      <c r="C86" s="144"/>
      <c r="D86" s="144"/>
      <c r="E86" s="144"/>
    </row>
    <row r="87" spans="2:5" s="141" customFormat="1">
      <c r="B87" s="144"/>
      <c r="C87" s="144"/>
      <c r="D87" s="144"/>
      <c r="E87" s="144"/>
    </row>
    <row r="88" spans="2:5" s="141" customFormat="1">
      <c r="B88" s="144"/>
      <c r="C88" s="144"/>
      <c r="D88" s="144"/>
      <c r="E88" s="144"/>
    </row>
    <row r="89" spans="2:5" s="141" customFormat="1">
      <c r="B89" s="144"/>
      <c r="C89" s="144"/>
      <c r="D89" s="144"/>
      <c r="E89" s="144"/>
    </row>
    <row r="90" spans="2:5" s="141" customFormat="1">
      <c r="B90" s="144"/>
      <c r="C90" s="144"/>
      <c r="D90" s="144"/>
      <c r="E90" s="144"/>
    </row>
    <row r="91" spans="2:5" s="141" customFormat="1">
      <c r="B91" s="144"/>
      <c r="C91" s="144"/>
      <c r="D91" s="144"/>
      <c r="E91" s="144"/>
    </row>
    <row r="92" spans="2:5" s="141" customFormat="1">
      <c r="B92" s="144"/>
      <c r="C92" s="144"/>
      <c r="D92" s="144"/>
      <c r="E92" s="144"/>
    </row>
    <row r="93" spans="2:5" s="141" customFormat="1">
      <c r="B93" s="144"/>
      <c r="C93" s="144"/>
      <c r="D93" s="144"/>
      <c r="E93" s="144"/>
    </row>
    <row r="94" spans="2:5" s="141" customFormat="1">
      <c r="B94" s="144"/>
      <c r="C94" s="144"/>
      <c r="D94" s="144"/>
      <c r="E94" s="144"/>
    </row>
    <row r="95" spans="2:5" s="141" customFormat="1">
      <c r="B95" s="144"/>
      <c r="C95" s="144"/>
      <c r="D95" s="144"/>
      <c r="E95" s="144"/>
    </row>
    <row r="96" spans="2:5" s="141" customFormat="1">
      <c r="B96" s="144"/>
      <c r="C96" s="144"/>
      <c r="D96" s="144"/>
      <c r="E96" s="144"/>
    </row>
    <row r="97" spans="2:5" s="141" customFormat="1">
      <c r="B97" s="144"/>
      <c r="C97" s="144"/>
      <c r="D97" s="144"/>
      <c r="E97" s="144"/>
    </row>
    <row r="98" spans="2:5" s="141" customFormat="1">
      <c r="B98" s="144"/>
      <c r="C98" s="144"/>
      <c r="D98" s="144"/>
      <c r="E98" s="144"/>
    </row>
    <row r="99" spans="2:5" s="141" customFormat="1">
      <c r="B99" s="144"/>
      <c r="C99" s="144"/>
      <c r="D99" s="144"/>
      <c r="E99" s="144"/>
    </row>
    <row r="100" spans="2:5" s="141" customFormat="1">
      <c r="B100" s="144"/>
      <c r="C100" s="144"/>
      <c r="D100" s="144"/>
      <c r="E100" s="144"/>
    </row>
    <row r="101" spans="2:5" s="141" customFormat="1">
      <c r="B101" s="144"/>
      <c r="C101" s="144"/>
      <c r="D101" s="144"/>
      <c r="E101" s="144"/>
    </row>
    <row r="102" spans="2:5" s="141" customFormat="1">
      <c r="B102" s="144"/>
      <c r="C102" s="144"/>
      <c r="D102" s="144"/>
      <c r="E102" s="144"/>
    </row>
    <row r="103" spans="2:5" s="141" customFormat="1">
      <c r="B103" s="144"/>
      <c r="C103" s="144"/>
      <c r="D103" s="144"/>
      <c r="E103" s="144"/>
    </row>
    <row r="104" spans="2:5" s="141" customFormat="1">
      <c r="B104" s="144"/>
      <c r="C104" s="144"/>
      <c r="D104" s="144"/>
      <c r="E104" s="144"/>
    </row>
    <row r="105" spans="2:5" s="141" customFormat="1">
      <c r="B105" s="144"/>
      <c r="C105" s="144"/>
      <c r="D105" s="144"/>
      <c r="E105" s="144"/>
    </row>
    <row r="106" spans="2:5" s="141" customFormat="1">
      <c r="B106" s="144"/>
      <c r="C106" s="144"/>
      <c r="D106" s="144"/>
      <c r="E106" s="144"/>
    </row>
    <row r="107" spans="2:5" s="141" customFormat="1">
      <c r="B107" s="144"/>
      <c r="C107" s="144"/>
      <c r="D107" s="144"/>
      <c r="E107" s="144"/>
    </row>
    <row r="108" spans="2:5" s="141" customFormat="1">
      <c r="B108" s="144"/>
      <c r="C108" s="144"/>
      <c r="D108" s="144"/>
      <c r="E108" s="144"/>
    </row>
    <row r="109" spans="2:5" s="141" customFormat="1">
      <c r="B109" s="144"/>
      <c r="C109" s="144"/>
      <c r="D109" s="144"/>
      <c r="E109" s="144"/>
    </row>
    <row r="110" spans="2:5" s="141" customFormat="1">
      <c r="B110" s="144"/>
      <c r="C110" s="144"/>
      <c r="D110" s="144"/>
      <c r="E110" s="144"/>
    </row>
    <row r="111" spans="2:5" s="141" customFormat="1">
      <c r="B111" s="144"/>
      <c r="C111" s="144"/>
      <c r="D111" s="144"/>
      <c r="E111" s="144"/>
    </row>
    <row r="112" spans="2:5" s="141" customFormat="1">
      <c r="B112" s="144"/>
      <c r="C112" s="144"/>
      <c r="D112" s="144"/>
      <c r="E112" s="144"/>
    </row>
    <row r="113" spans="2:5" s="141" customFormat="1">
      <c r="B113" s="144"/>
      <c r="C113" s="144"/>
      <c r="D113" s="144"/>
      <c r="E113" s="144"/>
    </row>
    <row r="114" spans="2:5" s="141" customFormat="1">
      <c r="B114" s="144"/>
      <c r="C114" s="144"/>
      <c r="D114" s="144"/>
      <c r="E114" s="144"/>
    </row>
    <row r="115" spans="2:5" s="141" customFormat="1">
      <c r="B115" s="144"/>
      <c r="C115" s="144"/>
      <c r="D115" s="144"/>
      <c r="E115" s="144"/>
    </row>
    <row r="116" spans="2:5" s="141" customFormat="1">
      <c r="B116" s="144"/>
      <c r="C116" s="144"/>
      <c r="D116" s="144"/>
      <c r="E116" s="144"/>
    </row>
    <row r="117" spans="2:5" s="141" customFormat="1">
      <c r="B117" s="144"/>
      <c r="C117" s="144"/>
      <c r="D117" s="144"/>
      <c r="E117" s="144"/>
    </row>
    <row r="118" spans="2:5" s="141" customFormat="1">
      <c r="B118" s="144"/>
      <c r="C118" s="144"/>
      <c r="D118" s="144"/>
      <c r="E118" s="144"/>
    </row>
    <row r="119" spans="2:5" s="141" customFormat="1">
      <c r="B119" s="144"/>
      <c r="C119" s="144"/>
      <c r="D119" s="144"/>
      <c r="E119" s="144"/>
    </row>
    <row r="120" spans="2:5" s="141" customFormat="1">
      <c r="B120" s="144"/>
      <c r="C120" s="144"/>
      <c r="D120" s="144"/>
      <c r="E120" s="144"/>
    </row>
    <row r="121" spans="2:5" s="141" customFormat="1">
      <c r="B121" s="144"/>
      <c r="C121" s="144"/>
      <c r="D121" s="144"/>
      <c r="E121" s="144"/>
    </row>
    <row r="122" spans="2:5" s="141" customFormat="1">
      <c r="B122" s="144"/>
      <c r="C122" s="144"/>
      <c r="D122" s="144"/>
      <c r="E122" s="144"/>
    </row>
    <row r="123" spans="2:5" s="141" customFormat="1">
      <c r="B123" s="144"/>
      <c r="C123" s="144"/>
      <c r="D123" s="144"/>
      <c r="E123" s="144"/>
    </row>
    <row r="124" spans="2:5" s="141" customFormat="1">
      <c r="B124" s="144"/>
      <c r="C124" s="144"/>
      <c r="D124" s="144"/>
      <c r="E124" s="144"/>
    </row>
    <row r="125" spans="2:5" s="141" customFormat="1">
      <c r="B125" s="144"/>
      <c r="C125" s="144"/>
      <c r="D125" s="144"/>
      <c r="E125" s="144"/>
    </row>
    <row r="126" spans="2:5" s="141" customFormat="1">
      <c r="B126" s="144"/>
      <c r="C126" s="144"/>
      <c r="D126" s="144"/>
      <c r="E126" s="144"/>
    </row>
    <row r="127" spans="2:5" s="141" customFormat="1">
      <c r="B127" s="144"/>
      <c r="C127" s="144"/>
      <c r="D127" s="144"/>
      <c r="E127" s="144"/>
    </row>
    <row r="128" spans="2:5" s="141" customFormat="1">
      <c r="B128" s="144"/>
      <c r="C128" s="144"/>
      <c r="D128" s="144"/>
      <c r="E128" s="144"/>
    </row>
    <row r="129" spans="2:5" s="141" customFormat="1">
      <c r="B129" s="144"/>
      <c r="C129" s="144"/>
      <c r="D129" s="144"/>
      <c r="E129" s="144"/>
    </row>
    <row r="130" spans="2:5" s="141" customFormat="1">
      <c r="B130" s="144"/>
      <c r="C130" s="144"/>
      <c r="D130" s="144"/>
      <c r="E130" s="144"/>
    </row>
    <row r="131" spans="2:5" s="141" customFormat="1">
      <c r="B131" s="144"/>
      <c r="C131" s="144"/>
      <c r="D131" s="144"/>
      <c r="E131" s="144"/>
    </row>
    <row r="132" spans="2:5" s="141" customFormat="1">
      <c r="B132" s="144"/>
      <c r="C132" s="144"/>
      <c r="D132" s="144"/>
      <c r="E132" s="144"/>
    </row>
    <row r="133" spans="2:5" s="141" customFormat="1">
      <c r="B133" s="144"/>
      <c r="C133" s="144"/>
      <c r="D133" s="144"/>
      <c r="E133" s="144"/>
    </row>
    <row r="134" spans="2:5" s="141" customFormat="1">
      <c r="B134" s="144"/>
      <c r="C134" s="144"/>
      <c r="D134" s="144"/>
      <c r="E134" s="144"/>
    </row>
    <row r="135" spans="2:5" s="141" customFormat="1">
      <c r="B135" s="144"/>
      <c r="C135" s="144"/>
      <c r="D135" s="144"/>
      <c r="E135" s="144"/>
    </row>
    <row r="136" spans="2:5" s="141" customFormat="1">
      <c r="B136" s="144"/>
      <c r="C136" s="144"/>
      <c r="D136" s="144"/>
      <c r="E136" s="144"/>
    </row>
    <row r="137" spans="2:5" s="141" customFormat="1">
      <c r="B137" s="144"/>
      <c r="C137" s="144"/>
      <c r="D137" s="144"/>
      <c r="E137" s="144"/>
    </row>
    <row r="138" spans="2:5" s="141" customFormat="1">
      <c r="B138" s="144"/>
      <c r="C138" s="144"/>
      <c r="D138" s="144"/>
      <c r="E138" s="144"/>
    </row>
    <row r="139" spans="2:5" s="141" customFormat="1">
      <c r="B139" s="144"/>
      <c r="C139" s="144"/>
      <c r="D139" s="144"/>
      <c r="E139" s="144"/>
    </row>
    <row r="140" spans="2:5" s="141" customFormat="1">
      <c r="B140" s="144"/>
      <c r="C140" s="144"/>
      <c r="D140" s="144"/>
      <c r="E140" s="144"/>
    </row>
    <row r="141" spans="2:5" s="141" customFormat="1">
      <c r="B141" s="144"/>
      <c r="C141" s="144"/>
      <c r="D141" s="144"/>
      <c r="E141" s="144"/>
    </row>
    <row r="142" spans="2:5" s="141" customFormat="1">
      <c r="B142" s="144"/>
      <c r="C142" s="144"/>
      <c r="D142" s="144"/>
      <c r="E142" s="144"/>
    </row>
    <row r="143" spans="2:5" s="141" customFormat="1">
      <c r="B143" s="144"/>
      <c r="C143" s="144"/>
      <c r="D143" s="144"/>
      <c r="E143" s="144"/>
    </row>
    <row r="144" spans="2:5" s="141" customFormat="1">
      <c r="B144" s="144"/>
      <c r="C144" s="144"/>
      <c r="D144" s="144"/>
      <c r="E144" s="144"/>
    </row>
    <row r="145" spans="2:5" s="141" customFormat="1">
      <c r="B145" s="144"/>
      <c r="C145" s="144"/>
      <c r="D145" s="144"/>
      <c r="E145" s="144"/>
    </row>
    <row r="146" spans="2:5" s="141" customFormat="1">
      <c r="B146" s="144"/>
      <c r="C146" s="144"/>
      <c r="D146" s="144"/>
      <c r="E146" s="144"/>
    </row>
    <row r="147" spans="2:5" s="141" customFormat="1">
      <c r="B147" s="144"/>
      <c r="C147" s="144"/>
      <c r="D147" s="144"/>
      <c r="E147" s="144"/>
    </row>
    <row r="148" spans="2:5" s="141" customFormat="1">
      <c r="B148" s="144"/>
      <c r="C148" s="144"/>
      <c r="D148" s="144"/>
      <c r="E148" s="144"/>
    </row>
    <row r="149" spans="2:5" s="141" customFormat="1">
      <c r="B149" s="144"/>
      <c r="C149" s="144"/>
      <c r="D149" s="144"/>
      <c r="E149" s="144"/>
    </row>
    <row r="150" spans="2:5" s="141" customFormat="1">
      <c r="B150" s="144"/>
      <c r="C150" s="144"/>
      <c r="D150" s="144"/>
      <c r="E150" s="144"/>
    </row>
    <row r="151" spans="2:5" s="141" customFormat="1">
      <c r="B151" s="144"/>
      <c r="C151" s="144"/>
      <c r="D151" s="144"/>
      <c r="E151" s="144"/>
    </row>
    <row r="152" spans="2:5" s="141" customFormat="1">
      <c r="B152" s="144"/>
      <c r="C152" s="144"/>
      <c r="D152" s="144"/>
      <c r="E152" s="144"/>
    </row>
    <row r="153" spans="2:5" s="141" customFormat="1">
      <c r="B153" s="144"/>
      <c r="C153" s="144"/>
      <c r="D153" s="144"/>
      <c r="E153" s="144"/>
    </row>
    <row r="154" spans="2:5" s="141" customFormat="1">
      <c r="B154" s="144"/>
      <c r="C154" s="144"/>
      <c r="D154" s="144"/>
      <c r="E154" s="144"/>
    </row>
    <row r="155" spans="2:5" s="141" customFormat="1">
      <c r="B155" s="144"/>
      <c r="C155" s="144"/>
      <c r="D155" s="144"/>
      <c r="E155" s="144"/>
    </row>
    <row r="156" spans="2:5" s="141" customFormat="1">
      <c r="B156" s="144"/>
      <c r="C156" s="144"/>
      <c r="D156" s="144"/>
      <c r="E156" s="144"/>
    </row>
    <row r="157" spans="2:5" s="141" customFormat="1">
      <c r="B157" s="144"/>
      <c r="C157" s="144"/>
      <c r="D157" s="144"/>
      <c r="E157" s="144"/>
    </row>
    <row r="158" spans="2:5" s="141" customFormat="1">
      <c r="B158" s="144"/>
      <c r="C158" s="144"/>
      <c r="D158" s="144"/>
      <c r="E158" s="144"/>
    </row>
    <row r="159" spans="2:5" s="141" customFormat="1">
      <c r="B159" s="144"/>
      <c r="C159" s="144"/>
      <c r="D159" s="144"/>
      <c r="E159" s="144"/>
    </row>
    <row r="160" spans="2:5" s="141" customFormat="1">
      <c r="B160" s="144"/>
      <c r="C160" s="144"/>
      <c r="D160" s="144"/>
      <c r="E160" s="144"/>
    </row>
    <row r="161" spans="2:5" s="141" customFormat="1">
      <c r="B161" s="144"/>
      <c r="C161" s="144"/>
      <c r="D161" s="144"/>
      <c r="E161" s="144"/>
    </row>
    <row r="162" spans="2:5" s="141" customFormat="1">
      <c r="B162" s="144"/>
      <c r="C162" s="144"/>
      <c r="D162" s="144"/>
      <c r="E162" s="144"/>
    </row>
    <row r="163" spans="2:5" s="141" customFormat="1">
      <c r="B163" s="144"/>
      <c r="C163" s="144"/>
      <c r="D163" s="144"/>
      <c r="E163" s="144"/>
    </row>
    <row r="164" spans="2:5" s="141" customFormat="1">
      <c r="B164" s="144"/>
      <c r="C164" s="144"/>
      <c r="D164" s="144"/>
      <c r="E164" s="144"/>
    </row>
    <row r="165" spans="2:5" s="141" customFormat="1">
      <c r="B165" s="144"/>
      <c r="C165" s="144"/>
      <c r="D165" s="144"/>
      <c r="E165" s="144"/>
    </row>
    <row r="166" spans="2:5" s="141" customFormat="1">
      <c r="B166" s="144"/>
      <c r="C166" s="144"/>
      <c r="D166" s="144"/>
      <c r="E166" s="144"/>
    </row>
    <row r="167" spans="2:5" s="141" customFormat="1">
      <c r="B167" s="144"/>
      <c r="C167" s="144"/>
      <c r="D167" s="144"/>
      <c r="E167" s="144"/>
    </row>
    <row r="168" spans="2:5" s="141" customFormat="1">
      <c r="B168" s="144"/>
      <c r="C168" s="144"/>
      <c r="D168" s="144"/>
      <c r="E168" s="144"/>
    </row>
    <row r="169" spans="2:5" s="141" customFormat="1">
      <c r="B169" s="144"/>
      <c r="C169" s="144"/>
      <c r="D169" s="144"/>
      <c r="E169" s="144"/>
    </row>
    <row r="170" spans="2:5" s="141" customFormat="1">
      <c r="B170" s="144"/>
      <c r="C170" s="144"/>
      <c r="D170" s="144"/>
      <c r="E170" s="144"/>
    </row>
    <row r="171" spans="2:5" s="141" customFormat="1">
      <c r="B171" s="144"/>
      <c r="C171" s="144"/>
      <c r="D171" s="144"/>
      <c r="E171" s="144"/>
    </row>
    <row r="172" spans="2:5" s="141" customFormat="1">
      <c r="B172" s="144"/>
      <c r="C172" s="144"/>
      <c r="D172" s="144"/>
      <c r="E172" s="144"/>
    </row>
    <row r="173" spans="2:5" s="141" customFormat="1">
      <c r="B173" s="144"/>
      <c r="C173" s="144"/>
      <c r="D173" s="144"/>
      <c r="E173" s="144"/>
    </row>
    <row r="174" spans="2:5" s="141" customFormat="1">
      <c r="B174" s="144"/>
      <c r="C174" s="144"/>
      <c r="D174" s="144"/>
      <c r="E174" s="144"/>
    </row>
    <row r="175" spans="2:5" s="141" customFormat="1">
      <c r="B175" s="144"/>
      <c r="C175" s="144"/>
      <c r="D175" s="144"/>
      <c r="E175" s="144"/>
    </row>
    <row r="176" spans="2:5" s="141" customFormat="1">
      <c r="B176" s="144"/>
      <c r="C176" s="144"/>
      <c r="D176" s="144"/>
      <c r="E176" s="144"/>
    </row>
    <row r="177" spans="2:5" s="141" customFormat="1">
      <c r="B177" s="144"/>
      <c r="C177" s="144"/>
      <c r="D177" s="144"/>
      <c r="E177" s="144"/>
    </row>
  </sheetData>
  <sheetProtection sheet="1" objects="1" scenarios="1"/>
  <mergeCells count="1">
    <mergeCell ref="B6:Q6"/>
  </mergeCells>
  <phoneticPr fontId="3" type="noConversion"/>
  <conditionalFormatting sqref="B61:B62">
    <cfRule type="cellIs" dxfId="7" priority="10" operator="equal">
      <formula>2958465</formula>
    </cfRule>
    <cfRule type="cellIs" dxfId="6" priority="11" operator="equal">
      <formula>"NR3"</formula>
    </cfRule>
    <cfRule type="cellIs" dxfId="5" priority="12" operator="equal">
      <formula>"דירוג פנימי"</formula>
    </cfRule>
  </conditionalFormatting>
  <conditionalFormatting sqref="B61:B62">
    <cfRule type="cellIs" dxfId="4" priority="9" operator="equal">
      <formula>2958465</formula>
    </cfRule>
  </conditionalFormatting>
  <conditionalFormatting sqref="B11:B12 B57 B24:B48">
    <cfRule type="cellIs" dxfId="3" priority="8" operator="equal">
      <formula>"NR3"</formula>
    </cfRule>
  </conditionalFormatting>
  <conditionalFormatting sqref="B13:B23">
    <cfRule type="cellIs" dxfId="2" priority="6" operator="equal">
      <formula>"NR3"</formula>
    </cfRule>
  </conditionalFormatting>
  <dataValidations disablePrompts="1" count="1">
    <dataValidation allowBlank="1" showInputMessage="1" showErrorMessage="1" sqref="D1:Q9 C5:C9 B1:B9 B63:Q1048576 AE58:XFD59 T58:AC59 T26:XFD57 T60:XFD264 R1:R1048576 A1:A1048576 S265:XFD1048576 S1:XFD25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187</v>
      </c>
      <c r="C1" s="80" t="s" vm="1">
        <v>257</v>
      </c>
    </row>
    <row r="2" spans="2:64">
      <c r="B2" s="58" t="s">
        <v>186</v>
      </c>
      <c r="C2" s="80" t="s">
        <v>258</v>
      </c>
    </row>
    <row r="3" spans="2:64">
      <c r="B3" s="58" t="s">
        <v>188</v>
      </c>
      <c r="C3" s="80" t="s">
        <v>259</v>
      </c>
    </row>
    <row r="4" spans="2:64">
      <c r="B4" s="58" t="s">
        <v>189</v>
      </c>
      <c r="C4" s="80">
        <v>9454</v>
      </c>
    </row>
    <row r="6" spans="2:64" ht="26.25" customHeight="1">
      <c r="B6" s="164" t="s">
        <v>220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4" s="3" customFormat="1" ht="78.75">
      <c r="B7" s="61" t="s">
        <v>123</v>
      </c>
      <c r="C7" s="62" t="s">
        <v>47</v>
      </c>
      <c r="D7" s="62" t="s">
        <v>124</v>
      </c>
      <c r="E7" s="62" t="s">
        <v>15</v>
      </c>
      <c r="F7" s="62" t="s">
        <v>68</v>
      </c>
      <c r="G7" s="62" t="s">
        <v>18</v>
      </c>
      <c r="H7" s="62" t="s">
        <v>107</v>
      </c>
      <c r="I7" s="62" t="s">
        <v>54</v>
      </c>
      <c r="J7" s="62" t="s">
        <v>19</v>
      </c>
      <c r="K7" s="62" t="s">
        <v>241</v>
      </c>
      <c r="L7" s="62" t="s">
        <v>240</v>
      </c>
      <c r="M7" s="62" t="s">
        <v>116</v>
      </c>
      <c r="N7" s="62" t="s">
        <v>190</v>
      </c>
      <c r="O7" s="64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248</v>
      </c>
      <c r="L8" s="33"/>
      <c r="M8" s="33" t="s">
        <v>244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187</v>
      </c>
      <c r="C1" s="80" t="s" vm="1">
        <v>257</v>
      </c>
    </row>
    <row r="2" spans="2:56">
      <c r="B2" s="58" t="s">
        <v>186</v>
      </c>
      <c r="C2" s="80" t="s">
        <v>258</v>
      </c>
    </row>
    <row r="3" spans="2:56">
      <c r="B3" s="58" t="s">
        <v>188</v>
      </c>
      <c r="C3" s="80" t="s">
        <v>259</v>
      </c>
    </row>
    <row r="4" spans="2:56">
      <c r="B4" s="58" t="s">
        <v>189</v>
      </c>
      <c r="C4" s="80">
        <v>9454</v>
      </c>
    </row>
    <row r="6" spans="2:56" ht="26.25" customHeight="1">
      <c r="B6" s="164" t="s">
        <v>221</v>
      </c>
      <c r="C6" s="165"/>
      <c r="D6" s="165"/>
      <c r="E6" s="165"/>
      <c r="F6" s="165"/>
      <c r="G6" s="165"/>
      <c r="H6" s="165"/>
      <c r="I6" s="165"/>
      <c r="J6" s="166"/>
    </row>
    <row r="7" spans="2:56" s="3" customFormat="1" ht="78.75">
      <c r="B7" s="61" t="s">
        <v>123</v>
      </c>
      <c r="C7" s="63" t="s">
        <v>56</v>
      </c>
      <c r="D7" s="63" t="s">
        <v>91</v>
      </c>
      <c r="E7" s="63" t="s">
        <v>57</v>
      </c>
      <c r="F7" s="63" t="s">
        <v>107</v>
      </c>
      <c r="G7" s="63" t="s">
        <v>232</v>
      </c>
      <c r="H7" s="63" t="s">
        <v>190</v>
      </c>
      <c r="I7" s="65" t="s">
        <v>191</v>
      </c>
      <c r="J7" s="79" t="s">
        <v>251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7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9454</v>
      </c>
    </row>
    <row r="6" spans="2:60" ht="26.25" customHeight="1">
      <c r="B6" s="164" t="s">
        <v>222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6">
      <c r="B7" s="61" t="s">
        <v>123</v>
      </c>
      <c r="C7" s="61" t="s">
        <v>124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190</v>
      </c>
      <c r="K7" s="61" t="s">
        <v>191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7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6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187</v>
      </c>
      <c r="C1" s="80" t="s" vm="1">
        <v>257</v>
      </c>
    </row>
    <row r="2" spans="2:60">
      <c r="B2" s="58" t="s">
        <v>186</v>
      </c>
      <c r="C2" s="80" t="s">
        <v>258</v>
      </c>
    </row>
    <row r="3" spans="2:60">
      <c r="B3" s="58" t="s">
        <v>188</v>
      </c>
      <c r="C3" s="80" t="s">
        <v>259</v>
      </c>
    </row>
    <row r="4" spans="2:60">
      <c r="B4" s="58" t="s">
        <v>189</v>
      </c>
      <c r="C4" s="80">
        <v>9454</v>
      </c>
    </row>
    <row r="6" spans="2:60" ht="26.25" customHeight="1">
      <c r="B6" s="164" t="s">
        <v>223</v>
      </c>
      <c r="C6" s="165"/>
      <c r="D6" s="165"/>
      <c r="E6" s="165"/>
      <c r="F6" s="165"/>
      <c r="G6" s="165"/>
      <c r="H6" s="165"/>
      <c r="I6" s="165"/>
      <c r="J6" s="165"/>
      <c r="K6" s="166"/>
    </row>
    <row r="7" spans="2:60" s="3" customFormat="1" ht="63">
      <c r="B7" s="61" t="s">
        <v>123</v>
      </c>
      <c r="C7" s="63" t="s">
        <v>47</v>
      </c>
      <c r="D7" s="63" t="s">
        <v>15</v>
      </c>
      <c r="E7" s="63" t="s">
        <v>16</v>
      </c>
      <c r="F7" s="63" t="s">
        <v>59</v>
      </c>
      <c r="G7" s="63" t="s">
        <v>107</v>
      </c>
      <c r="H7" s="63" t="s">
        <v>55</v>
      </c>
      <c r="I7" s="63" t="s">
        <v>116</v>
      </c>
      <c r="J7" s="63" t="s">
        <v>190</v>
      </c>
      <c r="K7" s="65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58</v>
      </c>
      <c r="C10" s="123"/>
      <c r="D10" s="123"/>
      <c r="E10" s="123"/>
      <c r="F10" s="123"/>
      <c r="G10" s="123"/>
      <c r="H10" s="125">
        <v>0</v>
      </c>
      <c r="I10" s="124">
        <v>2.001066319</v>
      </c>
      <c r="J10" s="125">
        <v>1</v>
      </c>
      <c r="K10" s="125">
        <f>I10/'סכום נכסי הקרן'!$C$42</f>
        <v>5.3967201263084324E-5</v>
      </c>
      <c r="L10" s="14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238</v>
      </c>
      <c r="C11" s="123"/>
      <c r="D11" s="123"/>
      <c r="E11" s="123"/>
      <c r="F11" s="123"/>
      <c r="G11" s="123"/>
      <c r="H11" s="125">
        <v>0</v>
      </c>
      <c r="I11" s="124">
        <v>2.001066319</v>
      </c>
      <c r="J11" s="125">
        <v>1</v>
      </c>
      <c r="K11" s="125">
        <f>I11/'סכום נכסי הקרן'!$C$42</f>
        <v>5.3967201263084324E-5</v>
      </c>
      <c r="L11" s="14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1464</v>
      </c>
      <c r="C12" s="86" t="s">
        <v>1465</v>
      </c>
      <c r="D12" s="86" t="s">
        <v>713</v>
      </c>
      <c r="E12" s="86" t="s">
        <v>351</v>
      </c>
      <c r="F12" s="100">
        <v>0</v>
      </c>
      <c r="G12" s="99" t="s">
        <v>172</v>
      </c>
      <c r="H12" s="97">
        <v>0</v>
      </c>
      <c r="I12" s="96">
        <v>2.001066319</v>
      </c>
      <c r="J12" s="97">
        <v>1</v>
      </c>
      <c r="K12" s="97">
        <f>I12/'סכום נכסי הקרן'!$C$42</f>
        <v>5.3967201263084324E-5</v>
      </c>
      <c r="L12" s="14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4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4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E1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140625" style="1" bestFit="1" customWidth="1"/>
    <col min="4" max="4" width="11.85546875" style="1" customWidth="1"/>
    <col min="5" max="5" width="7.140625" style="3" customWidth="1"/>
    <col min="6" max="16" width="5.7109375" style="1" customWidth="1"/>
    <col min="17" max="16384" width="9.140625" style="1"/>
  </cols>
  <sheetData>
    <row r="1" spans="2:31">
      <c r="B1" s="58" t="s">
        <v>187</v>
      </c>
      <c r="C1" s="80" t="s" vm="1">
        <v>257</v>
      </c>
    </row>
    <row r="2" spans="2:31">
      <c r="B2" s="58" t="s">
        <v>186</v>
      </c>
      <c r="C2" s="80" t="s">
        <v>258</v>
      </c>
    </row>
    <row r="3" spans="2:31">
      <c r="B3" s="58" t="s">
        <v>188</v>
      </c>
      <c r="C3" s="80" t="s">
        <v>259</v>
      </c>
    </row>
    <row r="4" spans="2:31">
      <c r="B4" s="58" t="s">
        <v>189</v>
      </c>
      <c r="C4" s="80">
        <v>9454</v>
      </c>
    </row>
    <row r="6" spans="2:31" ht="26.25" customHeight="1">
      <c r="B6" s="164" t="s">
        <v>224</v>
      </c>
      <c r="C6" s="165"/>
      <c r="D6" s="166"/>
    </row>
    <row r="7" spans="2:31" s="3" customFormat="1" ht="31.5">
      <c r="B7" s="61" t="s">
        <v>123</v>
      </c>
      <c r="C7" s="66" t="s">
        <v>113</v>
      </c>
      <c r="D7" s="67" t="s">
        <v>112</v>
      </c>
    </row>
    <row r="8" spans="2:31" s="3" customFormat="1">
      <c r="B8" s="16"/>
      <c r="C8" s="33" t="s">
        <v>244</v>
      </c>
      <c r="D8" s="18" t="s">
        <v>22</v>
      </c>
    </row>
    <row r="9" spans="2:31" s="4" customFormat="1" ht="18" customHeight="1">
      <c r="B9" s="19"/>
      <c r="C9" s="20" t="s">
        <v>1</v>
      </c>
      <c r="D9" s="21" t="s">
        <v>2</v>
      </c>
      <c r="E9" s="3"/>
    </row>
    <row r="10" spans="2:31" s="4" customFormat="1" ht="18" customHeight="1">
      <c r="B10" s="132" t="s">
        <v>1466</v>
      </c>
      <c r="C10" s="133">
        <f>C11</f>
        <v>72.04325</v>
      </c>
      <c r="D10" s="103"/>
      <c r="E10" s="3"/>
    </row>
    <row r="11" spans="2:31">
      <c r="B11" s="134" t="s">
        <v>28</v>
      </c>
      <c r="C11" s="133">
        <f>SUM(C12:C15)</f>
        <v>72.04325</v>
      </c>
    </row>
    <row r="12" spans="2:31">
      <c r="B12" s="135" t="s">
        <v>1479</v>
      </c>
      <c r="C12" s="136">
        <v>9.1759900000000005</v>
      </c>
      <c r="D12" s="137">
        <v>44246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>
      <c r="B13" s="135" t="s">
        <v>1480</v>
      </c>
      <c r="C13" s="136">
        <v>18.481000000000002</v>
      </c>
      <c r="D13" s="137">
        <v>43800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>
      <c r="B14" s="135" t="s">
        <v>1481</v>
      </c>
      <c r="C14" s="136">
        <v>7.1239599999999994</v>
      </c>
      <c r="D14" s="137">
        <v>44739</v>
      </c>
    </row>
    <row r="15" spans="2:31">
      <c r="B15" s="135" t="s">
        <v>1482</v>
      </c>
      <c r="C15" s="136">
        <v>37.262299999999996</v>
      </c>
      <c r="D15" s="137">
        <v>44739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>
      <c r="B16" s="103"/>
      <c r="C16" s="103"/>
      <c r="D16" s="10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6" operator="equal">
      <formula>"NR3"</formula>
    </cfRule>
  </conditionalFormatting>
  <conditionalFormatting sqref="B12:B15">
    <cfRule type="cellIs" dxfId="0" priority="5" operator="equal">
      <formula>"NR3"</formula>
    </cfRule>
  </conditionalFormatting>
  <dataValidations count="1">
    <dataValidation allowBlank="1" showInputMessage="1" showErrorMessage="1" sqref="R28:XFD29 D1:D10 D12:D27 A1:B1048576 C5:C1048576 E1:XFD27 D28:P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9454</v>
      </c>
    </row>
    <row r="6" spans="2:18" ht="26.25" customHeight="1">
      <c r="B6" s="164" t="s">
        <v>227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246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7"/>
  <sheetViews>
    <sheetView rightToLeft="1" zoomScale="90" zoomScaleNormal="90" workbookViewId="0">
      <selection activeCell="J23" sqref="J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8" t="s">
        <v>187</v>
      </c>
      <c r="C1" s="80" t="s" vm="1">
        <v>257</v>
      </c>
    </row>
    <row r="2" spans="2:13">
      <c r="B2" s="58" t="s">
        <v>186</v>
      </c>
      <c r="C2" s="80" t="s">
        <v>258</v>
      </c>
    </row>
    <row r="3" spans="2:13">
      <c r="B3" s="58" t="s">
        <v>188</v>
      </c>
      <c r="C3" s="80" t="s">
        <v>259</v>
      </c>
    </row>
    <row r="4" spans="2:13">
      <c r="B4" s="58" t="s">
        <v>189</v>
      </c>
      <c r="C4" s="80">
        <v>9454</v>
      </c>
    </row>
    <row r="6" spans="2:13" ht="26.25" customHeight="1">
      <c r="B6" s="153" t="s">
        <v>216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</row>
    <row r="7" spans="2:13" s="3" customFormat="1" ht="63">
      <c r="B7" s="13" t="s">
        <v>122</v>
      </c>
      <c r="C7" s="14" t="s">
        <v>47</v>
      </c>
      <c r="D7" s="14" t="s">
        <v>124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2" t="s">
        <v>46</v>
      </c>
      <c r="C10" s="123"/>
      <c r="D10" s="123"/>
      <c r="E10" s="123"/>
      <c r="F10" s="123"/>
      <c r="G10" s="123"/>
      <c r="H10" s="123"/>
      <c r="I10" s="123"/>
      <c r="J10" s="124">
        <f>J11</f>
        <v>2484.1794537609994</v>
      </c>
      <c r="K10" s="125">
        <f>J10/$J$10</f>
        <v>1</v>
      </c>
      <c r="L10" s="125">
        <f>J10/'סכום נכסי הקרן'!$C$42</f>
        <v>6.6996386517431922E-2</v>
      </c>
      <c r="M10" s="139"/>
    </row>
    <row r="11" spans="2:13" s="102" customFormat="1">
      <c r="B11" s="126" t="s">
        <v>238</v>
      </c>
      <c r="C11" s="123"/>
      <c r="D11" s="123"/>
      <c r="E11" s="123"/>
      <c r="F11" s="123"/>
      <c r="G11" s="123"/>
      <c r="H11" s="123"/>
      <c r="I11" s="123"/>
      <c r="J11" s="124">
        <f>J12+J19</f>
        <v>2484.1794537609994</v>
      </c>
      <c r="K11" s="125">
        <f t="shared" ref="K11:K17" si="0">J11/$J$10</f>
        <v>1</v>
      </c>
      <c r="L11" s="125">
        <f>J11/'סכום נכסי הקרן'!$C$42</f>
        <v>6.6996386517431922E-2</v>
      </c>
      <c r="M11" s="140"/>
    </row>
    <row r="12" spans="2:13">
      <c r="B12" s="104" t="s">
        <v>44</v>
      </c>
      <c r="C12" s="84"/>
      <c r="D12" s="84"/>
      <c r="E12" s="84"/>
      <c r="F12" s="84"/>
      <c r="G12" s="84"/>
      <c r="H12" s="84"/>
      <c r="I12" s="84"/>
      <c r="J12" s="93">
        <f>SUM(J13:J17)</f>
        <v>2178.5870995959995</v>
      </c>
      <c r="K12" s="94">
        <f t="shared" si="0"/>
        <v>0.87698458994081963</v>
      </c>
      <c r="L12" s="94">
        <f>J12/'סכום נכסי הקרן'!$C$42</f>
        <v>5.8754798557506697E-2</v>
      </c>
      <c r="M12" s="141"/>
    </row>
    <row r="13" spans="2:13">
      <c r="B13" s="89" t="s">
        <v>1438</v>
      </c>
      <c r="C13" s="86" t="s">
        <v>1439</v>
      </c>
      <c r="D13" s="86">
        <v>12</v>
      </c>
      <c r="E13" s="86" t="s">
        <v>350</v>
      </c>
      <c r="F13" s="86" t="s">
        <v>351</v>
      </c>
      <c r="G13" s="99" t="s">
        <v>172</v>
      </c>
      <c r="H13" s="100">
        <v>0</v>
      </c>
      <c r="I13" s="100">
        <v>0</v>
      </c>
      <c r="J13" s="96">
        <v>15.778227780000002</v>
      </c>
      <c r="K13" s="97">
        <f t="shared" si="0"/>
        <v>6.3514846949209213E-3</v>
      </c>
      <c r="L13" s="97">
        <f>J13/'סכום נכסי הקרן'!$C$42</f>
        <v>4.2552652358047522E-4</v>
      </c>
      <c r="M13" s="141"/>
    </row>
    <row r="14" spans="2:13">
      <c r="B14" s="89" t="s">
        <v>1440</v>
      </c>
      <c r="C14" s="86" t="s">
        <v>1441</v>
      </c>
      <c r="D14" s="86">
        <v>10</v>
      </c>
      <c r="E14" s="86" t="s">
        <v>350</v>
      </c>
      <c r="F14" s="86" t="s">
        <v>351</v>
      </c>
      <c r="G14" s="99" t="s">
        <v>172</v>
      </c>
      <c r="H14" s="100">
        <v>0</v>
      </c>
      <c r="I14" s="100">
        <v>0</v>
      </c>
      <c r="J14" s="96">
        <v>197.21438622699998</v>
      </c>
      <c r="K14" s="97">
        <f t="shared" si="0"/>
        <v>7.9388139986594455E-2</v>
      </c>
      <c r="L14" s="97">
        <f>J14/'סכום נכסי הקרן'!$C$42</f>
        <v>5.318718511441875E-3</v>
      </c>
      <c r="M14" s="141"/>
    </row>
    <row r="15" spans="2:13">
      <c r="B15" s="89" t="s">
        <v>1440</v>
      </c>
      <c r="C15" s="86" t="s">
        <v>1442</v>
      </c>
      <c r="D15" s="86">
        <v>10</v>
      </c>
      <c r="E15" s="86" t="s">
        <v>350</v>
      </c>
      <c r="F15" s="86" t="s">
        <v>351</v>
      </c>
      <c r="G15" s="99" t="s">
        <v>172</v>
      </c>
      <c r="H15" s="100">
        <v>0</v>
      </c>
      <c r="I15" s="100">
        <v>0</v>
      </c>
      <c r="J15" s="96">
        <f>2045.02353-160.7</f>
        <v>1884.3235299999999</v>
      </c>
      <c r="K15" s="97">
        <f t="shared" si="0"/>
        <v>0.75852955274514111</v>
      </c>
      <c r="L15" s="97">
        <f>J15/'סכום נכסי הקרן'!$C$42</f>
        <v>5.0818739100608239E-2</v>
      </c>
      <c r="M15" s="141"/>
    </row>
    <row r="16" spans="2:13">
      <c r="B16" s="89" t="s">
        <v>1443</v>
      </c>
      <c r="C16" s="86" t="s">
        <v>1444</v>
      </c>
      <c r="D16" s="86">
        <v>20</v>
      </c>
      <c r="E16" s="86" t="s">
        <v>350</v>
      </c>
      <c r="F16" s="86" t="s">
        <v>351</v>
      </c>
      <c r="G16" s="99" t="s">
        <v>172</v>
      </c>
      <c r="H16" s="100">
        <v>0</v>
      </c>
      <c r="I16" s="100">
        <v>0</v>
      </c>
      <c r="J16" s="96">
        <v>48.028176901000002</v>
      </c>
      <c r="K16" s="97">
        <f t="shared" si="0"/>
        <v>1.9333618120174964E-2</v>
      </c>
      <c r="L16" s="97">
        <f>J16/'סכום נכסי הקרן'!$C$42</f>
        <v>1.2952825523596676E-3</v>
      </c>
      <c r="M16" s="141"/>
    </row>
    <row r="17" spans="2:13">
      <c r="B17" s="89" t="s">
        <v>1445</v>
      </c>
      <c r="C17" s="86" t="s">
        <v>1446</v>
      </c>
      <c r="D17" s="86">
        <v>11</v>
      </c>
      <c r="E17" s="86" t="s">
        <v>387</v>
      </c>
      <c r="F17" s="86" t="s">
        <v>351</v>
      </c>
      <c r="G17" s="99" t="s">
        <v>172</v>
      </c>
      <c r="H17" s="100">
        <v>0</v>
      </c>
      <c r="I17" s="100">
        <v>0</v>
      </c>
      <c r="J17" s="96">
        <v>33.242778688000001</v>
      </c>
      <c r="K17" s="97">
        <f t="shared" si="0"/>
        <v>1.3381794393988357E-2</v>
      </c>
      <c r="L17" s="97">
        <f>J17/'סכום נכסי הקרן'!$C$42</f>
        <v>8.9653186951644767E-4</v>
      </c>
      <c r="M17" s="141"/>
    </row>
    <row r="18" spans="2:13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1"/>
    </row>
    <row r="19" spans="2:13">
      <c r="B19" s="104" t="s">
        <v>45</v>
      </c>
      <c r="C19" s="84"/>
      <c r="D19" s="84"/>
      <c r="E19" s="84"/>
      <c r="F19" s="84"/>
      <c r="G19" s="84"/>
      <c r="H19" s="84"/>
      <c r="I19" s="84"/>
      <c r="J19" s="93">
        <f>SUM(J20:J29)</f>
        <v>305.59235416499996</v>
      </c>
      <c r="K19" s="94">
        <f t="shared" ref="K19:K29" si="1">J19/$J$10</f>
        <v>0.12301541005918033</v>
      </c>
      <c r="L19" s="94">
        <f>J19/'סכום נכסי הקרן'!$C$42</f>
        <v>8.2415879599252295E-3</v>
      </c>
      <c r="M19" s="141"/>
    </row>
    <row r="20" spans="2:13">
      <c r="B20" s="89" t="s">
        <v>1438</v>
      </c>
      <c r="C20" s="86" t="s">
        <v>1447</v>
      </c>
      <c r="D20" s="86">
        <v>12</v>
      </c>
      <c r="E20" s="86" t="s">
        <v>350</v>
      </c>
      <c r="F20" s="86" t="s">
        <v>351</v>
      </c>
      <c r="G20" s="99" t="s">
        <v>171</v>
      </c>
      <c r="H20" s="100">
        <v>0</v>
      </c>
      <c r="I20" s="100">
        <v>0</v>
      </c>
      <c r="J20" s="96">
        <v>0.10559266599999999</v>
      </c>
      <c r="K20" s="97">
        <f t="shared" si="1"/>
        <v>4.2506053997079292E-5</v>
      </c>
      <c r="L20" s="97">
        <f>J20/'סכום נכסי הקרן'!$C$42</f>
        <v>2.8477520229191564E-6</v>
      </c>
      <c r="M20" s="141"/>
    </row>
    <row r="21" spans="2:13">
      <c r="B21" s="89" t="s">
        <v>1440</v>
      </c>
      <c r="C21" s="86" t="s">
        <v>1448</v>
      </c>
      <c r="D21" s="86">
        <v>10</v>
      </c>
      <c r="E21" s="86" t="s">
        <v>350</v>
      </c>
      <c r="F21" s="86" t="s">
        <v>351</v>
      </c>
      <c r="G21" s="99" t="s">
        <v>171</v>
      </c>
      <c r="H21" s="100">
        <v>0</v>
      </c>
      <c r="I21" s="100">
        <v>0</v>
      </c>
      <c r="J21" s="96">
        <v>21.323219525999999</v>
      </c>
      <c r="K21" s="97">
        <f t="shared" si="1"/>
        <v>8.5836067493904513E-3</v>
      </c>
      <c r="L21" s="97">
        <f>J21/'סכום נכסי הקרן'!$C$42</f>
        <v>5.7507063549580009E-4</v>
      </c>
      <c r="M21" s="141"/>
    </row>
    <row r="22" spans="2:13">
      <c r="B22" s="89" t="s">
        <v>1440</v>
      </c>
      <c r="C22" s="86" t="s">
        <v>1449</v>
      </c>
      <c r="D22" s="86">
        <v>10</v>
      </c>
      <c r="E22" s="86" t="s">
        <v>350</v>
      </c>
      <c r="F22" s="86" t="s">
        <v>351</v>
      </c>
      <c r="G22" s="99" t="s">
        <v>173</v>
      </c>
      <c r="H22" s="100">
        <v>0</v>
      </c>
      <c r="I22" s="100">
        <v>0</v>
      </c>
      <c r="J22" s="96">
        <v>8.49</v>
      </c>
      <c r="K22" s="97">
        <f t="shared" si="1"/>
        <v>3.4176274935155369E-3</v>
      </c>
      <c r="L22" s="97">
        <f>J22/'סכום נכסי הקרן'!$C$42</f>
        <v>2.2896869252816897E-4</v>
      </c>
      <c r="M22" s="141"/>
    </row>
    <row r="23" spans="2:13">
      <c r="B23" s="89" t="s">
        <v>1440</v>
      </c>
      <c r="C23" s="86" t="s">
        <v>1450</v>
      </c>
      <c r="D23" s="86">
        <v>10</v>
      </c>
      <c r="E23" s="86" t="s">
        <v>350</v>
      </c>
      <c r="F23" s="86" t="s">
        <v>351</v>
      </c>
      <c r="G23" s="99" t="s">
        <v>174</v>
      </c>
      <c r="H23" s="100">
        <v>0</v>
      </c>
      <c r="I23" s="100">
        <v>0</v>
      </c>
      <c r="J23" s="96">
        <v>6.5360000000000001E-2</v>
      </c>
      <c r="K23" s="97">
        <f t="shared" si="1"/>
        <v>2.6310498583766253E-5</v>
      </c>
      <c r="L23" s="97">
        <f>J23/'סכום נכסי הקרן'!$C$42</f>
        <v>1.7627083325843492E-6</v>
      </c>
      <c r="M23" s="141"/>
    </row>
    <row r="24" spans="2:13">
      <c r="B24" s="89" t="s">
        <v>1440</v>
      </c>
      <c r="C24" s="86" t="s">
        <v>1451</v>
      </c>
      <c r="D24" s="86">
        <v>10</v>
      </c>
      <c r="E24" s="86" t="s">
        <v>350</v>
      </c>
      <c r="F24" s="86" t="s">
        <v>351</v>
      </c>
      <c r="G24" s="99" t="s">
        <v>171</v>
      </c>
      <c r="H24" s="100">
        <v>0</v>
      </c>
      <c r="I24" s="100">
        <v>0</v>
      </c>
      <c r="J24" s="96">
        <v>274.59046000000001</v>
      </c>
      <c r="K24" s="97">
        <f t="shared" si="1"/>
        <v>0.11053567792144621</v>
      </c>
      <c r="L24" s="97">
        <f>J24/'סכום נכסי הקרן'!$C$42</f>
        <v>7.4054910019915763E-3</v>
      </c>
      <c r="M24" s="141"/>
    </row>
    <row r="25" spans="2:13">
      <c r="B25" s="89" t="s">
        <v>1440</v>
      </c>
      <c r="C25" s="86" t="s">
        <v>1452</v>
      </c>
      <c r="D25" s="86">
        <v>10</v>
      </c>
      <c r="E25" s="86" t="s">
        <v>350</v>
      </c>
      <c r="F25" s="86" t="s">
        <v>351</v>
      </c>
      <c r="G25" s="99" t="s">
        <v>181</v>
      </c>
      <c r="H25" s="100">
        <v>0</v>
      </c>
      <c r="I25" s="100">
        <v>0</v>
      </c>
      <c r="J25" s="96">
        <v>5.8250000000000003E-2</v>
      </c>
      <c r="K25" s="97">
        <f t="shared" si="1"/>
        <v>2.3448386513224973E-5</v>
      </c>
      <c r="L25" s="97">
        <f>J25/'סכום נכסי הקרן'!$C$42</f>
        <v>1.5709571660501582E-6</v>
      </c>
      <c r="M25" s="141"/>
    </row>
    <row r="26" spans="2:13">
      <c r="B26" s="89" t="s">
        <v>1440</v>
      </c>
      <c r="C26" s="86" t="s">
        <v>1453</v>
      </c>
      <c r="D26" s="86">
        <v>10</v>
      </c>
      <c r="E26" s="86" t="s">
        <v>350</v>
      </c>
      <c r="F26" s="86" t="s">
        <v>351</v>
      </c>
      <c r="G26" s="99" t="s">
        <v>180</v>
      </c>
      <c r="H26" s="100">
        <v>0</v>
      </c>
      <c r="I26" s="100">
        <v>0</v>
      </c>
      <c r="J26" s="96">
        <v>0.38917000000000002</v>
      </c>
      <c r="K26" s="97">
        <f t="shared" si="1"/>
        <v>1.5665937475281997E-4</v>
      </c>
      <c r="L26" s="97">
        <f>J26/'סכום נכסי הקרן'!$C$42</f>
        <v>1.0495612022519143E-5</v>
      </c>
      <c r="M26" s="141"/>
    </row>
    <row r="27" spans="2:13">
      <c r="B27" s="89" t="s">
        <v>1440</v>
      </c>
      <c r="C27" s="86" t="s">
        <v>1454</v>
      </c>
      <c r="D27" s="86">
        <v>10</v>
      </c>
      <c r="E27" s="86" t="s">
        <v>350</v>
      </c>
      <c r="F27" s="86" t="s">
        <v>351</v>
      </c>
      <c r="G27" s="99" t="s">
        <v>175</v>
      </c>
      <c r="H27" s="100">
        <v>0</v>
      </c>
      <c r="I27" s="100">
        <v>0</v>
      </c>
      <c r="J27" s="96">
        <v>0.53542000000000001</v>
      </c>
      <c r="K27" s="97">
        <f t="shared" si="1"/>
        <v>2.1553193316585262E-4</v>
      </c>
      <c r="L27" s="97">
        <f>J27/'סכום נכסי הקרן'!$C$42</f>
        <v>1.4439860701228768E-5</v>
      </c>
      <c r="M27" s="141"/>
    </row>
    <row r="28" spans="2:13">
      <c r="B28" s="89" t="s">
        <v>1443</v>
      </c>
      <c r="C28" s="86" t="s">
        <v>1455</v>
      </c>
      <c r="D28" s="86">
        <v>20</v>
      </c>
      <c r="E28" s="86" t="s">
        <v>350</v>
      </c>
      <c r="F28" s="86" t="s">
        <v>351</v>
      </c>
      <c r="G28" s="99" t="s">
        <v>171</v>
      </c>
      <c r="H28" s="100">
        <v>0</v>
      </c>
      <c r="I28" s="100">
        <v>0</v>
      </c>
      <c r="J28" s="96">
        <v>1.3758039000000001E-2</v>
      </c>
      <c r="K28" s="97">
        <f t="shared" si="1"/>
        <v>5.5382629379574806E-6</v>
      </c>
      <c r="L28" s="97">
        <f>J28/'סכום נכסי הקרן'!$C$42</f>
        <v>3.7104360442656745E-7</v>
      </c>
      <c r="M28" s="141"/>
    </row>
    <row r="29" spans="2:13">
      <c r="B29" s="89" t="s">
        <v>1445</v>
      </c>
      <c r="C29" s="86" t="s">
        <v>1456</v>
      </c>
      <c r="D29" s="86">
        <v>11</v>
      </c>
      <c r="E29" s="86" t="s">
        <v>387</v>
      </c>
      <c r="F29" s="86" t="s">
        <v>351</v>
      </c>
      <c r="G29" s="99" t="s">
        <v>171</v>
      </c>
      <c r="H29" s="100">
        <v>0</v>
      </c>
      <c r="I29" s="100">
        <v>0</v>
      </c>
      <c r="J29" s="96">
        <v>2.1123933999999997E-2</v>
      </c>
      <c r="K29" s="97">
        <f t="shared" si="1"/>
        <v>8.5033848774567276E-6</v>
      </c>
      <c r="L29" s="97">
        <f>J29/'סכום נכסי הקרן'!$C$42</f>
        <v>5.6969605995657646E-7</v>
      </c>
      <c r="M29" s="141"/>
    </row>
    <row r="30" spans="2:13">
      <c r="B30" s="85"/>
      <c r="C30" s="86"/>
      <c r="D30" s="86"/>
      <c r="E30" s="86"/>
      <c r="F30" s="86"/>
      <c r="G30" s="86"/>
      <c r="H30" s="86"/>
      <c r="I30" s="86"/>
      <c r="J30" s="86"/>
      <c r="K30" s="97"/>
      <c r="L30" s="86"/>
      <c r="M30" s="141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41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1" t="s">
        <v>256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17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9454</v>
      </c>
    </row>
    <row r="6" spans="2:18" ht="26.25" customHeight="1">
      <c r="B6" s="164" t="s">
        <v>228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241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187</v>
      </c>
      <c r="C1" s="80" t="s" vm="1">
        <v>257</v>
      </c>
    </row>
    <row r="2" spans="2:18">
      <c r="B2" s="58" t="s">
        <v>186</v>
      </c>
      <c r="C2" s="80" t="s">
        <v>258</v>
      </c>
    </row>
    <row r="3" spans="2:18">
      <c r="B3" s="58" t="s">
        <v>188</v>
      </c>
      <c r="C3" s="80" t="s">
        <v>259</v>
      </c>
    </row>
    <row r="4" spans="2:18">
      <c r="B4" s="58" t="s">
        <v>189</v>
      </c>
      <c r="C4" s="80">
        <v>9454</v>
      </c>
    </row>
    <row r="6" spans="2:18" ht="26.25" customHeight="1">
      <c r="B6" s="164" t="s">
        <v>230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6"/>
    </row>
    <row r="7" spans="2:18" s="3" customFormat="1" ht="78.75">
      <c r="B7" s="23" t="s">
        <v>123</v>
      </c>
      <c r="C7" s="31" t="s">
        <v>47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225</v>
      </c>
      <c r="L7" s="31" t="s">
        <v>241</v>
      </c>
      <c r="M7" s="31" t="s">
        <v>226</v>
      </c>
      <c r="N7" s="31" t="s">
        <v>61</v>
      </c>
      <c r="O7" s="31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248</v>
      </c>
      <c r="M8" s="33" t="s">
        <v>244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187</v>
      </c>
      <c r="C1" s="80" t="s" vm="1">
        <v>257</v>
      </c>
    </row>
    <row r="2" spans="2:53">
      <c r="B2" s="58" t="s">
        <v>186</v>
      </c>
      <c r="C2" s="80" t="s">
        <v>258</v>
      </c>
    </row>
    <row r="3" spans="2:53">
      <c r="B3" s="58" t="s">
        <v>188</v>
      </c>
      <c r="C3" s="80" t="s">
        <v>259</v>
      </c>
    </row>
    <row r="4" spans="2:53">
      <c r="B4" s="58" t="s">
        <v>189</v>
      </c>
      <c r="C4" s="80">
        <v>9454</v>
      </c>
    </row>
    <row r="6" spans="2:53" ht="21.7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</row>
    <row r="7" spans="2:53" ht="27.75" customHeight="1">
      <c r="B7" s="158" t="s">
        <v>92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60"/>
      <c r="AU7" s="3"/>
      <c r="AV7" s="3"/>
    </row>
    <row r="8" spans="2:53" s="3" customFormat="1" ht="66" customHeight="1">
      <c r="B8" s="23" t="s">
        <v>122</v>
      </c>
      <c r="C8" s="31" t="s">
        <v>47</v>
      </c>
      <c r="D8" s="31" t="s">
        <v>127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241</v>
      </c>
      <c r="M8" s="31" t="s">
        <v>240</v>
      </c>
      <c r="N8" s="31" t="s">
        <v>255</v>
      </c>
      <c r="O8" s="31" t="s">
        <v>64</v>
      </c>
      <c r="P8" s="31" t="s">
        <v>243</v>
      </c>
      <c r="Q8" s="31" t="s">
        <v>190</v>
      </c>
      <c r="R8" s="74" t="s">
        <v>192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248</v>
      </c>
      <c r="M9" s="33"/>
      <c r="N9" s="17" t="s">
        <v>244</v>
      </c>
      <c r="O9" s="33" t="s">
        <v>249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81" t="s">
        <v>29</v>
      </c>
      <c r="C11" s="82"/>
      <c r="D11" s="82"/>
      <c r="E11" s="82"/>
      <c r="F11" s="82"/>
      <c r="G11" s="82"/>
      <c r="H11" s="90">
        <v>5.5275238460785809</v>
      </c>
      <c r="I11" s="82"/>
      <c r="J11" s="82"/>
      <c r="K11" s="91">
        <v>4.9214547797403266E-3</v>
      </c>
      <c r="L11" s="90"/>
      <c r="M11" s="92"/>
      <c r="N11" s="82"/>
      <c r="O11" s="90">
        <v>8657.7751378989997</v>
      </c>
      <c r="P11" s="82"/>
      <c r="Q11" s="91">
        <v>1</v>
      </c>
      <c r="R11" s="91">
        <f>O11/'סכום נכסי הקרן'!$C$42</f>
        <v>0.23349345742374816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3" t="s">
        <v>238</v>
      </c>
      <c r="C12" s="84"/>
      <c r="D12" s="84"/>
      <c r="E12" s="84"/>
      <c r="F12" s="84"/>
      <c r="G12" s="84"/>
      <c r="H12" s="93">
        <v>5.5275238460785854</v>
      </c>
      <c r="I12" s="84"/>
      <c r="J12" s="84"/>
      <c r="K12" s="94">
        <v>4.9214547797403283E-3</v>
      </c>
      <c r="L12" s="93"/>
      <c r="M12" s="95"/>
      <c r="N12" s="84"/>
      <c r="O12" s="93">
        <v>8657.7751378989979</v>
      </c>
      <c r="P12" s="84"/>
      <c r="Q12" s="94">
        <v>0.99999999999999978</v>
      </c>
      <c r="R12" s="94">
        <f>O12/'סכום נכסי הקרן'!$C$42</f>
        <v>0.23349345742374811</v>
      </c>
      <c r="AW12" s="139"/>
    </row>
    <row r="13" spans="2:53" s="140" customFormat="1">
      <c r="B13" s="127" t="s">
        <v>27</v>
      </c>
      <c r="C13" s="123"/>
      <c r="D13" s="123"/>
      <c r="E13" s="123"/>
      <c r="F13" s="123"/>
      <c r="G13" s="123"/>
      <c r="H13" s="124">
        <v>5.7861130952175852</v>
      </c>
      <c r="I13" s="123"/>
      <c r="J13" s="123"/>
      <c r="K13" s="125">
        <v>-5.118687181380783E-3</v>
      </c>
      <c r="L13" s="124"/>
      <c r="M13" s="128"/>
      <c r="N13" s="123"/>
      <c r="O13" s="124">
        <v>3368.6093276770002</v>
      </c>
      <c r="P13" s="123"/>
      <c r="Q13" s="125">
        <v>0.38908487157758037</v>
      </c>
      <c r="R13" s="125">
        <f>O13/'סכום נכסי הקרן'!$C$42</f>
        <v>9.0848771895924274E-2</v>
      </c>
    </row>
    <row r="14" spans="2:53" s="141" customFormat="1">
      <c r="B14" s="87" t="s">
        <v>26</v>
      </c>
      <c r="C14" s="84"/>
      <c r="D14" s="84"/>
      <c r="E14" s="84"/>
      <c r="F14" s="84"/>
      <c r="G14" s="84"/>
      <c r="H14" s="93">
        <v>5.7861130952175852</v>
      </c>
      <c r="I14" s="84"/>
      <c r="J14" s="84"/>
      <c r="K14" s="94">
        <v>-5.118687181380783E-3</v>
      </c>
      <c r="L14" s="93"/>
      <c r="M14" s="95"/>
      <c r="N14" s="84"/>
      <c r="O14" s="93">
        <v>3368.6093276770002</v>
      </c>
      <c r="P14" s="84"/>
      <c r="Q14" s="94">
        <v>0.38908487157758037</v>
      </c>
      <c r="R14" s="94">
        <f>O14/'סכום נכסי הקרן'!$C$42</f>
        <v>9.0848771895924274E-2</v>
      </c>
    </row>
    <row r="15" spans="2:53" s="141" customFormat="1">
      <c r="B15" s="88" t="s">
        <v>260</v>
      </c>
      <c r="C15" s="86" t="s">
        <v>261</v>
      </c>
      <c r="D15" s="99" t="s">
        <v>128</v>
      </c>
      <c r="E15" s="86" t="s">
        <v>262</v>
      </c>
      <c r="F15" s="86"/>
      <c r="G15" s="86"/>
      <c r="H15" s="96">
        <v>2.2300000000014202</v>
      </c>
      <c r="I15" s="99" t="s">
        <v>172</v>
      </c>
      <c r="J15" s="100">
        <v>0.04</v>
      </c>
      <c r="K15" s="97">
        <v>-1.1700000000009467E-2</v>
      </c>
      <c r="L15" s="96">
        <v>281516.53945400001</v>
      </c>
      <c r="M15" s="98">
        <v>150.09</v>
      </c>
      <c r="N15" s="86"/>
      <c r="O15" s="96">
        <v>422.52816988000001</v>
      </c>
      <c r="P15" s="97">
        <v>1.8106511063200103E-5</v>
      </c>
      <c r="Q15" s="97">
        <v>4.8803319923429636E-2</v>
      </c>
      <c r="R15" s="97">
        <f>O15/'סכום נכסי הקרן'!$C$42</f>
        <v>1.1395255902678878E-2</v>
      </c>
    </row>
    <row r="16" spans="2:53" s="141" customFormat="1" ht="20.25">
      <c r="B16" s="88" t="s">
        <v>263</v>
      </c>
      <c r="C16" s="86" t="s">
        <v>264</v>
      </c>
      <c r="D16" s="99" t="s">
        <v>128</v>
      </c>
      <c r="E16" s="86" t="s">
        <v>262</v>
      </c>
      <c r="F16" s="86"/>
      <c r="G16" s="86"/>
      <c r="H16" s="96">
        <v>4.8600000000074113</v>
      </c>
      <c r="I16" s="99" t="s">
        <v>172</v>
      </c>
      <c r="J16" s="100">
        <v>0.04</v>
      </c>
      <c r="K16" s="97">
        <v>-4.7000000000237832E-3</v>
      </c>
      <c r="L16" s="96">
        <v>115313.27296</v>
      </c>
      <c r="M16" s="98">
        <v>156.80000000000001</v>
      </c>
      <c r="N16" s="86"/>
      <c r="O16" s="96">
        <v>180.81121753100001</v>
      </c>
      <c r="P16" s="97">
        <v>9.9254884714906162E-6</v>
      </c>
      <c r="Q16" s="97">
        <v>2.0884258906137154E-2</v>
      </c>
      <c r="R16" s="97">
        <f>O16/'סכום נכסי הקרן'!$C$42</f>
        <v>4.876337817726669E-3</v>
      </c>
      <c r="AU16" s="139"/>
    </row>
    <row r="17" spans="2:48" s="141" customFormat="1" ht="20.25">
      <c r="B17" s="88" t="s">
        <v>265</v>
      </c>
      <c r="C17" s="86" t="s">
        <v>266</v>
      </c>
      <c r="D17" s="99" t="s">
        <v>128</v>
      </c>
      <c r="E17" s="86" t="s">
        <v>262</v>
      </c>
      <c r="F17" s="86"/>
      <c r="G17" s="86"/>
      <c r="H17" s="96">
        <v>7.9199999999932045</v>
      </c>
      <c r="I17" s="99" t="s">
        <v>172</v>
      </c>
      <c r="J17" s="100">
        <v>7.4999999999999997E-3</v>
      </c>
      <c r="K17" s="97">
        <v>-4.0000000000534481E-4</v>
      </c>
      <c r="L17" s="96">
        <v>483765.15323600004</v>
      </c>
      <c r="M17" s="98">
        <v>108.29</v>
      </c>
      <c r="N17" s="86"/>
      <c r="O17" s="96">
        <v>523.86929299300004</v>
      </c>
      <c r="P17" s="97">
        <v>3.4707458495552707E-5</v>
      </c>
      <c r="Q17" s="97">
        <v>6.0508535351049608E-2</v>
      </c>
      <c r="R17" s="97">
        <f>O17/'סכום נכסי הקרן'!$C$42</f>
        <v>1.4128347122763662E-2</v>
      </c>
      <c r="AV17" s="139"/>
    </row>
    <row r="18" spans="2:48" s="141" customFormat="1">
      <c r="B18" s="88" t="s">
        <v>267</v>
      </c>
      <c r="C18" s="86" t="s">
        <v>268</v>
      </c>
      <c r="D18" s="99" t="s">
        <v>128</v>
      </c>
      <c r="E18" s="86" t="s">
        <v>262</v>
      </c>
      <c r="F18" s="86"/>
      <c r="G18" s="86"/>
      <c r="H18" s="96">
        <v>13.359999999987599</v>
      </c>
      <c r="I18" s="99" t="s">
        <v>172</v>
      </c>
      <c r="J18" s="100">
        <v>0.04</v>
      </c>
      <c r="K18" s="97">
        <v>8.6999999999981051E-3</v>
      </c>
      <c r="L18" s="96">
        <v>232014.73513399999</v>
      </c>
      <c r="M18" s="98">
        <v>182.1</v>
      </c>
      <c r="N18" s="86"/>
      <c r="O18" s="96">
        <v>422.49882148400002</v>
      </c>
      <c r="P18" s="97">
        <v>1.430282414962319E-5</v>
      </c>
      <c r="Q18" s="97">
        <v>4.8799930092262557E-2</v>
      </c>
      <c r="R18" s="97">
        <f>O18/'סכום נכסי הקרן'!$C$42</f>
        <v>1.1394464399279594E-2</v>
      </c>
      <c r="AU18" s="143"/>
    </row>
    <row r="19" spans="2:48" s="141" customFormat="1">
      <c r="B19" s="88" t="s">
        <v>269</v>
      </c>
      <c r="C19" s="86" t="s">
        <v>270</v>
      </c>
      <c r="D19" s="99" t="s">
        <v>128</v>
      </c>
      <c r="E19" s="86" t="s">
        <v>262</v>
      </c>
      <c r="F19" s="86"/>
      <c r="G19" s="86"/>
      <c r="H19" s="96">
        <v>17.590000000063295</v>
      </c>
      <c r="I19" s="99" t="s">
        <v>172</v>
      </c>
      <c r="J19" s="100">
        <v>2.75E-2</v>
      </c>
      <c r="K19" s="97">
        <v>1.2E-2</v>
      </c>
      <c r="L19" s="96">
        <v>44187.017764999997</v>
      </c>
      <c r="M19" s="98">
        <v>141.22999999999999</v>
      </c>
      <c r="N19" s="86"/>
      <c r="O19" s="96">
        <v>62.405328695000001</v>
      </c>
      <c r="P19" s="97">
        <v>2.4999632400261905E-6</v>
      </c>
      <c r="Q19" s="97">
        <v>7.2080098756346347E-3</v>
      </c>
      <c r="R19" s="97">
        <f>O19/'סכום נכסי הקרן'!$C$42</f>
        <v>1.6830231470064518E-3</v>
      </c>
      <c r="AV19" s="143"/>
    </row>
    <row r="20" spans="2:48" s="141" customFormat="1">
      <c r="B20" s="88" t="s">
        <v>271</v>
      </c>
      <c r="C20" s="86" t="s">
        <v>272</v>
      </c>
      <c r="D20" s="99" t="s">
        <v>128</v>
      </c>
      <c r="E20" s="86" t="s">
        <v>262</v>
      </c>
      <c r="F20" s="86"/>
      <c r="G20" s="86"/>
      <c r="H20" s="96">
        <v>4.3399999999907992</v>
      </c>
      <c r="I20" s="99" t="s">
        <v>172</v>
      </c>
      <c r="J20" s="100">
        <v>1.7500000000000002E-2</v>
      </c>
      <c r="K20" s="97">
        <v>-6.2999999999822365E-3</v>
      </c>
      <c r="L20" s="96">
        <v>193018.95658299996</v>
      </c>
      <c r="M20" s="98">
        <v>113.75</v>
      </c>
      <c r="N20" s="86"/>
      <c r="O20" s="96">
        <v>219.55906555300001</v>
      </c>
      <c r="P20" s="97">
        <v>1.3477960920754578E-5</v>
      </c>
      <c r="Q20" s="97">
        <v>2.5359756063874958E-2</v>
      </c>
      <c r="R20" s="97">
        <f>O20/'סכום נכסי הקרן'!$C$42</f>
        <v>5.9213371227770269E-3</v>
      </c>
    </row>
    <row r="21" spans="2:48" s="141" customFormat="1">
      <c r="B21" s="88" t="s">
        <v>273</v>
      </c>
      <c r="C21" s="86" t="s">
        <v>274</v>
      </c>
      <c r="D21" s="99" t="s">
        <v>128</v>
      </c>
      <c r="E21" s="86" t="s">
        <v>262</v>
      </c>
      <c r="F21" s="86"/>
      <c r="G21" s="86"/>
      <c r="H21" s="96">
        <v>0.57999999999860286</v>
      </c>
      <c r="I21" s="99" t="s">
        <v>172</v>
      </c>
      <c r="J21" s="100">
        <v>0.03</v>
      </c>
      <c r="K21" s="97">
        <v>-2.0599999999989526E-2</v>
      </c>
      <c r="L21" s="96">
        <v>99663.799633000002</v>
      </c>
      <c r="M21" s="98">
        <v>114.9</v>
      </c>
      <c r="N21" s="86"/>
      <c r="O21" s="96">
        <v>114.51369920199998</v>
      </c>
      <c r="P21" s="97">
        <v>6.5011164934004051E-6</v>
      </c>
      <c r="Q21" s="97">
        <v>1.3226689002434552E-2</v>
      </c>
      <c r="R21" s="97">
        <f>O21/'סכום נכסי הקרן'!$C$42</f>
        <v>3.0883453454471099E-3</v>
      </c>
    </row>
    <row r="22" spans="2:48" s="141" customFormat="1">
      <c r="B22" s="88" t="s">
        <v>275</v>
      </c>
      <c r="C22" s="86" t="s">
        <v>276</v>
      </c>
      <c r="D22" s="99" t="s">
        <v>128</v>
      </c>
      <c r="E22" s="86" t="s">
        <v>262</v>
      </c>
      <c r="F22" s="86"/>
      <c r="G22" s="86"/>
      <c r="H22" s="96">
        <v>1.580000000000656</v>
      </c>
      <c r="I22" s="99" t="s">
        <v>172</v>
      </c>
      <c r="J22" s="100">
        <v>1E-3</v>
      </c>
      <c r="K22" s="97">
        <v>-1.3499999999994534E-2</v>
      </c>
      <c r="L22" s="96">
        <v>531269.83022999996</v>
      </c>
      <c r="M22" s="98">
        <v>103.3</v>
      </c>
      <c r="N22" s="86"/>
      <c r="O22" s="96">
        <v>548.8017322579999</v>
      </c>
      <c r="P22" s="97">
        <v>3.5054730531395359E-5</v>
      </c>
      <c r="Q22" s="97">
        <v>6.3388309758201783E-2</v>
      </c>
      <c r="R22" s="97">
        <f>O22/'סכום נכסי הקרן'!$C$42</f>
        <v>1.4800755605690046E-2</v>
      </c>
    </row>
    <row r="23" spans="2:48" s="141" customFormat="1">
      <c r="B23" s="88" t="s">
        <v>277</v>
      </c>
      <c r="C23" s="86" t="s">
        <v>278</v>
      </c>
      <c r="D23" s="99" t="s">
        <v>128</v>
      </c>
      <c r="E23" s="86" t="s">
        <v>262</v>
      </c>
      <c r="F23" s="86"/>
      <c r="G23" s="86"/>
      <c r="H23" s="96">
        <v>6.4399999999857078</v>
      </c>
      <c r="I23" s="99" t="s">
        <v>172</v>
      </c>
      <c r="J23" s="100">
        <v>7.4999999999999997E-3</v>
      </c>
      <c r="K23" s="97">
        <v>-2.7000000000195522E-3</v>
      </c>
      <c r="L23" s="96">
        <v>137845.032179</v>
      </c>
      <c r="M23" s="98">
        <v>107.6</v>
      </c>
      <c r="N23" s="86"/>
      <c r="O23" s="96">
        <v>148.32126337299999</v>
      </c>
      <c r="P23" s="97">
        <v>9.9581599732192487E-6</v>
      </c>
      <c r="Q23" s="97">
        <v>1.7131567984912281E-2</v>
      </c>
      <c r="R23" s="97">
        <f>O23/'סכום נכסי הקרן'!$C$42</f>
        <v>4.0001090398871621E-3</v>
      </c>
    </row>
    <row r="24" spans="2:48" s="141" customFormat="1">
      <c r="B24" s="88" t="s">
        <v>279</v>
      </c>
      <c r="C24" s="86" t="s">
        <v>280</v>
      </c>
      <c r="D24" s="99" t="s">
        <v>128</v>
      </c>
      <c r="E24" s="86" t="s">
        <v>262</v>
      </c>
      <c r="F24" s="86"/>
      <c r="G24" s="86"/>
      <c r="H24" s="96">
        <v>9.9400000000033284</v>
      </c>
      <c r="I24" s="99" t="s">
        <v>172</v>
      </c>
      <c r="J24" s="100">
        <v>5.0000000000000001E-3</v>
      </c>
      <c r="K24" s="97">
        <v>2.6000000000291064E-3</v>
      </c>
      <c r="L24" s="96">
        <v>93817.598192000005</v>
      </c>
      <c r="M24" s="98">
        <v>102.54</v>
      </c>
      <c r="N24" s="86"/>
      <c r="O24" s="96">
        <v>96.200557671999974</v>
      </c>
      <c r="P24" s="97">
        <v>4.5014282968696475E-5</v>
      </c>
      <c r="Q24" s="97">
        <v>1.111146410477752E-2</v>
      </c>
      <c r="R24" s="97">
        <f>O24/'סכום נכסי הקרן'!$C$42</f>
        <v>2.5944541708643755E-3</v>
      </c>
    </row>
    <row r="25" spans="2:48" s="141" customFormat="1">
      <c r="B25" s="88" t="s">
        <v>281</v>
      </c>
      <c r="C25" s="86" t="s">
        <v>282</v>
      </c>
      <c r="D25" s="99" t="s">
        <v>128</v>
      </c>
      <c r="E25" s="86" t="s">
        <v>262</v>
      </c>
      <c r="F25" s="86"/>
      <c r="G25" s="86"/>
      <c r="H25" s="96">
        <v>22.739999999866363</v>
      </c>
      <c r="I25" s="99" t="s">
        <v>172</v>
      </c>
      <c r="J25" s="100">
        <v>0.01</v>
      </c>
      <c r="K25" s="97">
        <v>1.4800000000008938E-2</v>
      </c>
      <c r="L25" s="96">
        <v>48985.734217999998</v>
      </c>
      <c r="M25" s="98">
        <v>91.35</v>
      </c>
      <c r="N25" s="86"/>
      <c r="O25" s="96">
        <v>44.748468127000002</v>
      </c>
      <c r="P25" s="97">
        <v>4.1143160698149121E-6</v>
      </c>
      <c r="Q25" s="97">
        <v>5.1685874736011224E-3</v>
      </c>
      <c r="R25" s="97">
        <f>O25/'סכום נכסי הקרן'!$C$42</f>
        <v>1.2068313592082018E-3</v>
      </c>
    </row>
    <row r="26" spans="2:48" s="141" customFormat="1">
      <c r="B26" s="88" t="s">
        <v>283</v>
      </c>
      <c r="C26" s="86" t="s">
        <v>284</v>
      </c>
      <c r="D26" s="99" t="s">
        <v>128</v>
      </c>
      <c r="E26" s="86" t="s">
        <v>262</v>
      </c>
      <c r="F26" s="86"/>
      <c r="G26" s="86"/>
      <c r="H26" s="96">
        <v>3.359999999997878</v>
      </c>
      <c r="I26" s="99" t="s">
        <v>172</v>
      </c>
      <c r="J26" s="100">
        <v>2.75E-2</v>
      </c>
      <c r="K26" s="97">
        <v>-8.5999999999873365E-3</v>
      </c>
      <c r="L26" s="96">
        <v>493207.04935400002</v>
      </c>
      <c r="M26" s="98">
        <v>118.48</v>
      </c>
      <c r="N26" s="86"/>
      <c r="O26" s="96">
        <v>584.35171090899996</v>
      </c>
      <c r="P26" s="97">
        <v>2.9744883335263227E-5</v>
      </c>
      <c r="Q26" s="97">
        <v>6.7494443041264507E-2</v>
      </c>
      <c r="R26" s="97">
        <f>O26/'סכום נכסי הקרן'!$C$42</f>
        <v>1.5759510862595087E-2</v>
      </c>
    </row>
    <row r="27" spans="2:48" s="141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40" customFormat="1">
      <c r="B28" s="127" t="s">
        <v>48</v>
      </c>
      <c r="C28" s="123"/>
      <c r="D28" s="123"/>
      <c r="E28" s="123"/>
      <c r="F28" s="123"/>
      <c r="G28" s="123"/>
      <c r="H28" s="124">
        <v>5.3628313051483723</v>
      </c>
      <c r="I28" s="123"/>
      <c r="J28" s="123"/>
      <c r="K28" s="125">
        <v>1.1315906584610897E-2</v>
      </c>
      <c r="L28" s="124"/>
      <c r="M28" s="128"/>
      <c r="N28" s="123"/>
      <c r="O28" s="124">
        <v>5289.1658102220008</v>
      </c>
      <c r="P28" s="123"/>
      <c r="Q28" s="125">
        <v>0.6109151284224198</v>
      </c>
      <c r="R28" s="125">
        <f>O28/'סכום נכסי הקרן'!$C$42</f>
        <v>0.14264468552782392</v>
      </c>
    </row>
    <row r="29" spans="2:48" s="141" customFormat="1">
      <c r="B29" s="87" t="s">
        <v>23</v>
      </c>
      <c r="C29" s="84"/>
      <c r="D29" s="84"/>
      <c r="E29" s="84"/>
      <c r="F29" s="84"/>
      <c r="G29" s="84"/>
      <c r="H29" s="93">
        <v>0.6132226981858151</v>
      </c>
      <c r="I29" s="84"/>
      <c r="J29" s="84"/>
      <c r="K29" s="94">
        <v>2.9819387718446667E-3</v>
      </c>
      <c r="L29" s="93"/>
      <c r="M29" s="95"/>
      <c r="N29" s="84"/>
      <c r="O29" s="93">
        <v>516.18568071999994</v>
      </c>
      <c r="P29" s="84"/>
      <c r="Q29" s="94">
        <v>5.9621054196755653E-2</v>
      </c>
      <c r="R29" s="94">
        <f>O29/'סכום נכסי הקרן'!$C$42</f>
        <v>1.3921126079649147E-2</v>
      </c>
    </row>
    <row r="30" spans="2:48" s="141" customFormat="1">
      <c r="B30" s="88" t="s">
        <v>285</v>
      </c>
      <c r="C30" s="86" t="s">
        <v>286</v>
      </c>
      <c r="D30" s="99" t="s">
        <v>128</v>
      </c>
      <c r="E30" s="86" t="s">
        <v>262</v>
      </c>
      <c r="F30" s="86"/>
      <c r="G30" s="86"/>
      <c r="H30" s="96">
        <v>0.50999999999615275</v>
      </c>
      <c r="I30" s="99" t="s">
        <v>172</v>
      </c>
      <c r="J30" s="100">
        <v>0</v>
      </c>
      <c r="K30" s="97">
        <v>2.800000000054312E-3</v>
      </c>
      <c r="L30" s="96">
        <v>88502.553308000002</v>
      </c>
      <c r="M30" s="98">
        <v>99.86</v>
      </c>
      <c r="N30" s="86"/>
      <c r="O30" s="96">
        <v>88.378649734000007</v>
      </c>
      <c r="P30" s="97">
        <v>9.8336170342222232E-6</v>
      </c>
      <c r="Q30" s="97">
        <v>1.0208009370343503E-2</v>
      </c>
      <c r="R30" s="97">
        <f>O30/'סכום נכסי הקרן'!$C$42</f>
        <v>2.3835034012955232E-3</v>
      </c>
    </row>
    <row r="31" spans="2:48" s="141" customFormat="1">
      <c r="B31" s="88" t="s">
        <v>287</v>
      </c>
      <c r="C31" s="86" t="s">
        <v>288</v>
      </c>
      <c r="D31" s="99" t="s">
        <v>128</v>
      </c>
      <c r="E31" s="86" t="s">
        <v>262</v>
      </c>
      <c r="F31" s="86"/>
      <c r="G31" s="86"/>
      <c r="H31" s="96">
        <v>0.60000000035803402</v>
      </c>
      <c r="I31" s="99" t="s">
        <v>172</v>
      </c>
      <c r="J31" s="100">
        <v>0</v>
      </c>
      <c r="K31" s="97">
        <v>2.700000000716068E-3</v>
      </c>
      <c r="L31" s="96">
        <v>1119.0026</v>
      </c>
      <c r="M31" s="98">
        <v>99.84</v>
      </c>
      <c r="N31" s="86"/>
      <c r="O31" s="96">
        <v>1.1172121959999999</v>
      </c>
      <c r="P31" s="97">
        <v>1.2433362222222223E-7</v>
      </c>
      <c r="Q31" s="97">
        <v>1.2904148908989983E-4</v>
      </c>
      <c r="R31" s="97">
        <f>O31/'סכום נכסי הקרן'!$C$42</f>
        <v>3.0130343438709591E-5</v>
      </c>
    </row>
    <row r="32" spans="2:48" s="141" customFormat="1">
      <c r="B32" s="88" t="s">
        <v>289</v>
      </c>
      <c r="C32" s="86" t="s">
        <v>290</v>
      </c>
      <c r="D32" s="99" t="s">
        <v>128</v>
      </c>
      <c r="E32" s="86" t="s">
        <v>262</v>
      </c>
      <c r="F32" s="86"/>
      <c r="G32" s="86"/>
      <c r="H32" s="96">
        <v>0.76999999999247837</v>
      </c>
      <c r="I32" s="99" t="s">
        <v>172</v>
      </c>
      <c r="J32" s="100">
        <v>0</v>
      </c>
      <c r="K32" s="97">
        <v>2.699999999924783E-3</v>
      </c>
      <c r="L32" s="96">
        <v>5329.1750199999997</v>
      </c>
      <c r="M32" s="98">
        <v>99.79</v>
      </c>
      <c r="N32" s="86"/>
      <c r="O32" s="96">
        <v>5.317983752</v>
      </c>
      <c r="P32" s="97">
        <v>5.9213055777777774E-7</v>
      </c>
      <c r="Q32" s="97">
        <v>6.14243690474332E-4</v>
      </c>
      <c r="R32" s="97">
        <f>O32/'סכום נכסי הקרן'!$C$42</f>
        <v>1.4342188298957438E-4</v>
      </c>
    </row>
    <row r="33" spans="2:18" s="141" customFormat="1">
      <c r="B33" s="88" t="s">
        <v>291</v>
      </c>
      <c r="C33" s="86" t="s">
        <v>292</v>
      </c>
      <c r="D33" s="99" t="s">
        <v>128</v>
      </c>
      <c r="E33" s="86" t="s">
        <v>262</v>
      </c>
      <c r="F33" s="86"/>
      <c r="G33" s="86"/>
      <c r="H33" s="96">
        <v>0.68000000004932493</v>
      </c>
      <c r="I33" s="99" t="s">
        <v>172</v>
      </c>
      <c r="J33" s="100">
        <v>0</v>
      </c>
      <c r="K33" s="97">
        <v>2.6999999998150309E-3</v>
      </c>
      <c r="L33" s="96">
        <v>8124.1051340000004</v>
      </c>
      <c r="M33" s="98">
        <v>99.82</v>
      </c>
      <c r="N33" s="86"/>
      <c r="O33" s="96">
        <v>8.1094817450000001</v>
      </c>
      <c r="P33" s="97">
        <v>9.0267834822222224E-7</v>
      </c>
      <c r="Q33" s="97">
        <v>9.3667040502139274E-4</v>
      </c>
      <c r="R33" s="97">
        <f>O33/'סכום נכסי הקרן'!$C$42</f>
        <v>2.1870641133494748E-4</v>
      </c>
    </row>
    <row r="34" spans="2:18" s="141" customFormat="1">
      <c r="B34" s="88" t="s">
        <v>293</v>
      </c>
      <c r="C34" s="86" t="s">
        <v>294</v>
      </c>
      <c r="D34" s="99" t="s">
        <v>128</v>
      </c>
      <c r="E34" s="86" t="s">
        <v>262</v>
      </c>
      <c r="F34" s="86"/>
      <c r="G34" s="86"/>
      <c r="H34" s="96">
        <v>0.84999999999717546</v>
      </c>
      <c r="I34" s="99" t="s">
        <v>172</v>
      </c>
      <c r="J34" s="100">
        <v>0</v>
      </c>
      <c r="K34" s="97">
        <v>2.6999999999755215E-3</v>
      </c>
      <c r="L34" s="96">
        <v>106462.853</v>
      </c>
      <c r="M34" s="98">
        <v>99.77</v>
      </c>
      <c r="N34" s="86"/>
      <c r="O34" s="96">
        <v>106.21798843800002</v>
      </c>
      <c r="P34" s="97">
        <v>1.1829205888888889E-5</v>
      </c>
      <c r="Q34" s="97">
        <v>1.2268508565559276E-2</v>
      </c>
      <c r="R34" s="97">
        <f>O34/'סכום נכסי הקרן'!$C$42</f>
        <v>2.8646164824053045E-3</v>
      </c>
    </row>
    <row r="35" spans="2:18" s="141" customFormat="1">
      <c r="B35" s="88" t="s">
        <v>295</v>
      </c>
      <c r="C35" s="86" t="s">
        <v>296</v>
      </c>
      <c r="D35" s="99" t="s">
        <v>128</v>
      </c>
      <c r="E35" s="86" t="s">
        <v>262</v>
      </c>
      <c r="F35" s="86"/>
      <c r="G35" s="86"/>
      <c r="H35" s="96">
        <v>0.93000000000181771</v>
      </c>
      <c r="I35" s="99" t="s">
        <v>172</v>
      </c>
      <c r="J35" s="100">
        <v>0</v>
      </c>
      <c r="K35" s="97">
        <v>2.8999999999636452E-3</v>
      </c>
      <c r="L35" s="96">
        <v>110324.2</v>
      </c>
      <c r="M35" s="98">
        <v>99.73</v>
      </c>
      <c r="N35" s="86"/>
      <c r="O35" s="96">
        <v>110.02632466</v>
      </c>
      <c r="P35" s="97">
        <v>1.2258244444444445E-5</v>
      </c>
      <c r="Q35" s="97">
        <v>1.2708383263312648E-2</v>
      </c>
      <c r="R35" s="97">
        <f>O35/'סכום נכסי הקרן'!$C$42</f>
        <v>2.9673243464169653E-3</v>
      </c>
    </row>
    <row r="36" spans="2:18" s="141" customFormat="1">
      <c r="B36" s="88" t="s">
        <v>297</v>
      </c>
      <c r="C36" s="86" t="s">
        <v>298</v>
      </c>
      <c r="D36" s="99" t="s">
        <v>128</v>
      </c>
      <c r="E36" s="86" t="s">
        <v>262</v>
      </c>
      <c r="F36" s="86"/>
      <c r="G36" s="86"/>
      <c r="H36" s="96">
        <v>9.9999999985542973E-3</v>
      </c>
      <c r="I36" s="99" t="s">
        <v>172</v>
      </c>
      <c r="J36" s="100">
        <v>0</v>
      </c>
      <c r="K36" s="97">
        <v>1.8400000000231311E-2</v>
      </c>
      <c r="L36" s="96">
        <v>6917.7528759999996</v>
      </c>
      <c r="M36" s="98">
        <v>99.99</v>
      </c>
      <c r="N36" s="86"/>
      <c r="O36" s="96">
        <v>6.9170611009999998</v>
      </c>
      <c r="P36" s="97">
        <v>6.2888662509090908E-7</v>
      </c>
      <c r="Q36" s="97">
        <v>7.9894210589056451E-4</v>
      </c>
      <c r="R36" s="97">
        <f>O36/'סכום נכסי הקרן'!$C$42</f>
        <v>1.8654775458579821E-4</v>
      </c>
    </row>
    <row r="37" spans="2:18" s="141" customFormat="1">
      <c r="B37" s="88" t="s">
        <v>299</v>
      </c>
      <c r="C37" s="86" t="s">
        <v>300</v>
      </c>
      <c r="D37" s="99" t="s">
        <v>128</v>
      </c>
      <c r="E37" s="86" t="s">
        <v>262</v>
      </c>
      <c r="F37" s="86"/>
      <c r="G37" s="86"/>
      <c r="H37" s="96">
        <v>0.1000000000562421</v>
      </c>
      <c r="I37" s="99" t="s">
        <v>172</v>
      </c>
      <c r="J37" s="100">
        <v>0</v>
      </c>
      <c r="K37" s="97">
        <v>3.0000000002812104E-3</v>
      </c>
      <c r="L37" s="96">
        <v>7114.2421679999998</v>
      </c>
      <c r="M37" s="98">
        <v>99.97</v>
      </c>
      <c r="N37" s="86"/>
      <c r="O37" s="96">
        <v>7.1121078960000004</v>
      </c>
      <c r="P37" s="97">
        <v>6.4674928799999995E-7</v>
      </c>
      <c r="Q37" s="97">
        <v>8.2147061834247524E-4</v>
      </c>
      <c r="R37" s="97">
        <f>O37/'סכום נכסי הקרן'!$C$42</f>
        <v>1.918080148488088E-4</v>
      </c>
    </row>
    <row r="38" spans="2:18" s="141" customFormat="1">
      <c r="B38" s="88" t="s">
        <v>301</v>
      </c>
      <c r="C38" s="86" t="s">
        <v>302</v>
      </c>
      <c r="D38" s="99" t="s">
        <v>128</v>
      </c>
      <c r="E38" s="86" t="s">
        <v>262</v>
      </c>
      <c r="F38" s="86"/>
      <c r="G38" s="86"/>
      <c r="H38" s="96">
        <v>0.17999999989536553</v>
      </c>
      <c r="I38" s="99" t="s">
        <v>172</v>
      </c>
      <c r="J38" s="100">
        <v>0</v>
      </c>
      <c r="K38" s="97">
        <v>2.2000000010463446E-3</v>
      </c>
      <c r="L38" s="96">
        <v>2868.2715939999998</v>
      </c>
      <c r="M38" s="98">
        <v>99.96</v>
      </c>
      <c r="N38" s="86"/>
      <c r="O38" s="96">
        <v>2.8671242850000001</v>
      </c>
      <c r="P38" s="97">
        <v>2.6075196309090906E-7</v>
      </c>
      <c r="Q38" s="97">
        <v>3.3116178687169867E-4</v>
      </c>
      <c r="R38" s="97">
        <f>O38/'סכום נכסי הקרן'!$C$42</f>
        <v>7.7324110583299333E-5</v>
      </c>
    </row>
    <row r="39" spans="2:18" s="141" customFormat="1">
      <c r="B39" s="88" t="s">
        <v>303</v>
      </c>
      <c r="C39" s="86" t="s">
        <v>304</v>
      </c>
      <c r="D39" s="99" t="s">
        <v>128</v>
      </c>
      <c r="E39" s="86" t="s">
        <v>262</v>
      </c>
      <c r="F39" s="86"/>
      <c r="G39" s="86"/>
      <c r="H39" s="96">
        <v>0.24999999997073943</v>
      </c>
      <c r="I39" s="99" t="s">
        <v>172</v>
      </c>
      <c r="J39" s="100">
        <v>0</v>
      </c>
      <c r="K39" s="97">
        <v>3.1000000002223806E-3</v>
      </c>
      <c r="L39" s="96">
        <v>17101.527924000002</v>
      </c>
      <c r="M39" s="98">
        <v>99.92</v>
      </c>
      <c r="N39" s="86"/>
      <c r="O39" s="96">
        <v>17.087846702</v>
      </c>
      <c r="P39" s="97">
        <v>1.9001697693333335E-6</v>
      </c>
      <c r="Q39" s="97">
        <v>1.9736995278612358E-3</v>
      </c>
      <c r="R39" s="97">
        <f>O39/'סכום נכסי הקרן'!$C$42</f>
        <v>4.6084592667593925E-4</v>
      </c>
    </row>
    <row r="40" spans="2:18" s="141" customFormat="1">
      <c r="B40" s="88" t="s">
        <v>305</v>
      </c>
      <c r="C40" s="86" t="s">
        <v>306</v>
      </c>
      <c r="D40" s="99" t="s">
        <v>128</v>
      </c>
      <c r="E40" s="86" t="s">
        <v>262</v>
      </c>
      <c r="F40" s="86"/>
      <c r="G40" s="86"/>
      <c r="H40" s="96">
        <v>0.34999999999436521</v>
      </c>
      <c r="I40" s="99" t="s">
        <v>172</v>
      </c>
      <c r="J40" s="100">
        <v>0</v>
      </c>
      <c r="K40" s="97">
        <v>2.6000000000450784E-3</v>
      </c>
      <c r="L40" s="96">
        <v>88814.088990000004</v>
      </c>
      <c r="M40" s="98">
        <v>99.91</v>
      </c>
      <c r="N40" s="86"/>
      <c r="O40" s="96">
        <v>88.734156310000003</v>
      </c>
      <c r="P40" s="97">
        <v>9.8682321100000005E-6</v>
      </c>
      <c r="Q40" s="97">
        <v>1.0249071487381377E-2</v>
      </c>
      <c r="R40" s="97">
        <f>O40/'סכום נכסי הקרן'!$C$42</f>
        <v>2.3930911369718345E-3</v>
      </c>
    </row>
    <row r="41" spans="2:18" s="141" customFormat="1">
      <c r="B41" s="88" t="s">
        <v>307</v>
      </c>
      <c r="C41" s="86" t="s">
        <v>308</v>
      </c>
      <c r="D41" s="99" t="s">
        <v>128</v>
      </c>
      <c r="E41" s="86" t="s">
        <v>262</v>
      </c>
      <c r="F41" s="86"/>
      <c r="G41" s="86"/>
      <c r="H41" s="96">
        <v>0.42999999999421262</v>
      </c>
      <c r="I41" s="99" t="s">
        <v>172</v>
      </c>
      <c r="J41" s="100">
        <v>0</v>
      </c>
      <c r="K41" s="97">
        <v>2.7999999999623148E-3</v>
      </c>
      <c r="L41" s="96">
        <v>74389.010712999996</v>
      </c>
      <c r="M41" s="98">
        <v>99.88</v>
      </c>
      <c r="N41" s="86"/>
      <c r="O41" s="96">
        <v>74.299743900999999</v>
      </c>
      <c r="P41" s="97">
        <v>8.2654456347777768E-6</v>
      </c>
      <c r="Q41" s="97">
        <v>8.5818518866072648E-3</v>
      </c>
      <c r="R41" s="97">
        <f>O41/'סכום נכסי הקרן'!$C$42</f>
        <v>2.003806268102446E-3</v>
      </c>
    </row>
    <row r="42" spans="2:18" s="141" customFormat="1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 s="141" customFormat="1">
      <c r="B43" s="87" t="s">
        <v>24</v>
      </c>
      <c r="C43" s="84"/>
      <c r="D43" s="84"/>
      <c r="E43" s="84"/>
      <c r="F43" s="84"/>
      <c r="G43" s="84"/>
      <c r="H43" s="93">
        <v>5.8823593976475106</v>
      </c>
      <c r="I43" s="84"/>
      <c r="J43" s="84"/>
      <c r="K43" s="94">
        <v>1.2228824554540401E-2</v>
      </c>
      <c r="L43" s="93"/>
      <c r="M43" s="95"/>
      <c r="N43" s="84"/>
      <c r="O43" s="93">
        <v>4767.0346342809989</v>
      </c>
      <c r="P43" s="84"/>
      <c r="Q43" s="94">
        <v>0.55060735100563318</v>
      </c>
      <c r="R43" s="94">
        <f>O43/'סכום נכסי הקרן'!$C$42</f>
        <v>0.12856321406923657</v>
      </c>
    </row>
    <row r="44" spans="2:18" s="141" customFormat="1">
      <c r="B44" s="88" t="s">
        <v>309</v>
      </c>
      <c r="C44" s="86" t="s">
        <v>310</v>
      </c>
      <c r="D44" s="99" t="s">
        <v>128</v>
      </c>
      <c r="E44" s="86" t="s">
        <v>262</v>
      </c>
      <c r="F44" s="86"/>
      <c r="G44" s="86"/>
      <c r="H44" s="96">
        <v>6.3500000000053962</v>
      </c>
      <c r="I44" s="99" t="s">
        <v>172</v>
      </c>
      <c r="J44" s="100">
        <v>6.25E-2</v>
      </c>
      <c r="K44" s="97">
        <v>1.5199999999996074E-2</v>
      </c>
      <c r="L44" s="96">
        <v>149577.64907700001</v>
      </c>
      <c r="M44" s="98">
        <v>136.28</v>
      </c>
      <c r="N44" s="86"/>
      <c r="O44" s="96">
        <v>203.844419754</v>
      </c>
      <c r="P44" s="97">
        <v>8.8181937194146458E-6</v>
      </c>
      <c r="Q44" s="97">
        <v>2.3544665518243912E-2</v>
      </c>
      <c r="R44" s="97">
        <f>O44/'סכום נכסי הקרן'!$C$42</f>
        <v>5.4975253557404758E-3</v>
      </c>
    </row>
    <row r="45" spans="2:18" s="141" customFormat="1">
      <c r="B45" s="88" t="s">
        <v>311</v>
      </c>
      <c r="C45" s="86" t="s">
        <v>312</v>
      </c>
      <c r="D45" s="99" t="s">
        <v>128</v>
      </c>
      <c r="E45" s="86" t="s">
        <v>262</v>
      </c>
      <c r="F45" s="86"/>
      <c r="G45" s="86"/>
      <c r="H45" s="96">
        <v>4.6800000000126749</v>
      </c>
      <c r="I45" s="99" t="s">
        <v>172</v>
      </c>
      <c r="J45" s="100">
        <v>3.7499999999999999E-2</v>
      </c>
      <c r="K45" s="97">
        <v>1.1100000000031132E-2</v>
      </c>
      <c r="L45" s="96">
        <v>159479.45465500001</v>
      </c>
      <c r="M45" s="98">
        <v>112.79</v>
      </c>
      <c r="N45" s="86"/>
      <c r="O45" s="96">
        <v>179.876876904</v>
      </c>
      <c r="P45" s="97">
        <v>9.8280392091914049E-6</v>
      </c>
      <c r="Q45" s="97">
        <v>2.0776339652966675E-2</v>
      </c>
      <c r="R45" s="97">
        <f>O45/'סכום נכסי הקרן'!$C$42</f>
        <v>4.8511393781813048E-3</v>
      </c>
    </row>
    <row r="46" spans="2:18" s="141" customFormat="1">
      <c r="B46" s="88" t="s">
        <v>313</v>
      </c>
      <c r="C46" s="86" t="s">
        <v>314</v>
      </c>
      <c r="D46" s="99" t="s">
        <v>128</v>
      </c>
      <c r="E46" s="86" t="s">
        <v>262</v>
      </c>
      <c r="F46" s="86"/>
      <c r="G46" s="86"/>
      <c r="H46" s="96">
        <v>18.410000000002004</v>
      </c>
      <c r="I46" s="99" t="s">
        <v>172</v>
      </c>
      <c r="J46" s="100">
        <v>3.7499999999999999E-2</v>
      </c>
      <c r="K46" s="97">
        <v>3.1000000000011779E-2</v>
      </c>
      <c r="L46" s="96">
        <v>378763.43748000002</v>
      </c>
      <c r="M46" s="98">
        <v>112.1</v>
      </c>
      <c r="N46" s="86"/>
      <c r="O46" s="96">
        <v>424.593813415</v>
      </c>
      <c r="P46" s="97">
        <v>3.5884567254104221E-5</v>
      </c>
      <c r="Q46" s="97">
        <v>4.9041908186822816E-2</v>
      </c>
      <c r="R46" s="97">
        <f>O46/'סכום נכסי הקרן'!$C$42</f>
        <v>1.145096470119928E-2</v>
      </c>
    </row>
    <row r="47" spans="2:18" s="141" customFormat="1">
      <c r="B47" s="88" t="s">
        <v>315</v>
      </c>
      <c r="C47" s="86" t="s">
        <v>316</v>
      </c>
      <c r="D47" s="99" t="s">
        <v>128</v>
      </c>
      <c r="E47" s="86" t="s">
        <v>262</v>
      </c>
      <c r="F47" s="86"/>
      <c r="G47" s="86"/>
      <c r="H47" s="96">
        <v>0.15999999999387143</v>
      </c>
      <c r="I47" s="99" t="s">
        <v>172</v>
      </c>
      <c r="J47" s="100">
        <v>2.2499999999999999E-2</v>
      </c>
      <c r="K47" s="97">
        <v>2.4000000000612854E-3</v>
      </c>
      <c r="L47" s="96">
        <v>63857.035346999997</v>
      </c>
      <c r="M47" s="98">
        <v>102.21</v>
      </c>
      <c r="N47" s="86"/>
      <c r="O47" s="96">
        <v>65.268277490000003</v>
      </c>
      <c r="P47" s="97">
        <v>4.2875053435289437E-6</v>
      </c>
      <c r="Q47" s="97">
        <v>7.538689380403427E-3</v>
      </c>
      <c r="R47" s="97">
        <f>O47/'סכום נכסי הקרן'!$C$42</f>
        <v>1.7602346478740899E-3</v>
      </c>
    </row>
    <row r="48" spans="2:18" s="141" customFormat="1">
      <c r="B48" s="88" t="s">
        <v>317</v>
      </c>
      <c r="C48" s="86" t="s">
        <v>318</v>
      </c>
      <c r="D48" s="99" t="s">
        <v>128</v>
      </c>
      <c r="E48" s="86" t="s">
        <v>262</v>
      </c>
      <c r="F48" s="86"/>
      <c r="G48" s="86"/>
      <c r="H48" s="96">
        <v>0.65999999999835335</v>
      </c>
      <c r="I48" s="99" t="s">
        <v>172</v>
      </c>
      <c r="J48" s="100">
        <v>0</v>
      </c>
      <c r="K48" s="97">
        <v>3.1999999999670669E-3</v>
      </c>
      <c r="L48" s="96">
        <v>170400.00226099999</v>
      </c>
      <c r="M48" s="98">
        <v>99.79</v>
      </c>
      <c r="N48" s="86"/>
      <c r="O48" s="96">
        <v>170.04216225799999</v>
      </c>
      <c r="P48" s="97">
        <v>1.4851291187362457E-4</v>
      </c>
      <c r="Q48" s="97">
        <v>1.9640399473260572E-2</v>
      </c>
      <c r="R48" s="97">
        <f>O48/'סכום נכסי הקרן'!$C$42</f>
        <v>4.5859047781951733E-3</v>
      </c>
    </row>
    <row r="49" spans="2:18" s="141" customFormat="1">
      <c r="B49" s="88" t="s">
        <v>319</v>
      </c>
      <c r="C49" s="86" t="s">
        <v>320</v>
      </c>
      <c r="D49" s="99" t="s">
        <v>128</v>
      </c>
      <c r="E49" s="86" t="s">
        <v>262</v>
      </c>
      <c r="F49" s="86"/>
      <c r="G49" s="86"/>
      <c r="H49" s="96">
        <v>3.6000000000109282</v>
      </c>
      <c r="I49" s="99" t="s">
        <v>172</v>
      </c>
      <c r="J49" s="100">
        <v>1.2500000000000001E-2</v>
      </c>
      <c r="K49" s="97">
        <v>8.7000000000036423E-3</v>
      </c>
      <c r="L49" s="96">
        <v>161837.940844</v>
      </c>
      <c r="M49" s="98">
        <v>101.77</v>
      </c>
      <c r="N49" s="86"/>
      <c r="O49" s="96">
        <v>164.70247816200001</v>
      </c>
      <c r="P49" s="97">
        <v>1.3929665173919311E-5</v>
      </c>
      <c r="Q49" s="97">
        <v>1.9023649325451145E-2</v>
      </c>
      <c r="R49" s="97">
        <f>O49/'סכום נכסי הקרן'!$C$42</f>
        <v>4.4418976538165419E-3</v>
      </c>
    </row>
    <row r="50" spans="2:18" s="141" customFormat="1">
      <c r="B50" s="88" t="s">
        <v>321</v>
      </c>
      <c r="C50" s="86" t="s">
        <v>322</v>
      </c>
      <c r="D50" s="99" t="s">
        <v>128</v>
      </c>
      <c r="E50" s="86" t="s">
        <v>262</v>
      </c>
      <c r="F50" s="86"/>
      <c r="G50" s="86"/>
      <c r="H50" s="96">
        <v>4.5200000000642593</v>
      </c>
      <c r="I50" s="99" t="s">
        <v>172</v>
      </c>
      <c r="J50" s="100">
        <v>1.4999999999999999E-2</v>
      </c>
      <c r="K50" s="97">
        <v>1.0800000000275397E-2</v>
      </c>
      <c r="L50" s="96">
        <v>29789.335792999998</v>
      </c>
      <c r="M50" s="98">
        <v>102.39</v>
      </c>
      <c r="N50" s="86"/>
      <c r="O50" s="96">
        <v>30.501301002000005</v>
      </c>
      <c r="P50" s="97">
        <v>4.1686080433119494E-6</v>
      </c>
      <c r="Q50" s="97">
        <v>3.5229952864543695E-3</v>
      </c>
      <c r="R50" s="97">
        <f>O50/'סכום נכסי הקרן'!$C$42</f>
        <v>8.2259634992179877E-4</v>
      </c>
    </row>
    <row r="51" spans="2:18" s="141" customFormat="1">
      <c r="B51" s="88" t="s">
        <v>323</v>
      </c>
      <c r="C51" s="86" t="s">
        <v>324</v>
      </c>
      <c r="D51" s="99" t="s">
        <v>128</v>
      </c>
      <c r="E51" s="86" t="s">
        <v>262</v>
      </c>
      <c r="F51" s="86"/>
      <c r="G51" s="86"/>
      <c r="H51" s="96">
        <v>1.8300000000012022</v>
      </c>
      <c r="I51" s="99" t="s">
        <v>172</v>
      </c>
      <c r="J51" s="100">
        <v>5.0000000000000001E-3</v>
      </c>
      <c r="K51" s="97">
        <v>4.7999999999969924E-3</v>
      </c>
      <c r="L51" s="96">
        <v>398699.35407399997</v>
      </c>
      <c r="M51" s="98">
        <v>100.12</v>
      </c>
      <c r="N51" s="86"/>
      <c r="O51" s="96">
        <v>399.17780094400001</v>
      </c>
      <c r="P51" s="97">
        <v>2.8579478215011927E-5</v>
      </c>
      <c r="Q51" s="97">
        <v>4.6106279567901705E-2</v>
      </c>
      <c r="R51" s="97">
        <f>O51/'סכום נכסי הקרן'!$C$42</f>
        <v>1.0765514625255285E-2</v>
      </c>
    </row>
    <row r="52" spans="2:18" s="141" customFormat="1">
      <c r="B52" s="88" t="s">
        <v>325</v>
      </c>
      <c r="C52" s="86" t="s">
        <v>326</v>
      </c>
      <c r="D52" s="99" t="s">
        <v>128</v>
      </c>
      <c r="E52" s="86" t="s">
        <v>262</v>
      </c>
      <c r="F52" s="86"/>
      <c r="G52" s="86"/>
      <c r="H52" s="96">
        <v>2.6999999999987803</v>
      </c>
      <c r="I52" s="99" t="s">
        <v>172</v>
      </c>
      <c r="J52" s="100">
        <v>5.5E-2</v>
      </c>
      <c r="K52" s="97">
        <v>6.7999999999853629E-3</v>
      </c>
      <c r="L52" s="96">
        <v>358259.14928800002</v>
      </c>
      <c r="M52" s="98">
        <v>114.42</v>
      </c>
      <c r="N52" s="86"/>
      <c r="O52" s="96">
        <v>409.92012254499997</v>
      </c>
      <c r="P52" s="97">
        <v>1.9950608917015084E-5</v>
      </c>
      <c r="Q52" s="97">
        <v>4.7347051178378854E-2</v>
      </c>
      <c r="R52" s="97">
        <f>O52/'סכום נכסי הקרן'!$C$42</f>
        <v>1.1055226678458827E-2</v>
      </c>
    </row>
    <row r="53" spans="2:18" s="141" customFormat="1">
      <c r="B53" s="88" t="s">
        <v>327</v>
      </c>
      <c r="C53" s="86" t="s">
        <v>328</v>
      </c>
      <c r="D53" s="99" t="s">
        <v>128</v>
      </c>
      <c r="E53" s="86" t="s">
        <v>262</v>
      </c>
      <c r="F53" s="86"/>
      <c r="G53" s="86"/>
      <c r="H53" s="96">
        <v>15.100000000002959</v>
      </c>
      <c r="I53" s="99" t="s">
        <v>172</v>
      </c>
      <c r="J53" s="100">
        <v>5.5E-2</v>
      </c>
      <c r="K53" s="97">
        <v>2.7700000000000231E-2</v>
      </c>
      <c r="L53" s="96">
        <v>299795.80915400002</v>
      </c>
      <c r="M53" s="98">
        <v>146.6</v>
      </c>
      <c r="N53" s="86"/>
      <c r="O53" s="96">
        <v>439.50065498699996</v>
      </c>
      <c r="P53" s="97">
        <v>1.6396955896713269E-5</v>
      </c>
      <c r="Q53" s="97">
        <v>5.076369482768231E-2</v>
      </c>
      <c r="R53" s="97">
        <f>O53/'סכום נכסי הקרן'!$C$42</f>
        <v>1.1852990616919584E-2</v>
      </c>
    </row>
    <row r="54" spans="2:18" s="141" customFormat="1">
      <c r="B54" s="88" t="s">
        <v>329</v>
      </c>
      <c r="C54" s="86" t="s">
        <v>330</v>
      </c>
      <c r="D54" s="99" t="s">
        <v>128</v>
      </c>
      <c r="E54" s="86" t="s">
        <v>262</v>
      </c>
      <c r="F54" s="86"/>
      <c r="G54" s="86"/>
      <c r="H54" s="96">
        <v>3.7800000000108884</v>
      </c>
      <c r="I54" s="99" t="s">
        <v>172</v>
      </c>
      <c r="J54" s="100">
        <v>4.2500000000000003E-2</v>
      </c>
      <c r="K54" s="97">
        <v>9.4000000000129206E-3</v>
      </c>
      <c r="L54" s="96">
        <v>95939.399846999993</v>
      </c>
      <c r="M54" s="98">
        <v>112.96</v>
      </c>
      <c r="N54" s="86"/>
      <c r="O54" s="96">
        <v>108.373146069</v>
      </c>
      <c r="P54" s="97">
        <v>5.3549474583099744E-6</v>
      </c>
      <c r="Q54" s="97">
        <v>1.2517435985903781E-2</v>
      </c>
      <c r="R54" s="97">
        <f>O54/'סכום נכסי הקרן'!$C$42</f>
        <v>2.9227394064291171E-3</v>
      </c>
    </row>
    <row r="55" spans="2:18" s="141" customFormat="1">
      <c r="B55" s="88" t="s">
        <v>331</v>
      </c>
      <c r="C55" s="86" t="s">
        <v>332</v>
      </c>
      <c r="D55" s="99" t="s">
        <v>128</v>
      </c>
      <c r="E55" s="86" t="s">
        <v>262</v>
      </c>
      <c r="F55" s="86"/>
      <c r="G55" s="86"/>
      <c r="H55" s="96">
        <v>7.4799999999906532</v>
      </c>
      <c r="I55" s="99" t="s">
        <v>172</v>
      </c>
      <c r="J55" s="100">
        <v>0.02</v>
      </c>
      <c r="K55" s="97">
        <v>1.6199999999988803E-2</v>
      </c>
      <c r="L55" s="96">
        <v>399607.57701999997</v>
      </c>
      <c r="M55" s="98">
        <v>102.81</v>
      </c>
      <c r="N55" s="86"/>
      <c r="O55" s="96">
        <v>410.83654993300001</v>
      </c>
      <c r="P55" s="97">
        <v>2.8014581235933813E-5</v>
      </c>
      <c r="Q55" s="97">
        <v>4.7452901396639713E-2</v>
      </c>
      <c r="R55" s="97">
        <f>O55/'סכום נכסי הקרן'!$C$42</f>
        <v>1.1079942011889613E-2</v>
      </c>
    </row>
    <row r="56" spans="2:18" s="141" customFormat="1">
      <c r="B56" s="88" t="s">
        <v>333</v>
      </c>
      <c r="C56" s="86" t="s">
        <v>334</v>
      </c>
      <c r="D56" s="99" t="s">
        <v>128</v>
      </c>
      <c r="E56" s="86" t="s">
        <v>262</v>
      </c>
      <c r="F56" s="86"/>
      <c r="G56" s="86"/>
      <c r="H56" s="96">
        <v>2.049999999998855</v>
      </c>
      <c r="I56" s="99" t="s">
        <v>172</v>
      </c>
      <c r="J56" s="100">
        <v>0.01</v>
      </c>
      <c r="K56" s="97">
        <v>5.0999999999878963E-3</v>
      </c>
      <c r="L56" s="96">
        <v>299898.324891</v>
      </c>
      <c r="M56" s="98">
        <v>101.93</v>
      </c>
      <c r="N56" s="86"/>
      <c r="O56" s="96">
        <v>305.686375887</v>
      </c>
      <c r="P56" s="97">
        <v>2.0592316674040071E-5</v>
      </c>
      <c r="Q56" s="97">
        <v>3.5307728719919322E-2</v>
      </c>
      <c r="R56" s="97">
        <f>O56/'סכום נכסי הקרן'!$C$42</f>
        <v>8.2441236525937333E-3</v>
      </c>
    </row>
    <row r="57" spans="2:18" s="141" customFormat="1">
      <c r="B57" s="88" t="s">
        <v>335</v>
      </c>
      <c r="C57" s="86" t="s">
        <v>336</v>
      </c>
      <c r="D57" s="99" t="s">
        <v>128</v>
      </c>
      <c r="E57" s="86" t="s">
        <v>262</v>
      </c>
      <c r="F57" s="86"/>
      <c r="G57" s="86"/>
      <c r="H57" s="96">
        <v>0.40999999999854214</v>
      </c>
      <c r="I57" s="99" t="s">
        <v>172</v>
      </c>
      <c r="J57" s="100">
        <v>0</v>
      </c>
      <c r="K57" s="97">
        <v>2.900000000014578E-3</v>
      </c>
      <c r="L57" s="96">
        <v>274710.8</v>
      </c>
      <c r="M57" s="98">
        <v>99.88</v>
      </c>
      <c r="N57" s="86"/>
      <c r="O57" s="96">
        <v>274.38114704000003</v>
      </c>
      <c r="P57" s="97">
        <v>1.2568475367077012E-4</v>
      </c>
      <c r="Q57" s="97">
        <v>3.1691877262890508E-2</v>
      </c>
      <c r="R57" s="97">
        <f>O57/'סכום נכסי הקרן'!$C$42</f>
        <v>7.3998459943613766E-3</v>
      </c>
    </row>
    <row r="58" spans="2:18" s="141" customFormat="1">
      <c r="B58" s="88" t="s">
        <v>337</v>
      </c>
      <c r="C58" s="86" t="s">
        <v>338</v>
      </c>
      <c r="D58" s="99" t="s">
        <v>128</v>
      </c>
      <c r="E58" s="86" t="s">
        <v>262</v>
      </c>
      <c r="F58" s="86"/>
      <c r="G58" s="86"/>
      <c r="H58" s="96">
        <v>6.0799999999959118</v>
      </c>
      <c r="I58" s="99" t="s">
        <v>172</v>
      </c>
      <c r="J58" s="100">
        <v>1.7500000000000002E-2</v>
      </c>
      <c r="K58" s="97">
        <v>1.3999999999971804E-2</v>
      </c>
      <c r="L58" s="96">
        <v>275082.69746900001</v>
      </c>
      <c r="M58" s="98">
        <v>103.15</v>
      </c>
      <c r="N58" s="86"/>
      <c r="O58" s="96">
        <v>283.74781035199999</v>
      </c>
      <c r="P58" s="97">
        <v>1.496212768795404E-5</v>
      </c>
      <c r="Q58" s="97">
        <v>3.2773756055398971E-2</v>
      </c>
      <c r="R58" s="97">
        <f>O58/'סכום נכסי הקרן'!$C$42</f>
        <v>7.6524576141376076E-3</v>
      </c>
    </row>
    <row r="59" spans="2:18" s="141" customFormat="1">
      <c r="B59" s="88" t="s">
        <v>339</v>
      </c>
      <c r="C59" s="86" t="s">
        <v>340</v>
      </c>
      <c r="D59" s="99" t="s">
        <v>128</v>
      </c>
      <c r="E59" s="86" t="s">
        <v>262</v>
      </c>
      <c r="F59" s="86"/>
      <c r="G59" s="86"/>
      <c r="H59" s="96">
        <v>8.5899999999927807</v>
      </c>
      <c r="I59" s="99" t="s">
        <v>172</v>
      </c>
      <c r="J59" s="100">
        <v>2.2499999999999999E-2</v>
      </c>
      <c r="K59" s="97">
        <v>1.8299999999998498E-2</v>
      </c>
      <c r="L59" s="96">
        <v>253854.75606399999</v>
      </c>
      <c r="M59" s="98">
        <v>104.76</v>
      </c>
      <c r="N59" s="86"/>
      <c r="O59" s="96">
        <v>265.93823688800001</v>
      </c>
      <c r="P59" s="97">
        <v>2.7406925467406989E-5</v>
      </c>
      <c r="Q59" s="97">
        <v>3.0716694838130873E-2</v>
      </c>
      <c r="R59" s="97">
        <f>O59/'סכום נכסי הקרן'!$C$42</f>
        <v>7.1721472783853758E-3</v>
      </c>
    </row>
    <row r="60" spans="2:18" s="141" customFormat="1">
      <c r="B60" s="88" t="s">
        <v>341</v>
      </c>
      <c r="C60" s="86" t="s">
        <v>342</v>
      </c>
      <c r="D60" s="99" t="s">
        <v>128</v>
      </c>
      <c r="E60" s="86" t="s">
        <v>262</v>
      </c>
      <c r="F60" s="86"/>
      <c r="G60" s="86"/>
      <c r="H60" s="96">
        <v>0.84000000000025377</v>
      </c>
      <c r="I60" s="99" t="s">
        <v>172</v>
      </c>
      <c r="J60" s="100">
        <v>0.05</v>
      </c>
      <c r="K60" s="97">
        <v>2.90000000000333E-3</v>
      </c>
      <c r="L60" s="96">
        <v>602046.26787600003</v>
      </c>
      <c r="M60" s="98">
        <v>104.75</v>
      </c>
      <c r="N60" s="86"/>
      <c r="O60" s="96">
        <v>630.64346065100005</v>
      </c>
      <c r="P60" s="97">
        <v>3.252691870440436E-5</v>
      </c>
      <c r="Q60" s="97">
        <v>7.2841284349184382E-2</v>
      </c>
      <c r="R60" s="97">
        <f>O60/'סכום נכסי הקרן'!$C$42</f>
        <v>1.7007963325877416E-2</v>
      </c>
    </row>
    <row r="61" spans="2:18" s="141" customFormat="1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 s="141" customFormat="1">
      <c r="B62" s="87" t="s">
        <v>25</v>
      </c>
      <c r="C62" s="84"/>
      <c r="D62" s="84"/>
      <c r="E62" s="84"/>
      <c r="F62" s="84"/>
      <c r="G62" s="84"/>
      <c r="H62" s="93">
        <v>1.1700000000723234</v>
      </c>
      <c r="I62" s="84"/>
      <c r="J62" s="84"/>
      <c r="K62" s="94">
        <v>2.8999999998486244E-3</v>
      </c>
      <c r="L62" s="93"/>
      <c r="M62" s="95"/>
      <c r="N62" s="84"/>
      <c r="O62" s="93">
        <v>5.9454952210000007</v>
      </c>
      <c r="P62" s="84"/>
      <c r="Q62" s="94">
        <v>6.8672322003073027E-4</v>
      </c>
      <c r="R62" s="94">
        <f>O62/'סכום נכסי הקרן'!$C$42</f>
        <v>1.6034537893814456E-4</v>
      </c>
    </row>
    <row r="63" spans="2:18" s="141" customFormat="1">
      <c r="B63" s="88" t="s">
        <v>343</v>
      </c>
      <c r="C63" s="86" t="s">
        <v>344</v>
      </c>
      <c r="D63" s="99" t="s">
        <v>128</v>
      </c>
      <c r="E63" s="86" t="s">
        <v>262</v>
      </c>
      <c r="F63" s="86"/>
      <c r="G63" s="86"/>
      <c r="H63" s="96">
        <v>1.1700000000723234</v>
      </c>
      <c r="I63" s="99" t="s">
        <v>172</v>
      </c>
      <c r="J63" s="100">
        <v>2.8999999999999998E-3</v>
      </c>
      <c r="K63" s="97">
        <v>2.8999999998486244E-3</v>
      </c>
      <c r="L63" s="96">
        <v>5944.3063519999987</v>
      </c>
      <c r="M63" s="98">
        <v>100.02</v>
      </c>
      <c r="N63" s="86"/>
      <c r="O63" s="96">
        <v>5.9454952210000007</v>
      </c>
      <c r="P63" s="97">
        <v>3.2264323420811654E-7</v>
      </c>
      <c r="Q63" s="97">
        <v>6.8672322003073027E-4</v>
      </c>
      <c r="R63" s="97">
        <f>O63/'סכום נכסי הקרן'!$C$42</f>
        <v>1.6034537893814456E-4</v>
      </c>
    </row>
    <row r="64" spans="2:18" s="141" customFormat="1">
      <c r="B64" s="144"/>
    </row>
    <row r="65" spans="2:4">
      <c r="C65" s="1"/>
      <c r="D65" s="1"/>
    </row>
    <row r="66" spans="2:4">
      <c r="C66" s="1"/>
      <c r="D66" s="1"/>
    </row>
    <row r="67" spans="2:4">
      <c r="B67" s="101" t="s">
        <v>119</v>
      </c>
      <c r="C67" s="102"/>
      <c r="D67" s="102"/>
    </row>
    <row r="68" spans="2:4">
      <c r="B68" s="101" t="s">
        <v>239</v>
      </c>
      <c r="C68" s="102"/>
      <c r="D68" s="102"/>
    </row>
    <row r="69" spans="2:4">
      <c r="B69" s="161" t="s">
        <v>247</v>
      </c>
      <c r="C69" s="161"/>
      <c r="D69" s="16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187</v>
      </c>
      <c r="C1" s="80" t="s" vm="1">
        <v>257</v>
      </c>
    </row>
    <row r="2" spans="2:67">
      <c r="B2" s="58" t="s">
        <v>186</v>
      </c>
      <c r="C2" s="80" t="s">
        <v>258</v>
      </c>
    </row>
    <row r="3" spans="2:67">
      <c r="B3" s="58" t="s">
        <v>188</v>
      </c>
      <c r="C3" s="80" t="s">
        <v>259</v>
      </c>
    </row>
    <row r="4" spans="2:67">
      <c r="B4" s="58" t="s">
        <v>189</v>
      </c>
      <c r="C4" s="80">
        <v>9454</v>
      </c>
    </row>
    <row r="6" spans="2:67" ht="26.25" customHeight="1">
      <c r="B6" s="158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3"/>
      <c r="BO6" s="3"/>
    </row>
    <row r="7" spans="2:67" ht="26.25" customHeight="1">
      <c r="B7" s="158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3"/>
      <c r="AZ7" s="45"/>
      <c r="BJ7" s="3"/>
      <c r="BO7" s="3"/>
    </row>
    <row r="8" spans="2:67" s="3" customFormat="1" ht="78.75">
      <c r="B8" s="39" t="s">
        <v>122</v>
      </c>
      <c r="C8" s="14" t="s">
        <v>47</v>
      </c>
      <c r="D8" s="14" t="s">
        <v>127</v>
      </c>
      <c r="E8" s="14" t="s">
        <v>233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241</v>
      </c>
      <c r="P8" s="14" t="s">
        <v>240</v>
      </c>
      <c r="Q8" s="14" t="s">
        <v>64</v>
      </c>
      <c r="R8" s="14" t="s">
        <v>61</v>
      </c>
      <c r="S8" s="14" t="s">
        <v>190</v>
      </c>
      <c r="T8" s="40" t="s">
        <v>192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248</v>
      </c>
      <c r="P9" s="17"/>
      <c r="Q9" s="17" t="s">
        <v>244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7" t="s">
        <v>193</v>
      </c>
      <c r="T10" s="75" t="s">
        <v>234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C145" sqref="C145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.28515625" style="1" bestFit="1" customWidth="1"/>
    <col min="13" max="13" width="7.42578125" style="1" bestFit="1" customWidth="1"/>
    <col min="14" max="14" width="10" style="1" bestFit="1" customWidth="1"/>
    <col min="15" max="15" width="12.28515625" style="1" bestFit="1" customWidth="1"/>
    <col min="16" max="16" width="13" style="1" bestFit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187</v>
      </c>
      <c r="C1" s="80" t="s" vm="1">
        <v>257</v>
      </c>
    </row>
    <row r="2" spans="2:66">
      <c r="B2" s="58" t="s">
        <v>186</v>
      </c>
      <c r="C2" s="80" t="s">
        <v>258</v>
      </c>
    </row>
    <row r="3" spans="2:66">
      <c r="B3" s="58" t="s">
        <v>188</v>
      </c>
      <c r="C3" s="80" t="s">
        <v>259</v>
      </c>
    </row>
    <row r="4" spans="2:66">
      <c r="B4" s="58" t="s">
        <v>189</v>
      </c>
      <c r="C4" s="80">
        <v>9454</v>
      </c>
    </row>
    <row r="6" spans="2:66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6"/>
    </row>
    <row r="7" spans="2:66" ht="26.25" customHeight="1">
      <c r="B7" s="164" t="s">
        <v>94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6"/>
      <c r="BN7" s="3"/>
    </row>
    <row r="8" spans="2:66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241</v>
      </c>
      <c r="P8" s="31" t="s">
        <v>240</v>
      </c>
      <c r="Q8" s="31" t="s">
        <v>255</v>
      </c>
      <c r="R8" s="31" t="s">
        <v>64</v>
      </c>
      <c r="S8" s="14" t="s">
        <v>61</v>
      </c>
      <c r="T8" s="31" t="s">
        <v>190</v>
      </c>
      <c r="U8" s="15" t="s">
        <v>192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248</v>
      </c>
      <c r="P9" s="33"/>
      <c r="Q9" s="17" t="s">
        <v>244</v>
      </c>
      <c r="R9" s="33" t="s">
        <v>244</v>
      </c>
      <c r="S9" s="17" t="s">
        <v>20</v>
      </c>
      <c r="T9" s="33" t="s">
        <v>244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120</v>
      </c>
      <c r="R10" s="20" t="s">
        <v>121</v>
      </c>
      <c r="S10" s="20" t="s">
        <v>193</v>
      </c>
      <c r="T10" s="21" t="s">
        <v>234</v>
      </c>
      <c r="U10" s="21" t="s">
        <v>250</v>
      </c>
      <c r="V10" s="5"/>
      <c r="BI10" s="1"/>
      <c r="BJ10" s="3"/>
      <c r="BK10" s="1"/>
    </row>
    <row r="11" spans="2:66" s="139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4.0953181197103037</v>
      </c>
      <c r="L11" s="82"/>
      <c r="M11" s="82"/>
      <c r="N11" s="105">
        <v>1.1094789329364379E-2</v>
      </c>
      <c r="O11" s="90"/>
      <c r="P11" s="92"/>
      <c r="Q11" s="90">
        <v>18.236205077999998</v>
      </c>
      <c r="R11" s="90">
        <v>9051.9192337019958</v>
      </c>
      <c r="S11" s="82"/>
      <c r="T11" s="91">
        <v>1</v>
      </c>
      <c r="U11" s="91">
        <f>R11/'סכום נכסי הקרן'!$C$42</f>
        <v>0.24412321693890826</v>
      </c>
      <c r="V11" s="142"/>
      <c r="BI11" s="141"/>
      <c r="BJ11" s="143"/>
      <c r="BK11" s="141"/>
      <c r="BN11" s="141"/>
    </row>
    <row r="12" spans="2:66" s="141" customFormat="1">
      <c r="B12" s="83" t="s">
        <v>238</v>
      </c>
      <c r="C12" s="84"/>
      <c r="D12" s="84"/>
      <c r="E12" s="84"/>
      <c r="F12" s="84"/>
      <c r="G12" s="84"/>
      <c r="H12" s="84"/>
      <c r="I12" s="84"/>
      <c r="J12" s="84"/>
      <c r="K12" s="93">
        <v>4.0953181197103037</v>
      </c>
      <c r="L12" s="84"/>
      <c r="M12" s="84"/>
      <c r="N12" s="106">
        <v>1.1094789329364379E-2</v>
      </c>
      <c r="O12" s="93"/>
      <c r="P12" s="95"/>
      <c r="Q12" s="93">
        <v>18.236205077999998</v>
      </c>
      <c r="R12" s="93">
        <v>9051.9192337019977</v>
      </c>
      <c r="S12" s="84"/>
      <c r="T12" s="94">
        <v>1.0000000000000002</v>
      </c>
      <c r="U12" s="94">
        <f>R12/'סכום נכסי הקרן'!$C$42</f>
        <v>0.24412321693890832</v>
      </c>
      <c r="BJ12" s="143"/>
    </row>
    <row r="13" spans="2:66" s="141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4.118918344570039</v>
      </c>
      <c r="L13" s="84"/>
      <c r="M13" s="84"/>
      <c r="N13" s="106">
        <v>6.1691487073454601E-3</v>
      </c>
      <c r="O13" s="93"/>
      <c r="P13" s="95"/>
      <c r="Q13" s="93">
        <v>16.448775945999998</v>
      </c>
      <c r="R13" s="93">
        <v>7005.6681519589965</v>
      </c>
      <c r="S13" s="84"/>
      <c r="T13" s="94">
        <v>0.77394284803995794</v>
      </c>
      <c r="U13" s="94">
        <f>R13/'סכום נכסי הקרן'!$C$42</f>
        <v>0.18893741779037518</v>
      </c>
      <c r="BJ13" s="139"/>
    </row>
    <row r="14" spans="2:66" s="141" customFormat="1">
      <c r="B14" s="89" t="s">
        <v>345</v>
      </c>
      <c r="C14" s="86" t="s">
        <v>346</v>
      </c>
      <c r="D14" s="99" t="s">
        <v>128</v>
      </c>
      <c r="E14" s="99" t="s">
        <v>347</v>
      </c>
      <c r="F14" s="86" t="s">
        <v>348</v>
      </c>
      <c r="G14" s="99" t="s">
        <v>349</v>
      </c>
      <c r="H14" s="86" t="s">
        <v>350</v>
      </c>
      <c r="I14" s="86" t="s">
        <v>351</v>
      </c>
      <c r="J14" s="86"/>
      <c r="K14" s="96">
        <v>3.5499999999957033</v>
      </c>
      <c r="L14" s="99" t="s">
        <v>172</v>
      </c>
      <c r="M14" s="100">
        <v>6.1999999999999998E-3</v>
      </c>
      <c r="N14" s="100">
        <v>-6.9999999999933906E-4</v>
      </c>
      <c r="O14" s="96">
        <v>145935.708897</v>
      </c>
      <c r="P14" s="98">
        <v>103.66</v>
      </c>
      <c r="Q14" s="86"/>
      <c r="R14" s="96">
        <v>151.27694824299999</v>
      </c>
      <c r="S14" s="97">
        <v>3.095944623878552E-5</v>
      </c>
      <c r="T14" s="97">
        <v>1.6712140744668546E-2</v>
      </c>
      <c r="U14" s="97">
        <f>R14/'סכום נכסי הקרן'!$C$42</f>
        <v>4.0798215605242867E-3</v>
      </c>
    </row>
    <row r="15" spans="2:66" s="141" customFormat="1">
      <c r="B15" s="89" t="s">
        <v>352</v>
      </c>
      <c r="C15" s="86" t="s">
        <v>353</v>
      </c>
      <c r="D15" s="99" t="s">
        <v>128</v>
      </c>
      <c r="E15" s="99" t="s">
        <v>347</v>
      </c>
      <c r="F15" s="86" t="s">
        <v>354</v>
      </c>
      <c r="G15" s="99" t="s">
        <v>355</v>
      </c>
      <c r="H15" s="86" t="s">
        <v>350</v>
      </c>
      <c r="I15" s="86" t="s">
        <v>168</v>
      </c>
      <c r="J15" s="86"/>
      <c r="K15" s="96">
        <v>1.240000000000447</v>
      </c>
      <c r="L15" s="99" t="s">
        <v>172</v>
      </c>
      <c r="M15" s="100">
        <v>5.8999999999999999E-3</v>
      </c>
      <c r="N15" s="100">
        <v>-9.9000000000044712E-3</v>
      </c>
      <c r="O15" s="96">
        <v>174931.61134100001</v>
      </c>
      <c r="P15" s="98">
        <v>102.33</v>
      </c>
      <c r="Q15" s="86"/>
      <c r="R15" s="96">
        <v>179.00751550799998</v>
      </c>
      <c r="S15" s="97">
        <v>3.2770075507605539E-5</v>
      </c>
      <c r="T15" s="97">
        <v>1.9775642146863327E-2</v>
      </c>
      <c r="U15" s="97">
        <f>R15/'סכום נכסי הקרן'!$C$42</f>
        <v>4.8276933779249336E-3</v>
      </c>
    </row>
    <row r="16" spans="2:66" s="141" customFormat="1">
      <c r="B16" s="89" t="s">
        <v>356</v>
      </c>
      <c r="C16" s="86" t="s">
        <v>357</v>
      </c>
      <c r="D16" s="99" t="s">
        <v>128</v>
      </c>
      <c r="E16" s="99" t="s">
        <v>347</v>
      </c>
      <c r="F16" s="86" t="s">
        <v>354</v>
      </c>
      <c r="G16" s="99" t="s">
        <v>355</v>
      </c>
      <c r="H16" s="86" t="s">
        <v>350</v>
      </c>
      <c r="I16" s="86" t="s">
        <v>168</v>
      </c>
      <c r="J16" s="86"/>
      <c r="K16" s="96">
        <v>6.0799999999709904</v>
      </c>
      <c r="L16" s="99" t="s">
        <v>172</v>
      </c>
      <c r="M16" s="100">
        <v>8.3000000000000001E-3</v>
      </c>
      <c r="N16" s="100">
        <v>4.2999999999241804E-3</v>
      </c>
      <c r="O16" s="96">
        <v>58839.527059000007</v>
      </c>
      <c r="P16" s="98">
        <v>103.11</v>
      </c>
      <c r="Q16" s="86"/>
      <c r="R16" s="96">
        <v>60.669435921999998</v>
      </c>
      <c r="S16" s="97">
        <v>4.575497644501816E-5</v>
      </c>
      <c r="T16" s="97">
        <v>6.7023836995933738E-3</v>
      </c>
      <c r="U16" s="97">
        <f>R16/'סכום נכסי הקרן'!$C$42</f>
        <v>1.6362074699036357E-3</v>
      </c>
    </row>
    <row r="17" spans="2:61" s="141" customFormat="1" ht="20.25">
      <c r="B17" s="89" t="s">
        <v>358</v>
      </c>
      <c r="C17" s="86" t="s">
        <v>359</v>
      </c>
      <c r="D17" s="99" t="s">
        <v>128</v>
      </c>
      <c r="E17" s="99" t="s">
        <v>347</v>
      </c>
      <c r="F17" s="86" t="s">
        <v>360</v>
      </c>
      <c r="G17" s="99" t="s">
        <v>355</v>
      </c>
      <c r="H17" s="86" t="s">
        <v>350</v>
      </c>
      <c r="I17" s="86" t="s">
        <v>168</v>
      </c>
      <c r="J17" s="86"/>
      <c r="K17" s="96">
        <v>2.2299999999977387</v>
      </c>
      <c r="L17" s="99" t="s">
        <v>172</v>
      </c>
      <c r="M17" s="100">
        <v>0.04</v>
      </c>
      <c r="N17" s="100">
        <v>-4.6999999999537906E-3</v>
      </c>
      <c r="O17" s="96">
        <v>88521.587776999993</v>
      </c>
      <c r="P17" s="98">
        <v>114.9</v>
      </c>
      <c r="Q17" s="86"/>
      <c r="R17" s="96">
        <v>101.71130320100001</v>
      </c>
      <c r="S17" s="97">
        <v>4.2729043149670608E-5</v>
      </c>
      <c r="T17" s="97">
        <v>1.1236435122212505E-2</v>
      </c>
      <c r="U17" s="97">
        <f>R17/'סכום נכסי הקרן'!$C$42</f>
        <v>2.7430746889598517E-3</v>
      </c>
      <c r="BI17" s="139"/>
    </row>
    <row r="18" spans="2:61" s="141" customFormat="1">
      <c r="B18" s="89" t="s">
        <v>361</v>
      </c>
      <c r="C18" s="86" t="s">
        <v>362</v>
      </c>
      <c r="D18" s="99" t="s">
        <v>128</v>
      </c>
      <c r="E18" s="99" t="s">
        <v>347</v>
      </c>
      <c r="F18" s="86" t="s">
        <v>360</v>
      </c>
      <c r="G18" s="99" t="s">
        <v>355</v>
      </c>
      <c r="H18" s="86" t="s">
        <v>350</v>
      </c>
      <c r="I18" s="86" t="s">
        <v>168</v>
      </c>
      <c r="J18" s="86"/>
      <c r="K18" s="96">
        <v>3.4300000000013866</v>
      </c>
      <c r="L18" s="99" t="s">
        <v>172</v>
      </c>
      <c r="M18" s="100">
        <v>9.8999999999999991E-3</v>
      </c>
      <c r="N18" s="100">
        <v>-2.200000000014688E-3</v>
      </c>
      <c r="O18" s="96">
        <v>115940.14370299998</v>
      </c>
      <c r="P18" s="98">
        <v>105.7</v>
      </c>
      <c r="Q18" s="86"/>
      <c r="R18" s="96">
        <v>122.548735081</v>
      </c>
      <c r="S18" s="97">
        <v>3.8468809148292191E-5</v>
      </c>
      <c r="T18" s="97">
        <v>1.3538425599814019E-2</v>
      </c>
      <c r="U18" s="97">
        <f>R18/'סכום נכסי הקרן'!$C$42</f>
        <v>3.305044009714667E-3</v>
      </c>
    </row>
    <row r="19" spans="2:61" s="141" customFormat="1">
      <c r="B19" s="89" t="s">
        <v>363</v>
      </c>
      <c r="C19" s="86" t="s">
        <v>364</v>
      </c>
      <c r="D19" s="99" t="s">
        <v>128</v>
      </c>
      <c r="E19" s="99" t="s">
        <v>347</v>
      </c>
      <c r="F19" s="86" t="s">
        <v>360</v>
      </c>
      <c r="G19" s="99" t="s">
        <v>355</v>
      </c>
      <c r="H19" s="86" t="s">
        <v>350</v>
      </c>
      <c r="I19" s="86" t="s">
        <v>168</v>
      </c>
      <c r="J19" s="86"/>
      <c r="K19" s="96">
        <v>5.3800000000122088</v>
      </c>
      <c r="L19" s="99" t="s">
        <v>172</v>
      </c>
      <c r="M19" s="100">
        <v>8.6E-3</v>
      </c>
      <c r="N19" s="100">
        <v>3.6999999999763715E-3</v>
      </c>
      <c r="O19" s="96">
        <v>97524.840972000005</v>
      </c>
      <c r="P19" s="98">
        <v>104.15</v>
      </c>
      <c r="Q19" s="86"/>
      <c r="R19" s="96">
        <v>101.57211785199999</v>
      </c>
      <c r="S19" s="97">
        <v>3.8988866805178484E-5</v>
      </c>
      <c r="T19" s="97">
        <v>1.1221058786497776E-2</v>
      </c>
      <c r="U19" s="97">
        <f>R19/'סכום נכסי הקרן'!$C$42</f>
        <v>2.7393209684204393E-3</v>
      </c>
      <c r="BI19" s="143"/>
    </row>
    <row r="20" spans="2:61" s="141" customFormat="1">
      <c r="B20" s="89" t="s">
        <v>365</v>
      </c>
      <c r="C20" s="86" t="s">
        <v>366</v>
      </c>
      <c r="D20" s="99" t="s">
        <v>128</v>
      </c>
      <c r="E20" s="99" t="s">
        <v>347</v>
      </c>
      <c r="F20" s="86" t="s">
        <v>360</v>
      </c>
      <c r="G20" s="99" t="s">
        <v>355</v>
      </c>
      <c r="H20" s="86" t="s">
        <v>350</v>
      </c>
      <c r="I20" s="86" t="s">
        <v>168</v>
      </c>
      <c r="J20" s="86"/>
      <c r="K20" s="96">
        <v>8.0800000001661925</v>
      </c>
      <c r="L20" s="99" t="s">
        <v>172</v>
      </c>
      <c r="M20" s="100">
        <v>1.2199999999999999E-2</v>
      </c>
      <c r="N20" s="100">
        <v>8.90000000031161E-3</v>
      </c>
      <c r="O20" s="96">
        <v>3691.48</v>
      </c>
      <c r="P20" s="98">
        <v>104.32</v>
      </c>
      <c r="Q20" s="86"/>
      <c r="R20" s="96">
        <v>3.8509517920000005</v>
      </c>
      <c r="S20" s="97">
        <v>4.6050937615393058E-6</v>
      </c>
      <c r="T20" s="97">
        <v>4.2542931422346144E-4</v>
      </c>
      <c r="U20" s="97">
        <f>R20/'סכום נכסי הקרן'!$C$42</f>
        <v>1.0385717276834505E-4</v>
      </c>
    </row>
    <row r="21" spans="2:61" s="141" customFormat="1">
      <c r="B21" s="89" t="s">
        <v>367</v>
      </c>
      <c r="C21" s="86" t="s">
        <v>368</v>
      </c>
      <c r="D21" s="99" t="s">
        <v>128</v>
      </c>
      <c r="E21" s="99" t="s">
        <v>347</v>
      </c>
      <c r="F21" s="86" t="s">
        <v>360</v>
      </c>
      <c r="G21" s="99" t="s">
        <v>355</v>
      </c>
      <c r="H21" s="86" t="s">
        <v>350</v>
      </c>
      <c r="I21" s="86" t="s">
        <v>168</v>
      </c>
      <c r="J21" s="86"/>
      <c r="K21" s="96">
        <v>10.84999999998622</v>
      </c>
      <c r="L21" s="99" t="s">
        <v>172</v>
      </c>
      <c r="M21" s="100">
        <v>5.6000000000000008E-3</v>
      </c>
      <c r="N21" s="100">
        <v>4.5000000000459273E-3</v>
      </c>
      <c r="O21" s="96">
        <v>53277.134488000003</v>
      </c>
      <c r="P21" s="98">
        <v>102.17</v>
      </c>
      <c r="Q21" s="86"/>
      <c r="R21" s="96">
        <v>54.433247355000006</v>
      </c>
      <c r="S21" s="97">
        <v>7.5901246836209462E-5</v>
      </c>
      <c r="T21" s="97">
        <v>6.0134481925484705E-3</v>
      </c>
      <c r="U21" s="97">
        <f>R21/'סכום נכסי הקרן'!$C$42</f>
        <v>1.4680223176603961E-3</v>
      </c>
    </row>
    <row r="22" spans="2:61" s="141" customFormat="1">
      <c r="B22" s="89" t="s">
        <v>369</v>
      </c>
      <c r="C22" s="86" t="s">
        <v>370</v>
      </c>
      <c r="D22" s="99" t="s">
        <v>128</v>
      </c>
      <c r="E22" s="99" t="s">
        <v>347</v>
      </c>
      <c r="F22" s="86" t="s">
        <v>360</v>
      </c>
      <c r="G22" s="99" t="s">
        <v>355</v>
      </c>
      <c r="H22" s="86" t="s">
        <v>350</v>
      </c>
      <c r="I22" s="86" t="s">
        <v>168</v>
      </c>
      <c r="J22" s="86"/>
      <c r="K22" s="96">
        <v>1.4499999999945241</v>
      </c>
      <c r="L22" s="99" t="s">
        <v>172</v>
      </c>
      <c r="M22" s="100">
        <v>4.0999999999999995E-3</v>
      </c>
      <c r="N22" s="100">
        <v>-8.9000000000985634E-3</v>
      </c>
      <c r="O22" s="96">
        <v>17934.049888000001</v>
      </c>
      <c r="P22" s="98">
        <v>101.83</v>
      </c>
      <c r="Q22" s="86"/>
      <c r="R22" s="96">
        <v>18.262243738000002</v>
      </c>
      <c r="S22" s="97">
        <v>1.4546975210045644E-5</v>
      </c>
      <c r="T22" s="97">
        <v>2.017499633669536E-3</v>
      </c>
      <c r="U22" s="97">
        <f>R22/'סכום נכסי הקרן'!$C$42</f>
        <v>4.9251850074447611E-4</v>
      </c>
    </row>
    <row r="23" spans="2:61" s="141" customFormat="1">
      <c r="B23" s="89" t="s">
        <v>371</v>
      </c>
      <c r="C23" s="86" t="s">
        <v>372</v>
      </c>
      <c r="D23" s="99" t="s">
        <v>128</v>
      </c>
      <c r="E23" s="99" t="s">
        <v>347</v>
      </c>
      <c r="F23" s="86" t="s">
        <v>360</v>
      </c>
      <c r="G23" s="99" t="s">
        <v>355</v>
      </c>
      <c r="H23" s="86" t="s">
        <v>350</v>
      </c>
      <c r="I23" s="86" t="s">
        <v>168</v>
      </c>
      <c r="J23" s="86"/>
      <c r="K23" s="96">
        <v>0.83999999999619268</v>
      </c>
      <c r="L23" s="99" t="s">
        <v>172</v>
      </c>
      <c r="M23" s="100">
        <v>6.4000000000000003E-3</v>
      </c>
      <c r="N23" s="100">
        <v>-1.1399999999953996E-2</v>
      </c>
      <c r="O23" s="96">
        <v>124073.75029500001</v>
      </c>
      <c r="P23" s="98">
        <v>101.61</v>
      </c>
      <c r="Q23" s="86"/>
      <c r="R23" s="96">
        <v>126.07133384700001</v>
      </c>
      <c r="S23" s="97">
        <v>3.9387304286061213E-5</v>
      </c>
      <c r="T23" s="97">
        <v>1.3927580504431894E-2</v>
      </c>
      <c r="U23" s="97">
        <f>R23/'סכום נכסי הקרן'!$C$42</f>
        <v>3.4000457569175369E-3</v>
      </c>
    </row>
    <row r="24" spans="2:61" s="141" customFormat="1">
      <c r="B24" s="89" t="s">
        <v>373</v>
      </c>
      <c r="C24" s="86" t="s">
        <v>374</v>
      </c>
      <c r="D24" s="99" t="s">
        <v>128</v>
      </c>
      <c r="E24" s="99" t="s">
        <v>347</v>
      </c>
      <c r="F24" s="86" t="s">
        <v>375</v>
      </c>
      <c r="G24" s="99" t="s">
        <v>355</v>
      </c>
      <c r="H24" s="86" t="s">
        <v>350</v>
      </c>
      <c r="I24" s="86" t="s">
        <v>168</v>
      </c>
      <c r="J24" s="86"/>
      <c r="K24" s="96">
        <v>3.1500000000039754</v>
      </c>
      <c r="L24" s="99" t="s">
        <v>172</v>
      </c>
      <c r="M24" s="100">
        <v>0.05</v>
      </c>
      <c r="N24" s="100">
        <v>-3.0999999999867483E-3</v>
      </c>
      <c r="O24" s="96">
        <v>153939.91925899999</v>
      </c>
      <c r="P24" s="98">
        <v>122.55</v>
      </c>
      <c r="Q24" s="86"/>
      <c r="R24" s="96">
        <v>188.65337357500002</v>
      </c>
      <c r="S24" s="97">
        <v>4.8844896987156069E-5</v>
      </c>
      <c r="T24" s="97">
        <v>2.0841256832319941E-2</v>
      </c>
      <c r="U24" s="97">
        <f>R24/'סכום נכסי הקרן'!$C$42</f>
        <v>5.0878346629559456E-3</v>
      </c>
    </row>
    <row r="25" spans="2:61" s="141" customFormat="1">
      <c r="B25" s="89" t="s">
        <v>376</v>
      </c>
      <c r="C25" s="86" t="s">
        <v>377</v>
      </c>
      <c r="D25" s="99" t="s">
        <v>128</v>
      </c>
      <c r="E25" s="99" t="s">
        <v>347</v>
      </c>
      <c r="F25" s="86" t="s">
        <v>375</v>
      </c>
      <c r="G25" s="99" t="s">
        <v>355</v>
      </c>
      <c r="H25" s="86" t="s">
        <v>350</v>
      </c>
      <c r="I25" s="86" t="s">
        <v>168</v>
      </c>
      <c r="J25" s="86"/>
      <c r="K25" s="96">
        <v>0.96</v>
      </c>
      <c r="L25" s="99" t="s">
        <v>172</v>
      </c>
      <c r="M25" s="100">
        <v>1.6E-2</v>
      </c>
      <c r="N25" s="100">
        <v>-1.0499999999712819E-2</v>
      </c>
      <c r="O25" s="96">
        <v>8441.0921510000007</v>
      </c>
      <c r="P25" s="98">
        <v>103.13</v>
      </c>
      <c r="Q25" s="86"/>
      <c r="R25" s="96">
        <v>8.7052984250000005</v>
      </c>
      <c r="S25" s="97">
        <v>4.0210805478312927E-6</v>
      </c>
      <c r="T25" s="97">
        <v>9.617074788502906E-4</v>
      </c>
      <c r="U25" s="97">
        <f>R25/'סכום נכסי הקרן'!$C$42</f>
        <v>2.3477512349114003E-4</v>
      </c>
    </row>
    <row r="26" spans="2:61" s="141" customFormat="1">
      <c r="B26" s="89" t="s">
        <v>378</v>
      </c>
      <c r="C26" s="86" t="s">
        <v>379</v>
      </c>
      <c r="D26" s="99" t="s">
        <v>128</v>
      </c>
      <c r="E26" s="99" t="s">
        <v>347</v>
      </c>
      <c r="F26" s="86" t="s">
        <v>375</v>
      </c>
      <c r="G26" s="99" t="s">
        <v>355</v>
      </c>
      <c r="H26" s="86" t="s">
        <v>350</v>
      </c>
      <c r="I26" s="86" t="s">
        <v>168</v>
      </c>
      <c r="J26" s="86"/>
      <c r="K26" s="96">
        <v>2.4800000000111204</v>
      </c>
      <c r="L26" s="99" t="s">
        <v>172</v>
      </c>
      <c r="M26" s="100">
        <v>6.9999999999999993E-3</v>
      </c>
      <c r="N26" s="100">
        <v>-3.2999999999799219E-3</v>
      </c>
      <c r="O26" s="96">
        <v>62112.656023000003</v>
      </c>
      <c r="P26" s="98">
        <v>104.24</v>
      </c>
      <c r="Q26" s="86"/>
      <c r="R26" s="96">
        <v>64.746232061000001</v>
      </c>
      <c r="S26" s="97">
        <v>2.1844623836974357E-5</v>
      </c>
      <c r="T26" s="97">
        <v>7.1527628991581828E-3</v>
      </c>
      <c r="U26" s="97">
        <f>R26/'סכום נכסי הקרן'!$C$42</f>
        <v>1.7461554889437675E-3</v>
      </c>
    </row>
    <row r="27" spans="2:61" s="141" customFormat="1">
      <c r="B27" s="89" t="s">
        <v>380</v>
      </c>
      <c r="C27" s="86" t="s">
        <v>381</v>
      </c>
      <c r="D27" s="99" t="s">
        <v>128</v>
      </c>
      <c r="E27" s="99" t="s">
        <v>347</v>
      </c>
      <c r="F27" s="86" t="s">
        <v>375</v>
      </c>
      <c r="G27" s="99" t="s">
        <v>355</v>
      </c>
      <c r="H27" s="86" t="s">
        <v>350</v>
      </c>
      <c r="I27" s="86" t="s">
        <v>168</v>
      </c>
      <c r="J27" s="86"/>
      <c r="K27" s="96">
        <v>4.529999999995507</v>
      </c>
      <c r="L27" s="99" t="s">
        <v>172</v>
      </c>
      <c r="M27" s="100">
        <v>6.0000000000000001E-3</v>
      </c>
      <c r="N27" s="100">
        <v>1.3999999997902938E-3</v>
      </c>
      <c r="O27" s="96">
        <v>12901.722600000001</v>
      </c>
      <c r="P27" s="98">
        <v>103.49</v>
      </c>
      <c r="Q27" s="86"/>
      <c r="R27" s="96">
        <v>13.351993301999999</v>
      </c>
      <c r="S27" s="97">
        <v>5.8007560658140552E-6</v>
      </c>
      <c r="T27" s="97">
        <v>1.4750455629661409E-3</v>
      </c>
      <c r="U27" s="97">
        <f>R27/'סכום נכסי הקרן'!$C$42</f>
        <v>3.6009286796275728E-4</v>
      </c>
    </row>
    <row r="28" spans="2:61" s="141" customFormat="1">
      <c r="B28" s="89" t="s">
        <v>382</v>
      </c>
      <c r="C28" s="86" t="s">
        <v>383</v>
      </c>
      <c r="D28" s="99" t="s">
        <v>128</v>
      </c>
      <c r="E28" s="99" t="s">
        <v>347</v>
      </c>
      <c r="F28" s="86" t="s">
        <v>375</v>
      </c>
      <c r="G28" s="99" t="s">
        <v>355</v>
      </c>
      <c r="H28" s="86" t="s">
        <v>350</v>
      </c>
      <c r="I28" s="86" t="s">
        <v>168</v>
      </c>
      <c r="J28" s="86"/>
      <c r="K28" s="96">
        <v>5.9300000000228748</v>
      </c>
      <c r="L28" s="99" t="s">
        <v>172</v>
      </c>
      <c r="M28" s="100">
        <v>1.7500000000000002E-2</v>
      </c>
      <c r="N28" s="100">
        <v>4.8999999999984004E-3</v>
      </c>
      <c r="O28" s="96">
        <v>116281.62</v>
      </c>
      <c r="P28" s="98">
        <v>107.52</v>
      </c>
      <c r="Q28" s="86"/>
      <c r="R28" s="96">
        <v>125.02600329800001</v>
      </c>
      <c r="S28" s="97">
        <v>5.809006832531783E-5</v>
      </c>
      <c r="T28" s="97">
        <v>1.3812098856616474E-2</v>
      </c>
      <c r="U28" s="97">
        <f>R28/'סכום נכסי הקרן'!$C$42</f>
        <v>3.3718540055554303E-3</v>
      </c>
    </row>
    <row r="29" spans="2:61" s="141" customFormat="1">
      <c r="B29" s="89" t="s">
        <v>384</v>
      </c>
      <c r="C29" s="86" t="s">
        <v>385</v>
      </c>
      <c r="D29" s="99" t="s">
        <v>128</v>
      </c>
      <c r="E29" s="99" t="s">
        <v>347</v>
      </c>
      <c r="F29" s="86" t="s">
        <v>386</v>
      </c>
      <c r="G29" s="99" t="s">
        <v>355</v>
      </c>
      <c r="H29" s="86" t="s">
        <v>387</v>
      </c>
      <c r="I29" s="86" t="s">
        <v>168</v>
      </c>
      <c r="J29" s="86"/>
      <c r="K29" s="96">
        <v>1.4999999999860745</v>
      </c>
      <c r="L29" s="99" t="s">
        <v>172</v>
      </c>
      <c r="M29" s="100">
        <v>8.0000000000000002E-3</v>
      </c>
      <c r="N29" s="100">
        <v>-5.3999999999944292E-3</v>
      </c>
      <c r="O29" s="96">
        <v>34634.943071000002</v>
      </c>
      <c r="P29" s="98">
        <v>103.67</v>
      </c>
      <c r="Q29" s="86"/>
      <c r="R29" s="96">
        <v>35.906044713</v>
      </c>
      <c r="S29" s="97">
        <v>8.060382389311557E-5</v>
      </c>
      <c r="T29" s="97">
        <v>3.9666775394233576E-3</v>
      </c>
      <c r="U29" s="97">
        <f>R29/'סכום נכסי הקרן'!$C$42</f>
        <v>9.6835808148334329E-4</v>
      </c>
    </row>
    <row r="30" spans="2:61" s="141" customFormat="1">
      <c r="B30" s="89" t="s">
        <v>388</v>
      </c>
      <c r="C30" s="86" t="s">
        <v>389</v>
      </c>
      <c r="D30" s="99" t="s">
        <v>128</v>
      </c>
      <c r="E30" s="99" t="s">
        <v>347</v>
      </c>
      <c r="F30" s="86" t="s">
        <v>354</v>
      </c>
      <c r="G30" s="99" t="s">
        <v>355</v>
      </c>
      <c r="H30" s="86" t="s">
        <v>387</v>
      </c>
      <c r="I30" s="86" t="s">
        <v>168</v>
      </c>
      <c r="J30" s="86"/>
      <c r="K30" s="96">
        <v>1.5799999999918775</v>
      </c>
      <c r="L30" s="99" t="s">
        <v>172</v>
      </c>
      <c r="M30" s="100">
        <v>3.4000000000000002E-2</v>
      </c>
      <c r="N30" s="100">
        <v>-6.3999999998799306E-3</v>
      </c>
      <c r="O30" s="96">
        <v>50829.014510000001</v>
      </c>
      <c r="P30" s="98">
        <v>111.42</v>
      </c>
      <c r="Q30" s="86"/>
      <c r="R30" s="96">
        <v>56.633689937</v>
      </c>
      <c r="S30" s="97">
        <v>2.7170466584168341E-5</v>
      </c>
      <c r="T30" s="97">
        <v>6.2565394669168205E-3</v>
      </c>
      <c r="U30" s="97">
        <f>R30/'סכום נכסי הקרן'!$C$42</f>
        <v>1.5273665415689766E-3</v>
      </c>
    </row>
    <row r="31" spans="2:61" s="141" customFormat="1">
      <c r="B31" s="89" t="s">
        <v>390</v>
      </c>
      <c r="C31" s="86" t="s">
        <v>391</v>
      </c>
      <c r="D31" s="99" t="s">
        <v>128</v>
      </c>
      <c r="E31" s="99" t="s">
        <v>347</v>
      </c>
      <c r="F31" s="86" t="s">
        <v>360</v>
      </c>
      <c r="G31" s="99" t="s">
        <v>355</v>
      </c>
      <c r="H31" s="86" t="s">
        <v>387</v>
      </c>
      <c r="I31" s="86" t="s">
        <v>168</v>
      </c>
      <c r="J31" s="86"/>
      <c r="K31" s="96">
        <v>0.47000000000311964</v>
      </c>
      <c r="L31" s="99" t="s">
        <v>172</v>
      </c>
      <c r="M31" s="100">
        <v>0.03</v>
      </c>
      <c r="N31" s="100">
        <v>-1.9500000000251972E-2</v>
      </c>
      <c r="O31" s="96">
        <v>37605.945564000001</v>
      </c>
      <c r="P31" s="98">
        <v>110.81</v>
      </c>
      <c r="Q31" s="86"/>
      <c r="R31" s="96">
        <v>41.671146521000004</v>
      </c>
      <c r="S31" s="97">
        <v>7.8345719925000009E-5</v>
      </c>
      <c r="T31" s="97">
        <v>4.6035702976503032E-3</v>
      </c>
      <c r="U31" s="97">
        <f>R31/'סכום נכסי הקרן'!$C$42</f>
        <v>1.1238383904667996E-3</v>
      </c>
    </row>
    <row r="32" spans="2:61" s="141" customFormat="1">
      <c r="B32" s="89" t="s">
        <v>392</v>
      </c>
      <c r="C32" s="86" t="s">
        <v>393</v>
      </c>
      <c r="D32" s="99" t="s">
        <v>128</v>
      </c>
      <c r="E32" s="99" t="s">
        <v>347</v>
      </c>
      <c r="F32" s="86" t="s">
        <v>394</v>
      </c>
      <c r="G32" s="99" t="s">
        <v>395</v>
      </c>
      <c r="H32" s="86" t="s">
        <v>387</v>
      </c>
      <c r="I32" s="86" t="s">
        <v>168</v>
      </c>
      <c r="J32" s="86"/>
      <c r="K32" s="96">
        <v>6.2199999999866327</v>
      </c>
      <c r="L32" s="99" t="s">
        <v>172</v>
      </c>
      <c r="M32" s="100">
        <v>8.3000000000000001E-3</v>
      </c>
      <c r="N32" s="100">
        <v>4.7000000000107268E-3</v>
      </c>
      <c r="O32" s="96">
        <v>117208.88473799999</v>
      </c>
      <c r="P32" s="98">
        <v>103.4</v>
      </c>
      <c r="Q32" s="86"/>
      <c r="R32" s="96">
        <v>121.193982721</v>
      </c>
      <c r="S32" s="97">
        <v>7.6535980766895078E-5</v>
      </c>
      <c r="T32" s="97">
        <v>1.3388760945830363E-2</v>
      </c>
      <c r="U32" s="97">
        <f>R32/'סכום נכסי הקרן'!$C$42</f>
        <v>3.2685073929221288E-3</v>
      </c>
    </row>
    <row r="33" spans="2:21" s="141" customFormat="1">
      <c r="B33" s="89" t="s">
        <v>396</v>
      </c>
      <c r="C33" s="86" t="s">
        <v>397</v>
      </c>
      <c r="D33" s="99" t="s">
        <v>128</v>
      </c>
      <c r="E33" s="99" t="s">
        <v>347</v>
      </c>
      <c r="F33" s="86" t="s">
        <v>394</v>
      </c>
      <c r="G33" s="99" t="s">
        <v>395</v>
      </c>
      <c r="H33" s="86" t="s">
        <v>387</v>
      </c>
      <c r="I33" s="86" t="s">
        <v>168</v>
      </c>
      <c r="J33" s="86"/>
      <c r="K33" s="96">
        <v>9.8700000000239179</v>
      </c>
      <c r="L33" s="99" t="s">
        <v>172</v>
      </c>
      <c r="M33" s="100">
        <v>1.6500000000000001E-2</v>
      </c>
      <c r="N33" s="100">
        <v>1.3999999999891282E-2</v>
      </c>
      <c r="O33" s="96">
        <v>17710.867042000002</v>
      </c>
      <c r="P33" s="98">
        <v>103.87</v>
      </c>
      <c r="Q33" s="86"/>
      <c r="R33" s="96">
        <v>18.396277588</v>
      </c>
      <c r="S33" s="97">
        <v>4.1883028961961862E-5</v>
      </c>
      <c r="T33" s="97">
        <v>2.0323068636656856E-3</v>
      </c>
      <c r="U33" s="97">
        <f>R33/'סכום נכסי הקרן'!$C$42</f>
        <v>4.9613328936509043E-4</v>
      </c>
    </row>
    <row r="34" spans="2:21" s="141" customFormat="1">
      <c r="B34" s="89" t="s">
        <v>398</v>
      </c>
      <c r="C34" s="86" t="s">
        <v>399</v>
      </c>
      <c r="D34" s="99" t="s">
        <v>128</v>
      </c>
      <c r="E34" s="99" t="s">
        <v>347</v>
      </c>
      <c r="F34" s="86" t="s">
        <v>400</v>
      </c>
      <c r="G34" s="99" t="s">
        <v>401</v>
      </c>
      <c r="H34" s="86" t="s">
        <v>387</v>
      </c>
      <c r="I34" s="86" t="s">
        <v>168</v>
      </c>
      <c r="J34" s="86"/>
      <c r="K34" s="96">
        <v>9.5399999987593862</v>
      </c>
      <c r="L34" s="99" t="s">
        <v>172</v>
      </c>
      <c r="M34" s="100">
        <v>2.6499999999999999E-2</v>
      </c>
      <c r="N34" s="100">
        <v>1.4099999997259109E-2</v>
      </c>
      <c r="O34" s="96">
        <v>2438.502872</v>
      </c>
      <c r="P34" s="98">
        <v>113.71</v>
      </c>
      <c r="Q34" s="86"/>
      <c r="R34" s="96">
        <v>2.7728216360000002</v>
      </c>
      <c r="S34" s="97">
        <v>2.0761485187291619E-6</v>
      </c>
      <c r="T34" s="97">
        <v>3.0632416887639303E-4</v>
      </c>
      <c r="U34" s="97">
        <f>R34/'סכום נכסי הקרן'!$C$42</f>
        <v>7.4780841532242462E-5</v>
      </c>
    </row>
    <row r="35" spans="2:21" s="141" customFormat="1">
      <c r="B35" s="89" t="s">
        <v>402</v>
      </c>
      <c r="C35" s="86" t="s">
        <v>403</v>
      </c>
      <c r="D35" s="99" t="s">
        <v>128</v>
      </c>
      <c r="E35" s="99" t="s">
        <v>347</v>
      </c>
      <c r="F35" s="86" t="s">
        <v>404</v>
      </c>
      <c r="G35" s="99" t="s">
        <v>405</v>
      </c>
      <c r="H35" s="86" t="s">
        <v>387</v>
      </c>
      <c r="I35" s="86" t="s">
        <v>351</v>
      </c>
      <c r="J35" s="86"/>
      <c r="K35" s="96">
        <v>3.4800000000074727</v>
      </c>
      <c r="L35" s="99" t="s">
        <v>172</v>
      </c>
      <c r="M35" s="100">
        <v>6.5000000000000006E-3</v>
      </c>
      <c r="N35" s="97">
        <v>-1E-4</v>
      </c>
      <c r="O35" s="96">
        <v>40254.886163000003</v>
      </c>
      <c r="P35" s="98">
        <v>102.25</v>
      </c>
      <c r="Q35" s="96">
        <v>6.8617806470000007</v>
      </c>
      <c r="R35" s="96">
        <v>48.173357568</v>
      </c>
      <c r="S35" s="97">
        <v>5.1849163360407183E-5</v>
      </c>
      <c r="T35" s="97">
        <v>5.321894321443075E-3</v>
      </c>
      <c r="U35" s="97">
        <f>R35/'סכום נכסי הקרן'!$C$42</f>
        <v>1.2991979619595918E-3</v>
      </c>
    </row>
    <row r="36" spans="2:21" s="141" customFormat="1">
      <c r="B36" s="89" t="s">
        <v>406</v>
      </c>
      <c r="C36" s="86" t="s">
        <v>407</v>
      </c>
      <c r="D36" s="99" t="s">
        <v>128</v>
      </c>
      <c r="E36" s="99" t="s">
        <v>347</v>
      </c>
      <c r="F36" s="86" t="s">
        <v>404</v>
      </c>
      <c r="G36" s="99" t="s">
        <v>405</v>
      </c>
      <c r="H36" s="86" t="s">
        <v>387</v>
      </c>
      <c r="I36" s="86" t="s">
        <v>351</v>
      </c>
      <c r="J36" s="86"/>
      <c r="K36" s="96">
        <v>4.1500000000231978</v>
      </c>
      <c r="L36" s="99" t="s">
        <v>172</v>
      </c>
      <c r="M36" s="100">
        <v>1.6399999999999998E-2</v>
      </c>
      <c r="N36" s="100">
        <v>3.0000000000220935E-3</v>
      </c>
      <c r="O36" s="96">
        <v>85376.879809000005</v>
      </c>
      <c r="P36" s="98">
        <v>106.03</v>
      </c>
      <c r="Q36" s="86"/>
      <c r="R36" s="96">
        <v>90.525105666000002</v>
      </c>
      <c r="S36" s="97">
        <v>8.0110864247470359E-5</v>
      </c>
      <c r="T36" s="97">
        <v>1.0000653267978577E-2</v>
      </c>
      <c r="U36" s="97">
        <f>R36/'סכום נכסי הקרן'!$C$42</f>
        <v>2.4413916472695359E-3</v>
      </c>
    </row>
    <row r="37" spans="2:21" s="141" customFormat="1">
      <c r="B37" s="89" t="s">
        <v>408</v>
      </c>
      <c r="C37" s="86" t="s">
        <v>409</v>
      </c>
      <c r="D37" s="99" t="s">
        <v>128</v>
      </c>
      <c r="E37" s="99" t="s">
        <v>347</v>
      </c>
      <c r="F37" s="86" t="s">
        <v>404</v>
      </c>
      <c r="G37" s="99" t="s">
        <v>405</v>
      </c>
      <c r="H37" s="86" t="s">
        <v>387</v>
      </c>
      <c r="I37" s="86" t="s">
        <v>168</v>
      </c>
      <c r="J37" s="86"/>
      <c r="K37" s="96">
        <v>5.5499999999924761</v>
      </c>
      <c r="L37" s="99" t="s">
        <v>172</v>
      </c>
      <c r="M37" s="100">
        <v>1.34E-2</v>
      </c>
      <c r="N37" s="100">
        <v>7.6999999999949843E-3</v>
      </c>
      <c r="O37" s="96">
        <v>285204.28713399998</v>
      </c>
      <c r="P37" s="98">
        <v>104.85</v>
      </c>
      <c r="Q37" s="86"/>
      <c r="R37" s="96">
        <v>299.036687395</v>
      </c>
      <c r="S37" s="97">
        <v>6.8211868110149116E-5</v>
      </c>
      <c r="T37" s="97">
        <v>3.3035722002647816E-2</v>
      </c>
      <c r="U37" s="97">
        <f>R37/'סכום נכסי הקרן'!$C$42</f>
        <v>8.0647867291858584E-3</v>
      </c>
    </row>
    <row r="38" spans="2:21" s="141" customFormat="1">
      <c r="B38" s="89" t="s">
        <v>410</v>
      </c>
      <c r="C38" s="86" t="s">
        <v>411</v>
      </c>
      <c r="D38" s="99" t="s">
        <v>128</v>
      </c>
      <c r="E38" s="99" t="s">
        <v>347</v>
      </c>
      <c r="F38" s="86" t="s">
        <v>404</v>
      </c>
      <c r="G38" s="99" t="s">
        <v>405</v>
      </c>
      <c r="H38" s="86" t="s">
        <v>387</v>
      </c>
      <c r="I38" s="86" t="s">
        <v>168</v>
      </c>
      <c r="J38" s="86"/>
      <c r="K38" s="96">
        <v>6.8800000000219077</v>
      </c>
      <c r="L38" s="99" t="s">
        <v>172</v>
      </c>
      <c r="M38" s="100">
        <v>1.77E-2</v>
      </c>
      <c r="N38" s="100">
        <v>1.1900000000004211E-2</v>
      </c>
      <c r="O38" s="96">
        <v>68212.301131999993</v>
      </c>
      <c r="P38" s="98">
        <v>104.39</v>
      </c>
      <c r="Q38" s="86"/>
      <c r="R38" s="96">
        <v>71.206820963000013</v>
      </c>
      <c r="S38" s="97">
        <v>5.6097533824742442E-5</v>
      </c>
      <c r="T38" s="97">
        <v>7.8664887660379965E-3</v>
      </c>
      <c r="U38" s="97">
        <f>R38/'סכום נכסי הקרן'!$C$42</f>
        <v>1.9203925435789784E-3</v>
      </c>
    </row>
    <row r="39" spans="2:21" s="141" customFormat="1">
      <c r="B39" s="89" t="s">
        <v>412</v>
      </c>
      <c r="C39" s="86" t="s">
        <v>413</v>
      </c>
      <c r="D39" s="99" t="s">
        <v>128</v>
      </c>
      <c r="E39" s="99" t="s">
        <v>347</v>
      </c>
      <c r="F39" s="86" t="s">
        <v>404</v>
      </c>
      <c r="G39" s="99" t="s">
        <v>405</v>
      </c>
      <c r="H39" s="86" t="s">
        <v>387</v>
      </c>
      <c r="I39" s="86" t="s">
        <v>168</v>
      </c>
      <c r="J39" s="86"/>
      <c r="K39" s="96">
        <v>10.040000000385882</v>
      </c>
      <c r="L39" s="99" t="s">
        <v>172</v>
      </c>
      <c r="M39" s="100">
        <v>2.4799999999999999E-2</v>
      </c>
      <c r="N39" s="100">
        <v>1.8800000001164927E-2</v>
      </c>
      <c r="O39" s="96">
        <v>5149.4229590000004</v>
      </c>
      <c r="P39" s="98">
        <v>106.69</v>
      </c>
      <c r="Q39" s="86"/>
      <c r="R39" s="96">
        <v>5.4939191969999994</v>
      </c>
      <c r="S39" s="97">
        <v>1.9551083247590014E-5</v>
      </c>
      <c r="T39" s="97">
        <v>6.0693418215057712E-4</v>
      </c>
      <c r="U39" s="97">
        <f>R39/'סכום נכסי הקרן'!$C$42</f>
        <v>1.4816672501678419E-4</v>
      </c>
    </row>
    <row r="40" spans="2:21" s="141" customFormat="1">
      <c r="B40" s="89" t="s">
        <v>414</v>
      </c>
      <c r="C40" s="86" t="s">
        <v>415</v>
      </c>
      <c r="D40" s="99" t="s">
        <v>128</v>
      </c>
      <c r="E40" s="99" t="s">
        <v>347</v>
      </c>
      <c r="F40" s="86" t="s">
        <v>375</v>
      </c>
      <c r="G40" s="99" t="s">
        <v>355</v>
      </c>
      <c r="H40" s="86" t="s">
        <v>387</v>
      </c>
      <c r="I40" s="86" t="s">
        <v>168</v>
      </c>
      <c r="J40" s="86"/>
      <c r="K40" s="96">
        <v>2.9599999999464521</v>
      </c>
      <c r="L40" s="99" t="s">
        <v>172</v>
      </c>
      <c r="M40" s="100">
        <v>4.2000000000000003E-2</v>
      </c>
      <c r="N40" s="100">
        <v>-3.1999999998215071E-3</v>
      </c>
      <c r="O40" s="96">
        <v>16771.148916999999</v>
      </c>
      <c r="P40" s="98">
        <v>120.26</v>
      </c>
      <c r="Q40" s="86"/>
      <c r="R40" s="96">
        <v>20.168983123</v>
      </c>
      <c r="S40" s="97">
        <v>1.6809238651784943E-5</v>
      </c>
      <c r="T40" s="97">
        <v>2.2281443970364966E-3</v>
      </c>
      <c r="U40" s="97">
        <f>R40/'סכום נכסי הקרן'!$C$42</f>
        <v>5.4394177800895364E-4</v>
      </c>
    </row>
    <row r="41" spans="2:21" s="141" customFormat="1">
      <c r="B41" s="89" t="s">
        <v>416</v>
      </c>
      <c r="C41" s="86" t="s">
        <v>417</v>
      </c>
      <c r="D41" s="99" t="s">
        <v>128</v>
      </c>
      <c r="E41" s="99" t="s">
        <v>347</v>
      </c>
      <c r="F41" s="86" t="s">
        <v>375</v>
      </c>
      <c r="G41" s="99" t="s">
        <v>355</v>
      </c>
      <c r="H41" s="86" t="s">
        <v>387</v>
      </c>
      <c r="I41" s="86" t="s">
        <v>168</v>
      </c>
      <c r="J41" s="86"/>
      <c r="K41" s="96">
        <v>1.4899999999997058</v>
      </c>
      <c r="L41" s="99" t="s">
        <v>172</v>
      </c>
      <c r="M41" s="100">
        <v>4.0999999999999995E-2</v>
      </c>
      <c r="N41" s="100">
        <v>-4.400000000031404E-3</v>
      </c>
      <c r="O41" s="96">
        <v>78595.502481999996</v>
      </c>
      <c r="P41" s="98">
        <v>129.65</v>
      </c>
      <c r="Q41" s="86"/>
      <c r="R41" s="96">
        <v>101.89906774699999</v>
      </c>
      <c r="S41" s="97">
        <v>5.0439194242312457E-5</v>
      </c>
      <c r="T41" s="97">
        <v>1.1257178186876726E-2</v>
      </c>
      <c r="U41" s="97">
        <f>R41/'סכום נכסי הקרן'!$C$42</f>
        <v>2.748138552634853E-3</v>
      </c>
    </row>
    <row r="42" spans="2:21" s="141" customFormat="1">
      <c r="B42" s="89" t="s">
        <v>418</v>
      </c>
      <c r="C42" s="86" t="s">
        <v>419</v>
      </c>
      <c r="D42" s="99" t="s">
        <v>128</v>
      </c>
      <c r="E42" s="99" t="s">
        <v>347</v>
      </c>
      <c r="F42" s="86" t="s">
        <v>375</v>
      </c>
      <c r="G42" s="99" t="s">
        <v>355</v>
      </c>
      <c r="H42" s="86" t="s">
        <v>387</v>
      </c>
      <c r="I42" s="86" t="s">
        <v>168</v>
      </c>
      <c r="J42" s="86"/>
      <c r="K42" s="96">
        <v>2.1200000000163501</v>
      </c>
      <c r="L42" s="99" t="s">
        <v>172</v>
      </c>
      <c r="M42" s="100">
        <v>0.04</v>
      </c>
      <c r="N42" s="100">
        <v>-4.5999999999855731E-3</v>
      </c>
      <c r="O42" s="96">
        <v>70639.915926000001</v>
      </c>
      <c r="P42" s="98">
        <v>117.75</v>
      </c>
      <c r="Q42" s="86"/>
      <c r="R42" s="96">
        <v>83.178501772000004</v>
      </c>
      <c r="S42" s="97">
        <v>2.4319470894578205E-5</v>
      </c>
      <c r="T42" s="97">
        <v>9.1890459497595625E-3</v>
      </c>
      <c r="U42" s="97">
        <f>R42/'סכום נכסי הקרן'!$C$42</f>
        <v>2.2432594578547498E-3</v>
      </c>
    </row>
    <row r="43" spans="2:21" s="141" customFormat="1">
      <c r="B43" s="89" t="s">
        <v>420</v>
      </c>
      <c r="C43" s="86" t="s">
        <v>421</v>
      </c>
      <c r="D43" s="99" t="s">
        <v>128</v>
      </c>
      <c r="E43" s="99" t="s">
        <v>347</v>
      </c>
      <c r="F43" s="86" t="s">
        <v>422</v>
      </c>
      <c r="G43" s="99" t="s">
        <v>405</v>
      </c>
      <c r="H43" s="86" t="s">
        <v>423</v>
      </c>
      <c r="I43" s="86" t="s">
        <v>351</v>
      </c>
      <c r="J43" s="86"/>
      <c r="K43" s="96">
        <v>0.88000000000211065</v>
      </c>
      <c r="L43" s="99" t="s">
        <v>172</v>
      </c>
      <c r="M43" s="100">
        <v>1.6399999999999998E-2</v>
      </c>
      <c r="N43" s="100">
        <v>-6.5999999998839157E-3</v>
      </c>
      <c r="O43" s="96">
        <v>18583.698767000002</v>
      </c>
      <c r="P43" s="98">
        <v>101.98</v>
      </c>
      <c r="Q43" s="86"/>
      <c r="R43" s="96">
        <v>18.951656416999999</v>
      </c>
      <c r="S43" s="97">
        <v>3.7728499935170859E-5</v>
      </c>
      <c r="T43" s="97">
        <v>2.0936616785575618E-3</v>
      </c>
      <c r="U43" s="97">
        <f>R43/'סכום נכסי הקרן'!$C$42</f>
        <v>5.1111142415118647E-4</v>
      </c>
    </row>
    <row r="44" spans="2:21" s="141" customFormat="1">
      <c r="B44" s="89" t="s">
        <v>424</v>
      </c>
      <c r="C44" s="86" t="s">
        <v>425</v>
      </c>
      <c r="D44" s="99" t="s">
        <v>128</v>
      </c>
      <c r="E44" s="99" t="s">
        <v>347</v>
      </c>
      <c r="F44" s="86" t="s">
        <v>422</v>
      </c>
      <c r="G44" s="99" t="s">
        <v>405</v>
      </c>
      <c r="H44" s="86" t="s">
        <v>423</v>
      </c>
      <c r="I44" s="86" t="s">
        <v>351</v>
      </c>
      <c r="J44" s="86"/>
      <c r="K44" s="96">
        <v>5.2500000000115792</v>
      </c>
      <c r="L44" s="99" t="s">
        <v>172</v>
      </c>
      <c r="M44" s="100">
        <v>2.3399999999999997E-2</v>
      </c>
      <c r="N44" s="100">
        <v>8.1000000000258053E-3</v>
      </c>
      <c r="O44" s="96">
        <v>139736.85540500001</v>
      </c>
      <c r="P44" s="98">
        <v>108.15</v>
      </c>
      <c r="Q44" s="86"/>
      <c r="R44" s="96">
        <v>151.12541008100001</v>
      </c>
      <c r="S44" s="97">
        <v>5.8846210771592628E-5</v>
      </c>
      <c r="T44" s="97">
        <v>1.6695399746645079E-2</v>
      </c>
      <c r="U44" s="97">
        <f>R44/'סכום נכסי הקרן'!$C$42</f>
        <v>4.0757346942320305E-3</v>
      </c>
    </row>
    <row r="45" spans="2:21" s="141" customFormat="1">
      <c r="B45" s="89" t="s">
        <v>426</v>
      </c>
      <c r="C45" s="86" t="s">
        <v>427</v>
      </c>
      <c r="D45" s="99" t="s">
        <v>128</v>
      </c>
      <c r="E45" s="99" t="s">
        <v>347</v>
      </c>
      <c r="F45" s="86" t="s">
        <v>422</v>
      </c>
      <c r="G45" s="99" t="s">
        <v>405</v>
      </c>
      <c r="H45" s="86" t="s">
        <v>423</v>
      </c>
      <c r="I45" s="86" t="s">
        <v>351</v>
      </c>
      <c r="J45" s="86"/>
      <c r="K45" s="96">
        <v>2.0799999999943712</v>
      </c>
      <c r="L45" s="99" t="s">
        <v>172</v>
      </c>
      <c r="M45" s="100">
        <v>0.03</v>
      </c>
      <c r="N45" s="100">
        <v>-4.3000000000241248E-3</v>
      </c>
      <c r="O45" s="96">
        <v>45634.397551000009</v>
      </c>
      <c r="P45" s="98">
        <v>109</v>
      </c>
      <c r="Q45" s="86"/>
      <c r="R45" s="96">
        <v>49.741492715999996</v>
      </c>
      <c r="S45" s="97">
        <v>9.4836009097677064E-5</v>
      </c>
      <c r="T45" s="97">
        <v>5.4951321848744602E-3</v>
      </c>
      <c r="U45" s="97">
        <f>R45/'סכום נכסי הקרן'!$C$42</f>
        <v>1.3414893464760848E-3</v>
      </c>
    </row>
    <row r="46" spans="2:21" s="141" customFormat="1">
      <c r="B46" s="89" t="s">
        <v>428</v>
      </c>
      <c r="C46" s="86" t="s">
        <v>429</v>
      </c>
      <c r="D46" s="99" t="s">
        <v>128</v>
      </c>
      <c r="E46" s="99" t="s">
        <v>347</v>
      </c>
      <c r="F46" s="86" t="s">
        <v>430</v>
      </c>
      <c r="G46" s="99" t="s">
        <v>405</v>
      </c>
      <c r="H46" s="86" t="s">
        <v>423</v>
      </c>
      <c r="I46" s="86" t="s">
        <v>168</v>
      </c>
      <c r="J46" s="86"/>
      <c r="K46" s="96">
        <v>0.25999999993401285</v>
      </c>
      <c r="L46" s="99" t="s">
        <v>172</v>
      </c>
      <c r="M46" s="100">
        <v>4.9500000000000002E-2</v>
      </c>
      <c r="N46" s="100">
        <v>-2.5799999994721025E-2</v>
      </c>
      <c r="O46" s="96">
        <v>1446.7269470000001</v>
      </c>
      <c r="P46" s="98">
        <v>125.7</v>
      </c>
      <c r="Q46" s="86"/>
      <c r="R46" s="96">
        <v>1.8185358120000001</v>
      </c>
      <c r="S46" s="97">
        <v>1.12162965714373E-5</v>
      </c>
      <c r="T46" s="97">
        <v>2.0090057865620914E-4</v>
      </c>
      <c r="U46" s="97">
        <f>R46/'סכום נכסי הקרן'!$C$42</f>
        <v>4.9044495546441948E-5</v>
      </c>
    </row>
    <row r="47" spans="2:21" s="141" customFormat="1">
      <c r="B47" s="89" t="s">
        <v>431</v>
      </c>
      <c r="C47" s="86" t="s">
        <v>432</v>
      </c>
      <c r="D47" s="99" t="s">
        <v>128</v>
      </c>
      <c r="E47" s="99" t="s">
        <v>347</v>
      </c>
      <c r="F47" s="86" t="s">
        <v>430</v>
      </c>
      <c r="G47" s="99" t="s">
        <v>405</v>
      </c>
      <c r="H47" s="86" t="s">
        <v>423</v>
      </c>
      <c r="I47" s="86" t="s">
        <v>168</v>
      </c>
      <c r="J47" s="86"/>
      <c r="K47" s="96">
        <v>1.9699999999938922</v>
      </c>
      <c r="L47" s="99" t="s">
        <v>172</v>
      </c>
      <c r="M47" s="100">
        <v>4.8000000000000001E-2</v>
      </c>
      <c r="N47" s="100">
        <v>-4.700000000002545E-3</v>
      </c>
      <c r="O47" s="96">
        <v>134589.446073</v>
      </c>
      <c r="P47" s="98">
        <v>116.78</v>
      </c>
      <c r="Q47" s="86"/>
      <c r="R47" s="96">
        <v>157.17355356800002</v>
      </c>
      <c r="S47" s="97">
        <v>9.8995875147291816E-5</v>
      </c>
      <c r="T47" s="97">
        <v>1.7363561197366116E-2</v>
      </c>
      <c r="U47" s="97">
        <f>R47/'סכום נכסי הקרן'!$C$42</f>
        <v>4.2388484170166182E-3</v>
      </c>
    </row>
    <row r="48" spans="2:21" s="141" customFormat="1">
      <c r="B48" s="89" t="s">
        <v>433</v>
      </c>
      <c r="C48" s="86" t="s">
        <v>434</v>
      </c>
      <c r="D48" s="99" t="s">
        <v>128</v>
      </c>
      <c r="E48" s="99" t="s">
        <v>347</v>
      </c>
      <c r="F48" s="86" t="s">
        <v>430</v>
      </c>
      <c r="G48" s="99" t="s">
        <v>405</v>
      </c>
      <c r="H48" s="86" t="s">
        <v>423</v>
      </c>
      <c r="I48" s="86" t="s">
        <v>168</v>
      </c>
      <c r="J48" s="86"/>
      <c r="K48" s="96">
        <v>5.9500000000036017</v>
      </c>
      <c r="L48" s="99" t="s">
        <v>172</v>
      </c>
      <c r="M48" s="100">
        <v>3.2000000000000001E-2</v>
      </c>
      <c r="N48" s="100">
        <v>1.0200000000028821E-2</v>
      </c>
      <c r="O48" s="96">
        <v>119773.63834999999</v>
      </c>
      <c r="P48" s="98">
        <v>115.87</v>
      </c>
      <c r="Q48" s="86"/>
      <c r="R48" s="96">
        <v>138.78172033000001</v>
      </c>
      <c r="S48" s="97">
        <v>7.2606981473264073E-5</v>
      </c>
      <c r="T48" s="97">
        <v>1.5331745317975175E-2</v>
      </c>
      <c r="U48" s="97">
        <f>R48/'סכום נכסי הקרן'!$C$42</f>
        <v>3.7428349883121448E-3</v>
      </c>
    </row>
    <row r="49" spans="2:21" s="141" customFormat="1">
      <c r="B49" s="89" t="s">
        <v>435</v>
      </c>
      <c r="C49" s="86" t="s">
        <v>436</v>
      </c>
      <c r="D49" s="99" t="s">
        <v>128</v>
      </c>
      <c r="E49" s="99" t="s">
        <v>347</v>
      </c>
      <c r="F49" s="86" t="s">
        <v>430</v>
      </c>
      <c r="G49" s="99" t="s">
        <v>405</v>
      </c>
      <c r="H49" s="86" t="s">
        <v>423</v>
      </c>
      <c r="I49" s="86" t="s">
        <v>168</v>
      </c>
      <c r="J49" s="86"/>
      <c r="K49" s="96">
        <v>1.2399999999716711</v>
      </c>
      <c r="L49" s="99" t="s">
        <v>172</v>
      </c>
      <c r="M49" s="100">
        <v>4.9000000000000002E-2</v>
      </c>
      <c r="N49" s="100">
        <v>-1.059999999979298E-2</v>
      </c>
      <c r="O49" s="96">
        <v>15579.439984999999</v>
      </c>
      <c r="P49" s="98">
        <v>117.82</v>
      </c>
      <c r="Q49" s="86"/>
      <c r="R49" s="96">
        <v>18.355695573000002</v>
      </c>
      <c r="S49" s="97">
        <v>7.8642839424145723E-5</v>
      </c>
      <c r="T49" s="97">
        <v>2.0278236138760826E-3</v>
      </c>
      <c r="U49" s="97">
        <f>R49/'סכום נכסי הקרן'!$C$42</f>
        <v>4.9503882400411185E-4</v>
      </c>
    </row>
    <row r="50" spans="2:21" s="141" customFormat="1">
      <c r="B50" s="89" t="s">
        <v>437</v>
      </c>
      <c r="C50" s="86" t="s">
        <v>438</v>
      </c>
      <c r="D50" s="99" t="s">
        <v>128</v>
      </c>
      <c r="E50" s="99" t="s">
        <v>347</v>
      </c>
      <c r="F50" s="86" t="s">
        <v>439</v>
      </c>
      <c r="G50" s="99" t="s">
        <v>440</v>
      </c>
      <c r="H50" s="86" t="s">
        <v>423</v>
      </c>
      <c r="I50" s="86" t="s">
        <v>168</v>
      </c>
      <c r="J50" s="86"/>
      <c r="K50" s="96">
        <v>2.1099999999920427</v>
      </c>
      <c r="L50" s="99" t="s">
        <v>172</v>
      </c>
      <c r="M50" s="100">
        <v>3.7000000000000005E-2</v>
      </c>
      <c r="N50" s="100">
        <v>-3.9999999999808253E-3</v>
      </c>
      <c r="O50" s="96">
        <v>91321.481566999995</v>
      </c>
      <c r="P50" s="98">
        <v>114.22</v>
      </c>
      <c r="Q50" s="86"/>
      <c r="R50" s="96">
        <v>104.30739885300001</v>
      </c>
      <c r="S50" s="97">
        <v>3.8050850587151952E-5</v>
      </c>
      <c r="T50" s="97">
        <v>1.1523235698418958E-2</v>
      </c>
      <c r="U50" s="97">
        <f>R50/'סכום נכסי הקרן'!$C$42</f>
        <v>2.8130893682433034E-3</v>
      </c>
    </row>
    <row r="51" spans="2:21" s="141" customFormat="1">
      <c r="B51" s="89" t="s">
        <v>441</v>
      </c>
      <c r="C51" s="86" t="s">
        <v>442</v>
      </c>
      <c r="D51" s="99" t="s">
        <v>128</v>
      </c>
      <c r="E51" s="99" t="s">
        <v>347</v>
      </c>
      <c r="F51" s="86" t="s">
        <v>439</v>
      </c>
      <c r="G51" s="99" t="s">
        <v>440</v>
      </c>
      <c r="H51" s="86" t="s">
        <v>423</v>
      </c>
      <c r="I51" s="86" t="s">
        <v>168</v>
      </c>
      <c r="J51" s="86"/>
      <c r="K51" s="96">
        <v>5.1600000000153461</v>
      </c>
      <c r="L51" s="99" t="s">
        <v>172</v>
      </c>
      <c r="M51" s="100">
        <v>2.2000000000000002E-2</v>
      </c>
      <c r="N51" s="100">
        <v>1.1100000000075529E-2</v>
      </c>
      <c r="O51" s="96">
        <v>78186.191177999994</v>
      </c>
      <c r="P51" s="98">
        <v>106.68</v>
      </c>
      <c r="Q51" s="86"/>
      <c r="R51" s="96">
        <v>83.409028367000005</v>
      </c>
      <c r="S51" s="97">
        <v>8.8678265914122353E-5</v>
      </c>
      <c r="T51" s="97">
        <v>9.2145131008739591E-3</v>
      </c>
      <c r="U51" s="97">
        <f>R51/'סכום נכסי הקרן'!$C$42</f>
        <v>2.2494765807110659E-3</v>
      </c>
    </row>
    <row r="52" spans="2:21" s="141" customFormat="1">
      <c r="B52" s="89" t="s">
        <v>443</v>
      </c>
      <c r="C52" s="86" t="s">
        <v>444</v>
      </c>
      <c r="D52" s="99" t="s">
        <v>128</v>
      </c>
      <c r="E52" s="99" t="s">
        <v>347</v>
      </c>
      <c r="F52" s="86" t="s">
        <v>445</v>
      </c>
      <c r="G52" s="99" t="s">
        <v>405</v>
      </c>
      <c r="H52" s="86" t="s">
        <v>423</v>
      </c>
      <c r="I52" s="86" t="s">
        <v>351</v>
      </c>
      <c r="J52" s="86"/>
      <c r="K52" s="96">
        <v>6.5400000000941461</v>
      </c>
      <c r="L52" s="99" t="s">
        <v>172</v>
      </c>
      <c r="M52" s="100">
        <v>1.8200000000000001E-2</v>
      </c>
      <c r="N52" s="100">
        <v>1.3100000000173431E-2</v>
      </c>
      <c r="O52" s="96">
        <v>27138.246587000001</v>
      </c>
      <c r="P52" s="98">
        <v>104.11</v>
      </c>
      <c r="Q52" s="86"/>
      <c r="R52" s="96">
        <v>28.253628221</v>
      </c>
      <c r="S52" s="97">
        <v>1.0318724938022814E-4</v>
      </c>
      <c r="T52" s="97">
        <v>3.1212859385451024E-3</v>
      </c>
      <c r="U52" s="97">
        <f>R52/'סכום נכסי הקרן'!$C$42</f>
        <v>7.6197836430380995E-4</v>
      </c>
    </row>
    <row r="53" spans="2:21" s="141" customFormat="1">
      <c r="B53" s="89" t="s">
        <v>446</v>
      </c>
      <c r="C53" s="86" t="s">
        <v>447</v>
      </c>
      <c r="D53" s="99" t="s">
        <v>128</v>
      </c>
      <c r="E53" s="99" t="s">
        <v>347</v>
      </c>
      <c r="F53" s="86" t="s">
        <v>386</v>
      </c>
      <c r="G53" s="99" t="s">
        <v>355</v>
      </c>
      <c r="H53" s="86" t="s">
        <v>423</v>
      </c>
      <c r="I53" s="86" t="s">
        <v>168</v>
      </c>
      <c r="J53" s="86"/>
      <c r="K53" s="96">
        <v>1.320000000006919</v>
      </c>
      <c r="L53" s="99" t="s">
        <v>172</v>
      </c>
      <c r="M53" s="100">
        <v>3.1E-2</v>
      </c>
      <c r="N53" s="100">
        <v>-9.3000000002551372E-3</v>
      </c>
      <c r="O53" s="96">
        <v>20610.528310000002</v>
      </c>
      <c r="P53" s="98">
        <v>112.2</v>
      </c>
      <c r="Q53" s="86"/>
      <c r="R53" s="96">
        <v>23.125011536999999</v>
      </c>
      <c r="S53" s="97">
        <v>5.9908265995184215E-5</v>
      </c>
      <c r="T53" s="97">
        <v>2.5547081165838551E-3</v>
      </c>
      <c r="U53" s="97">
        <f>R53/'סכום נכסי הקרן'!$C$42</f>
        <v>6.2366356376039025E-4</v>
      </c>
    </row>
    <row r="54" spans="2:21" s="141" customFormat="1">
      <c r="B54" s="89" t="s">
        <v>448</v>
      </c>
      <c r="C54" s="86" t="s">
        <v>449</v>
      </c>
      <c r="D54" s="99" t="s">
        <v>128</v>
      </c>
      <c r="E54" s="99" t="s">
        <v>347</v>
      </c>
      <c r="F54" s="86" t="s">
        <v>386</v>
      </c>
      <c r="G54" s="99" t="s">
        <v>355</v>
      </c>
      <c r="H54" s="86" t="s">
        <v>423</v>
      </c>
      <c r="I54" s="86" t="s">
        <v>168</v>
      </c>
      <c r="J54" s="86"/>
      <c r="K54" s="96">
        <v>0.26999999999625157</v>
      </c>
      <c r="L54" s="99" t="s">
        <v>172</v>
      </c>
      <c r="M54" s="100">
        <v>2.7999999999999997E-2</v>
      </c>
      <c r="N54" s="100">
        <v>-2.3000000000012094E-2</v>
      </c>
      <c r="O54" s="96">
        <v>78373.943746999998</v>
      </c>
      <c r="P54" s="98">
        <v>105.52</v>
      </c>
      <c r="Q54" s="86"/>
      <c r="R54" s="96">
        <v>82.700181153000003</v>
      </c>
      <c r="S54" s="97">
        <v>7.9686135337604332E-5</v>
      </c>
      <c r="T54" s="97">
        <v>9.1362040488708399E-3</v>
      </c>
      <c r="U54" s="97">
        <f>R54/'סכום נכסי הקרן'!$C$42</f>
        <v>2.230359523020628E-3</v>
      </c>
    </row>
    <row r="55" spans="2:21" s="141" customFormat="1">
      <c r="B55" s="89" t="s">
        <v>450</v>
      </c>
      <c r="C55" s="86" t="s">
        <v>451</v>
      </c>
      <c r="D55" s="99" t="s">
        <v>128</v>
      </c>
      <c r="E55" s="99" t="s">
        <v>347</v>
      </c>
      <c r="F55" s="86" t="s">
        <v>386</v>
      </c>
      <c r="G55" s="99" t="s">
        <v>355</v>
      </c>
      <c r="H55" s="86" t="s">
        <v>423</v>
      </c>
      <c r="I55" s="86" t="s">
        <v>168</v>
      </c>
      <c r="J55" s="86"/>
      <c r="K55" s="96">
        <v>1.45</v>
      </c>
      <c r="L55" s="99" t="s">
        <v>172</v>
      </c>
      <c r="M55" s="100">
        <v>4.2000000000000003E-2</v>
      </c>
      <c r="N55" s="100">
        <v>-2.1999999974128123E-3</v>
      </c>
      <c r="O55" s="96">
        <v>1194.807112</v>
      </c>
      <c r="P55" s="98">
        <v>129.4</v>
      </c>
      <c r="Q55" s="86"/>
      <c r="R55" s="96">
        <v>1.54608032</v>
      </c>
      <c r="S55" s="97">
        <v>2.2903943411417398E-5</v>
      </c>
      <c r="T55" s="97">
        <v>1.7080138256687626E-4</v>
      </c>
      <c r="U55" s="97">
        <f>R55/'סכום נכסי הקרן'!$C$42</f>
        <v>4.1696582969838997E-5</v>
      </c>
    </row>
    <row r="56" spans="2:21" s="141" customFormat="1">
      <c r="B56" s="89" t="s">
        <v>452</v>
      </c>
      <c r="C56" s="86" t="s">
        <v>453</v>
      </c>
      <c r="D56" s="99" t="s">
        <v>128</v>
      </c>
      <c r="E56" s="99" t="s">
        <v>347</v>
      </c>
      <c r="F56" s="86" t="s">
        <v>354</v>
      </c>
      <c r="G56" s="99" t="s">
        <v>355</v>
      </c>
      <c r="H56" s="86" t="s">
        <v>423</v>
      </c>
      <c r="I56" s="86" t="s">
        <v>168</v>
      </c>
      <c r="J56" s="86"/>
      <c r="K56" s="96">
        <v>1.7800000000018823</v>
      </c>
      <c r="L56" s="99" t="s">
        <v>172</v>
      </c>
      <c r="M56" s="100">
        <v>0.04</v>
      </c>
      <c r="N56" s="100">
        <v>-3.199999999972624E-3</v>
      </c>
      <c r="O56" s="96">
        <v>99347.226399000006</v>
      </c>
      <c r="P56" s="98">
        <v>117.66</v>
      </c>
      <c r="Q56" s="86"/>
      <c r="R56" s="96">
        <v>116.891945401</v>
      </c>
      <c r="S56" s="97">
        <v>7.3590647096514222E-5</v>
      </c>
      <c r="T56" s="97">
        <v>1.291349849496992E-2</v>
      </c>
      <c r="U56" s="97">
        <f>R56/'סכום נכסי הקרן'!$C$42</f>
        <v>3.1524847945278074E-3</v>
      </c>
    </row>
    <row r="57" spans="2:21" s="141" customFormat="1">
      <c r="B57" s="89" t="s">
        <v>454</v>
      </c>
      <c r="C57" s="86" t="s">
        <v>455</v>
      </c>
      <c r="D57" s="99" t="s">
        <v>128</v>
      </c>
      <c r="E57" s="99" t="s">
        <v>347</v>
      </c>
      <c r="F57" s="86" t="s">
        <v>456</v>
      </c>
      <c r="G57" s="99" t="s">
        <v>405</v>
      </c>
      <c r="H57" s="86" t="s">
        <v>423</v>
      </c>
      <c r="I57" s="86" t="s">
        <v>168</v>
      </c>
      <c r="J57" s="86"/>
      <c r="K57" s="96">
        <v>4.1899999999912341</v>
      </c>
      <c r="L57" s="99" t="s">
        <v>172</v>
      </c>
      <c r="M57" s="100">
        <v>4.7500000000000001E-2</v>
      </c>
      <c r="N57" s="100">
        <v>4.5000000000078736E-3</v>
      </c>
      <c r="O57" s="96">
        <v>131841.61919699999</v>
      </c>
      <c r="P57" s="98">
        <v>144.5</v>
      </c>
      <c r="Q57" s="86"/>
      <c r="R57" s="96">
        <v>190.51114029300001</v>
      </c>
      <c r="S57" s="97">
        <v>6.9857266569702746E-5</v>
      </c>
      <c r="T57" s="97">
        <v>2.104649139860763E-2</v>
      </c>
      <c r="U57" s="97">
        <f>R57/'סכום נכסי הקרן'!$C$42</f>
        <v>5.1379371855051568E-3</v>
      </c>
    </row>
    <row r="58" spans="2:21" s="141" customFormat="1">
      <c r="B58" s="89" t="s">
        <v>457</v>
      </c>
      <c r="C58" s="86" t="s">
        <v>458</v>
      </c>
      <c r="D58" s="99" t="s">
        <v>128</v>
      </c>
      <c r="E58" s="99" t="s">
        <v>347</v>
      </c>
      <c r="F58" s="86" t="s">
        <v>459</v>
      </c>
      <c r="G58" s="99" t="s">
        <v>355</v>
      </c>
      <c r="H58" s="86" t="s">
        <v>423</v>
      </c>
      <c r="I58" s="86" t="s">
        <v>168</v>
      </c>
      <c r="J58" s="86"/>
      <c r="K58" s="96">
        <v>1.6699999999644646</v>
      </c>
      <c r="L58" s="99" t="s">
        <v>172</v>
      </c>
      <c r="M58" s="100">
        <v>3.85E-2</v>
      </c>
      <c r="N58" s="100">
        <v>-8.4999999998889523E-3</v>
      </c>
      <c r="O58" s="96">
        <v>15277.123319</v>
      </c>
      <c r="P58" s="98">
        <v>117.89</v>
      </c>
      <c r="Q58" s="86"/>
      <c r="R58" s="96">
        <v>18.010201492</v>
      </c>
      <c r="S58" s="97">
        <v>3.5867432950722298E-5</v>
      </c>
      <c r="T58" s="97">
        <v>1.9896555666277529E-3</v>
      </c>
      <c r="U58" s="97">
        <f>R58/'סכום נכסי הקרן'!$C$42</f>
        <v>4.8572111752557341E-4</v>
      </c>
    </row>
    <row r="59" spans="2:21" s="141" customFormat="1">
      <c r="B59" s="89" t="s">
        <v>460</v>
      </c>
      <c r="C59" s="86" t="s">
        <v>461</v>
      </c>
      <c r="D59" s="99" t="s">
        <v>128</v>
      </c>
      <c r="E59" s="99" t="s">
        <v>347</v>
      </c>
      <c r="F59" s="86" t="s">
        <v>459</v>
      </c>
      <c r="G59" s="99" t="s">
        <v>355</v>
      </c>
      <c r="H59" s="86" t="s">
        <v>423</v>
      </c>
      <c r="I59" s="86" t="s">
        <v>168</v>
      </c>
      <c r="J59" s="86"/>
      <c r="K59" s="96">
        <v>2.039999999994083</v>
      </c>
      <c r="L59" s="99" t="s">
        <v>172</v>
      </c>
      <c r="M59" s="100">
        <v>4.7500000000000001E-2</v>
      </c>
      <c r="N59" s="100">
        <v>-7.599999999615384E-3</v>
      </c>
      <c r="O59" s="96">
        <v>10074.492736</v>
      </c>
      <c r="P59" s="98">
        <v>134.19999999999999</v>
      </c>
      <c r="Q59" s="86"/>
      <c r="R59" s="96">
        <v>13.519969127</v>
      </c>
      <c r="S59" s="97">
        <v>3.4711047372026068E-5</v>
      </c>
      <c r="T59" s="97">
        <v>1.49360249223862E-3</v>
      </c>
      <c r="U59" s="97">
        <f>R59/'סכום נכסי הקרן'!$C$42</f>
        <v>3.6462304523326267E-4</v>
      </c>
    </row>
    <row r="60" spans="2:21" s="141" customFormat="1">
      <c r="B60" s="89" t="s">
        <v>462</v>
      </c>
      <c r="C60" s="86" t="s">
        <v>463</v>
      </c>
      <c r="D60" s="99" t="s">
        <v>128</v>
      </c>
      <c r="E60" s="99" t="s">
        <v>347</v>
      </c>
      <c r="F60" s="86" t="s">
        <v>464</v>
      </c>
      <c r="G60" s="99" t="s">
        <v>355</v>
      </c>
      <c r="H60" s="86" t="s">
        <v>423</v>
      </c>
      <c r="I60" s="86" t="s">
        <v>351</v>
      </c>
      <c r="J60" s="86"/>
      <c r="K60" s="96">
        <v>2.2800000000164831</v>
      </c>
      <c r="L60" s="99" t="s">
        <v>172</v>
      </c>
      <c r="M60" s="100">
        <v>3.5499999999999997E-2</v>
      </c>
      <c r="N60" s="100">
        <v>-4.7999999998901118E-3</v>
      </c>
      <c r="O60" s="96">
        <v>18093.355404999998</v>
      </c>
      <c r="P60" s="98">
        <v>120.71</v>
      </c>
      <c r="Q60" s="86"/>
      <c r="R60" s="96">
        <v>21.840488563000001</v>
      </c>
      <c r="S60" s="97">
        <v>5.0771709365523934E-5</v>
      </c>
      <c r="T60" s="97">
        <v>2.4128019704024489E-3</v>
      </c>
      <c r="U60" s="97">
        <f>R60/'סכום נכסי הקרן'!$C$42</f>
        <v>5.890209788511824E-4</v>
      </c>
    </row>
    <row r="61" spans="2:21" s="141" customFormat="1">
      <c r="B61" s="89" t="s">
        <v>465</v>
      </c>
      <c r="C61" s="86" t="s">
        <v>466</v>
      </c>
      <c r="D61" s="99" t="s">
        <v>128</v>
      </c>
      <c r="E61" s="99" t="s">
        <v>347</v>
      </c>
      <c r="F61" s="86" t="s">
        <v>464</v>
      </c>
      <c r="G61" s="99" t="s">
        <v>355</v>
      </c>
      <c r="H61" s="86" t="s">
        <v>423</v>
      </c>
      <c r="I61" s="86" t="s">
        <v>351</v>
      </c>
      <c r="J61" s="86"/>
      <c r="K61" s="96">
        <v>1.1800000000295461</v>
      </c>
      <c r="L61" s="99" t="s">
        <v>172</v>
      </c>
      <c r="M61" s="100">
        <v>4.6500000000000007E-2</v>
      </c>
      <c r="N61" s="100">
        <v>-1.0900000000147731E-2</v>
      </c>
      <c r="O61" s="96">
        <v>9343.2063839999992</v>
      </c>
      <c r="P61" s="98">
        <v>130.41</v>
      </c>
      <c r="Q61" s="86"/>
      <c r="R61" s="96">
        <v>12.184474997999997</v>
      </c>
      <c r="S61" s="97">
        <v>4.2713117250512545E-5</v>
      </c>
      <c r="T61" s="97">
        <v>1.3460653683955671E-3</v>
      </c>
      <c r="U61" s="97">
        <f>R61/'סכום נכסי הקרן'!$C$42</f>
        <v>3.2860580794278254E-4</v>
      </c>
    </row>
    <row r="62" spans="2:21" s="141" customFormat="1">
      <c r="B62" s="89" t="s">
        <v>467</v>
      </c>
      <c r="C62" s="86" t="s">
        <v>468</v>
      </c>
      <c r="D62" s="99" t="s">
        <v>128</v>
      </c>
      <c r="E62" s="99" t="s">
        <v>347</v>
      </c>
      <c r="F62" s="86" t="s">
        <v>464</v>
      </c>
      <c r="G62" s="99" t="s">
        <v>355</v>
      </c>
      <c r="H62" s="86" t="s">
        <v>423</v>
      </c>
      <c r="I62" s="86" t="s">
        <v>351</v>
      </c>
      <c r="J62" s="86"/>
      <c r="K62" s="96">
        <v>5.6600000000178223</v>
      </c>
      <c r="L62" s="99" t="s">
        <v>172</v>
      </c>
      <c r="M62" s="100">
        <v>1.4999999999999999E-2</v>
      </c>
      <c r="N62" s="100">
        <v>5.0000000001086719E-3</v>
      </c>
      <c r="O62" s="96">
        <v>43434.245325000004</v>
      </c>
      <c r="P62" s="98">
        <v>105.93</v>
      </c>
      <c r="Q62" s="86"/>
      <c r="R62" s="96">
        <v>46.009896073</v>
      </c>
      <c r="S62" s="97">
        <v>8.4969233198650744E-5</v>
      </c>
      <c r="T62" s="97">
        <v>5.0828884886308431E-3</v>
      </c>
      <c r="U62" s="97">
        <f>R62/'סכום נכסי הקרן'!$C$42</f>
        <v>1.2408510891863071E-3</v>
      </c>
    </row>
    <row r="63" spans="2:21" s="141" customFormat="1">
      <c r="B63" s="89" t="s">
        <v>469</v>
      </c>
      <c r="C63" s="86" t="s">
        <v>470</v>
      </c>
      <c r="D63" s="99" t="s">
        <v>128</v>
      </c>
      <c r="E63" s="99" t="s">
        <v>347</v>
      </c>
      <c r="F63" s="86" t="s">
        <v>471</v>
      </c>
      <c r="G63" s="99" t="s">
        <v>472</v>
      </c>
      <c r="H63" s="86" t="s">
        <v>423</v>
      </c>
      <c r="I63" s="86" t="s">
        <v>351</v>
      </c>
      <c r="J63" s="86"/>
      <c r="K63" s="96">
        <v>1.7299999998428324</v>
      </c>
      <c r="L63" s="99" t="s">
        <v>172</v>
      </c>
      <c r="M63" s="100">
        <v>4.6500000000000007E-2</v>
      </c>
      <c r="N63" s="100">
        <v>-6.09999998899828E-3</v>
      </c>
      <c r="O63" s="96">
        <v>286.62701900000002</v>
      </c>
      <c r="P63" s="98">
        <v>133.19</v>
      </c>
      <c r="Q63" s="86"/>
      <c r="R63" s="96">
        <v>0.38175852200000004</v>
      </c>
      <c r="S63" s="97">
        <v>3.7714977674337896E-6</v>
      </c>
      <c r="T63" s="97">
        <v>4.2174318190847456E-5</v>
      </c>
      <c r="U63" s="97">
        <f>R63/'סכום נכסי הקרן'!$C$42</f>
        <v>1.0295730228954799E-5</v>
      </c>
    </row>
    <row r="64" spans="2:21" s="141" customFormat="1">
      <c r="B64" s="89" t="s">
        <v>473</v>
      </c>
      <c r="C64" s="86" t="s">
        <v>474</v>
      </c>
      <c r="D64" s="99" t="s">
        <v>128</v>
      </c>
      <c r="E64" s="99" t="s">
        <v>347</v>
      </c>
      <c r="F64" s="86" t="s">
        <v>475</v>
      </c>
      <c r="G64" s="99" t="s">
        <v>405</v>
      </c>
      <c r="H64" s="86" t="s">
        <v>423</v>
      </c>
      <c r="I64" s="86" t="s">
        <v>351</v>
      </c>
      <c r="J64" s="86"/>
      <c r="K64" s="96">
        <v>1.9000000002157573</v>
      </c>
      <c r="L64" s="99" t="s">
        <v>172</v>
      </c>
      <c r="M64" s="100">
        <v>3.6400000000000002E-2</v>
      </c>
      <c r="N64" s="100">
        <v>-2.4999999992294381E-3</v>
      </c>
      <c r="O64" s="96">
        <v>2760.240135</v>
      </c>
      <c r="P64" s="98">
        <v>117.54</v>
      </c>
      <c r="Q64" s="86"/>
      <c r="R64" s="96">
        <v>3.2443860770000001</v>
      </c>
      <c r="S64" s="97">
        <v>3.7554287551020409E-5</v>
      </c>
      <c r="T64" s="97">
        <v>3.5841968904456653E-4</v>
      </c>
      <c r="U64" s="97">
        <f>R64/'סכום נכסי הקרן'!$C$42</f>
        <v>8.7498567503802748E-5</v>
      </c>
    </row>
    <row r="65" spans="2:21" s="141" customFormat="1">
      <c r="B65" s="89" t="s">
        <v>476</v>
      </c>
      <c r="C65" s="86" t="s">
        <v>477</v>
      </c>
      <c r="D65" s="99" t="s">
        <v>128</v>
      </c>
      <c r="E65" s="99" t="s">
        <v>347</v>
      </c>
      <c r="F65" s="86" t="s">
        <v>478</v>
      </c>
      <c r="G65" s="99" t="s">
        <v>479</v>
      </c>
      <c r="H65" s="86" t="s">
        <v>423</v>
      </c>
      <c r="I65" s="86" t="s">
        <v>168</v>
      </c>
      <c r="J65" s="86"/>
      <c r="K65" s="96">
        <v>7.7400000000164209</v>
      </c>
      <c r="L65" s="99" t="s">
        <v>172</v>
      </c>
      <c r="M65" s="100">
        <v>3.85E-2</v>
      </c>
      <c r="N65" s="100">
        <v>1.1800000000054737E-2</v>
      </c>
      <c r="O65" s="96">
        <v>86847.485252999992</v>
      </c>
      <c r="P65" s="98">
        <v>122.99</v>
      </c>
      <c r="Q65" s="96">
        <v>2.602293526</v>
      </c>
      <c r="R65" s="96">
        <v>109.61565423</v>
      </c>
      <c r="S65" s="97">
        <v>3.2240816869616955E-5</v>
      </c>
      <c r="T65" s="97">
        <v>1.2109658891109007E-2</v>
      </c>
      <c r="U65" s="97">
        <f>R65/'סכום נכסי הקרן'!$C$42</f>
        <v>2.9562488845303837E-3</v>
      </c>
    </row>
    <row r="66" spans="2:21" s="141" customFormat="1">
      <c r="B66" s="89" t="s">
        <v>480</v>
      </c>
      <c r="C66" s="86" t="s">
        <v>481</v>
      </c>
      <c r="D66" s="99" t="s">
        <v>128</v>
      </c>
      <c r="E66" s="99" t="s">
        <v>347</v>
      </c>
      <c r="F66" s="86" t="s">
        <v>478</v>
      </c>
      <c r="G66" s="99" t="s">
        <v>479</v>
      </c>
      <c r="H66" s="86" t="s">
        <v>423</v>
      </c>
      <c r="I66" s="86" t="s">
        <v>168</v>
      </c>
      <c r="J66" s="86"/>
      <c r="K66" s="96">
        <v>5.7199999999981879</v>
      </c>
      <c r="L66" s="99" t="s">
        <v>172</v>
      </c>
      <c r="M66" s="100">
        <v>4.4999999999999998E-2</v>
      </c>
      <c r="N66" s="100">
        <v>7.4999999999825736E-3</v>
      </c>
      <c r="O66" s="96">
        <v>228446.174531</v>
      </c>
      <c r="P66" s="98">
        <v>125.6</v>
      </c>
      <c r="Q66" s="86"/>
      <c r="R66" s="96">
        <v>286.92838526600002</v>
      </c>
      <c r="S66" s="97">
        <v>7.7663578836736834E-5</v>
      </c>
      <c r="T66" s="97">
        <v>3.1698071741262532E-2</v>
      </c>
      <c r="U66" s="97">
        <f>R66/'סכום נכסי הקרן'!$C$42</f>
        <v>7.7382352442373105E-3</v>
      </c>
    </row>
    <row r="67" spans="2:21" s="141" customFormat="1">
      <c r="B67" s="89" t="s">
        <v>482</v>
      </c>
      <c r="C67" s="86" t="s">
        <v>483</v>
      </c>
      <c r="D67" s="99" t="s">
        <v>128</v>
      </c>
      <c r="E67" s="99" t="s">
        <v>347</v>
      </c>
      <c r="F67" s="86" t="s">
        <v>478</v>
      </c>
      <c r="G67" s="99" t="s">
        <v>479</v>
      </c>
      <c r="H67" s="86" t="s">
        <v>423</v>
      </c>
      <c r="I67" s="86" t="s">
        <v>168</v>
      </c>
      <c r="J67" s="86"/>
      <c r="K67" s="96">
        <v>10.330000000003267</v>
      </c>
      <c r="L67" s="99" t="s">
        <v>172</v>
      </c>
      <c r="M67" s="100">
        <v>2.3900000000000001E-2</v>
      </c>
      <c r="N67" s="100">
        <v>1.9599999999956423E-2</v>
      </c>
      <c r="O67" s="96">
        <v>87991.695999999996</v>
      </c>
      <c r="P67" s="98">
        <v>104.32</v>
      </c>
      <c r="Q67" s="86"/>
      <c r="R67" s="96">
        <v>91.792936290000014</v>
      </c>
      <c r="S67" s="97">
        <v>7.1007486347925941E-5</v>
      </c>
      <c r="T67" s="97">
        <v>1.0140715346667883E-2</v>
      </c>
      <c r="U67" s="97">
        <f>R67/'סכום נכסי הקרן'!$C$42</f>
        <v>2.4755840524903201E-3</v>
      </c>
    </row>
    <row r="68" spans="2:21" s="141" customFormat="1">
      <c r="B68" s="89" t="s">
        <v>484</v>
      </c>
      <c r="C68" s="86" t="s">
        <v>485</v>
      </c>
      <c r="D68" s="99" t="s">
        <v>128</v>
      </c>
      <c r="E68" s="99" t="s">
        <v>347</v>
      </c>
      <c r="F68" s="86" t="s">
        <v>486</v>
      </c>
      <c r="G68" s="99" t="s">
        <v>472</v>
      </c>
      <c r="H68" s="86" t="s">
        <v>423</v>
      </c>
      <c r="I68" s="86" t="s">
        <v>168</v>
      </c>
      <c r="J68" s="86"/>
      <c r="K68" s="96">
        <v>1.1400000009633884</v>
      </c>
      <c r="L68" s="99" t="s">
        <v>172</v>
      </c>
      <c r="M68" s="100">
        <v>4.8899999999999999E-2</v>
      </c>
      <c r="N68" s="100">
        <v>-7.2000000074930216E-3</v>
      </c>
      <c r="O68" s="96">
        <v>567.55932499999994</v>
      </c>
      <c r="P68" s="98">
        <v>131.68</v>
      </c>
      <c r="Q68" s="86"/>
      <c r="R68" s="96">
        <v>0.74736210200000008</v>
      </c>
      <c r="S68" s="97">
        <v>1.0168797564058027E-5</v>
      </c>
      <c r="T68" s="97">
        <v>8.2563938398547631E-5</v>
      </c>
      <c r="U68" s="97">
        <f>R68/'סכום נכסי הקרן'!$C$42</f>
        <v>2.0155774244999303E-5</v>
      </c>
    </row>
    <row r="69" spans="2:21" s="141" customFormat="1">
      <c r="B69" s="89" t="s">
        <v>487</v>
      </c>
      <c r="C69" s="86" t="s">
        <v>488</v>
      </c>
      <c r="D69" s="99" t="s">
        <v>128</v>
      </c>
      <c r="E69" s="99" t="s">
        <v>347</v>
      </c>
      <c r="F69" s="86" t="s">
        <v>354</v>
      </c>
      <c r="G69" s="99" t="s">
        <v>355</v>
      </c>
      <c r="H69" s="86" t="s">
        <v>423</v>
      </c>
      <c r="I69" s="86" t="s">
        <v>351</v>
      </c>
      <c r="J69" s="86"/>
      <c r="K69" s="96">
        <v>4.1799999999937016</v>
      </c>
      <c r="L69" s="99" t="s">
        <v>172</v>
      </c>
      <c r="M69" s="100">
        <v>1.6399999999999998E-2</v>
      </c>
      <c r="N69" s="100">
        <v>1.2300000000094466E-2</v>
      </c>
      <c r="O69" s="96">
        <f>46697.222/50000</f>
        <v>0.93394443999999999</v>
      </c>
      <c r="P69" s="98">
        <v>5100544</v>
      </c>
      <c r="Q69" s="86"/>
      <c r="R69" s="96">
        <v>47.636246485000001</v>
      </c>
      <c r="S69" s="97">
        <f>380.394444444444%/50000</f>
        <v>7.6078888888888804E-5</v>
      </c>
      <c r="T69" s="97">
        <v>5.2625576140407117E-3</v>
      </c>
      <c r="U69" s="97">
        <f>R69/'סכום נכסי הקרן'!$C$42</f>
        <v>1.2847124940659641E-3</v>
      </c>
    </row>
    <row r="70" spans="2:21" s="141" customFormat="1">
      <c r="B70" s="89" t="s">
        <v>489</v>
      </c>
      <c r="C70" s="86" t="s">
        <v>490</v>
      </c>
      <c r="D70" s="99" t="s">
        <v>128</v>
      </c>
      <c r="E70" s="99" t="s">
        <v>347</v>
      </c>
      <c r="F70" s="86" t="s">
        <v>354</v>
      </c>
      <c r="G70" s="99" t="s">
        <v>355</v>
      </c>
      <c r="H70" s="86" t="s">
        <v>423</v>
      </c>
      <c r="I70" s="86" t="s">
        <v>351</v>
      </c>
      <c r="J70" s="86"/>
      <c r="K70" s="96">
        <v>8.2299999999113265</v>
      </c>
      <c r="L70" s="99" t="s">
        <v>172</v>
      </c>
      <c r="M70" s="100">
        <v>2.7799999999999998E-2</v>
      </c>
      <c r="N70" s="100">
        <v>2.7199999999778311E-2</v>
      </c>
      <c r="O70" s="96">
        <f>17829.8484/50000</f>
        <v>0.35659696799999996</v>
      </c>
      <c r="P70" s="98">
        <v>5060000</v>
      </c>
      <c r="Q70" s="86"/>
      <c r="R70" s="96">
        <v>18.04380712</v>
      </c>
      <c r="S70" s="97">
        <f>426.347403156384%/50000</f>
        <v>8.5269480631276802E-5</v>
      </c>
      <c r="T70" s="97">
        <v>1.9933681083697165E-3</v>
      </c>
      <c r="U70" s="97">
        <f>R70/'סכום נכסי הקרן'!$C$42</f>
        <v>4.8662743515864149E-4</v>
      </c>
    </row>
    <row r="71" spans="2:21" s="141" customFormat="1">
      <c r="B71" s="89" t="s">
        <v>491</v>
      </c>
      <c r="C71" s="86" t="s">
        <v>492</v>
      </c>
      <c r="D71" s="99" t="s">
        <v>128</v>
      </c>
      <c r="E71" s="99" t="s">
        <v>347</v>
      </c>
      <c r="F71" s="86" t="s">
        <v>354</v>
      </c>
      <c r="G71" s="99" t="s">
        <v>355</v>
      </c>
      <c r="H71" s="86" t="s">
        <v>423</v>
      </c>
      <c r="I71" s="86" t="s">
        <v>351</v>
      </c>
      <c r="J71" s="86"/>
      <c r="K71" s="96">
        <v>5.5700000001098759</v>
      </c>
      <c r="L71" s="99" t="s">
        <v>172</v>
      </c>
      <c r="M71" s="100">
        <v>2.4199999999999999E-2</v>
      </c>
      <c r="N71" s="100">
        <v>1.9800000000467343E-2</v>
      </c>
      <c r="O71" s="96">
        <f>19564.844/50000</f>
        <v>0.39129688000000001</v>
      </c>
      <c r="P71" s="98">
        <v>5140250</v>
      </c>
      <c r="Q71" s="86"/>
      <c r="R71" s="96">
        <v>20.113637047000001</v>
      </c>
      <c r="S71" s="97">
        <f>67.8792769663116%/50000</f>
        <v>1.3575855393262319E-5</v>
      </c>
      <c r="T71" s="97">
        <v>2.2220301051862185E-3</v>
      </c>
      <c r="U71" s="97">
        <f>R71/'סכום נכסי הקרן'!$C$42</f>
        <v>5.4244913741316036E-4</v>
      </c>
    </row>
    <row r="72" spans="2:21" s="141" customFormat="1">
      <c r="B72" s="89" t="s">
        <v>493</v>
      </c>
      <c r="C72" s="86" t="s">
        <v>494</v>
      </c>
      <c r="D72" s="99" t="s">
        <v>128</v>
      </c>
      <c r="E72" s="99" t="s">
        <v>347</v>
      </c>
      <c r="F72" s="86" t="s">
        <v>354</v>
      </c>
      <c r="G72" s="99" t="s">
        <v>355</v>
      </c>
      <c r="H72" s="86" t="s">
        <v>423</v>
      </c>
      <c r="I72" s="86" t="s">
        <v>168</v>
      </c>
      <c r="J72" s="86"/>
      <c r="K72" s="96">
        <v>1.3199999999978329</v>
      </c>
      <c r="L72" s="99" t="s">
        <v>172</v>
      </c>
      <c r="M72" s="100">
        <v>0.05</v>
      </c>
      <c r="N72" s="100">
        <v>-6.8999999999363373E-3</v>
      </c>
      <c r="O72" s="96">
        <v>61753.959566999998</v>
      </c>
      <c r="P72" s="98">
        <v>119.55</v>
      </c>
      <c r="Q72" s="86"/>
      <c r="R72" s="96">
        <v>73.826860862999993</v>
      </c>
      <c r="S72" s="97">
        <v>6.1754021321021316E-5</v>
      </c>
      <c r="T72" s="97">
        <v>8.1559345545338842E-3</v>
      </c>
      <c r="U72" s="97">
        <f>R72/'סכום נכסי הקרן'!$C$42</f>
        <v>1.9910529805960138E-3</v>
      </c>
    </row>
    <row r="73" spans="2:21" s="141" customFormat="1">
      <c r="B73" s="89" t="s">
        <v>495</v>
      </c>
      <c r="C73" s="86" t="s">
        <v>496</v>
      </c>
      <c r="D73" s="99" t="s">
        <v>128</v>
      </c>
      <c r="E73" s="99" t="s">
        <v>347</v>
      </c>
      <c r="F73" s="86" t="s">
        <v>497</v>
      </c>
      <c r="G73" s="99" t="s">
        <v>405</v>
      </c>
      <c r="H73" s="86" t="s">
        <v>423</v>
      </c>
      <c r="I73" s="86" t="s">
        <v>351</v>
      </c>
      <c r="J73" s="86"/>
      <c r="K73" s="96">
        <v>1.2200000000043214</v>
      </c>
      <c r="L73" s="99" t="s">
        <v>172</v>
      </c>
      <c r="M73" s="100">
        <v>5.0999999999999997E-2</v>
      </c>
      <c r="N73" s="100">
        <v>-1.1500000000144056E-2</v>
      </c>
      <c r="O73" s="96">
        <v>22896.479615000004</v>
      </c>
      <c r="P73" s="98">
        <v>121.27</v>
      </c>
      <c r="Q73" s="86"/>
      <c r="R73" s="96">
        <v>27.766561204000006</v>
      </c>
      <c r="S73" s="97">
        <v>5.0267248088211139E-5</v>
      </c>
      <c r="T73" s="97">
        <v>3.0674777897509165E-3</v>
      </c>
      <c r="U73" s="97">
        <f>R73/'סכום נכסי הקרן'!$C$42</f>
        <v>7.4884254592264574E-4</v>
      </c>
    </row>
    <row r="74" spans="2:21" s="141" customFormat="1">
      <c r="B74" s="89" t="s">
        <v>498</v>
      </c>
      <c r="C74" s="86" t="s">
        <v>499</v>
      </c>
      <c r="D74" s="99" t="s">
        <v>128</v>
      </c>
      <c r="E74" s="99" t="s">
        <v>347</v>
      </c>
      <c r="F74" s="86" t="s">
        <v>497</v>
      </c>
      <c r="G74" s="99" t="s">
        <v>405</v>
      </c>
      <c r="H74" s="86" t="s">
        <v>423</v>
      </c>
      <c r="I74" s="86" t="s">
        <v>351</v>
      </c>
      <c r="J74" s="86"/>
      <c r="K74" s="96">
        <v>2.5900000000009036</v>
      </c>
      <c r="L74" s="99" t="s">
        <v>172</v>
      </c>
      <c r="M74" s="100">
        <v>2.5499999999999998E-2</v>
      </c>
      <c r="N74" s="100">
        <v>-3.9999999999774279E-3</v>
      </c>
      <c r="O74" s="96">
        <v>80666.673408000002</v>
      </c>
      <c r="P74" s="98">
        <v>109.84</v>
      </c>
      <c r="Q74" s="86"/>
      <c r="R74" s="96">
        <v>88.604275687999973</v>
      </c>
      <c r="S74" s="97">
        <v>9.3015535521860936E-5</v>
      </c>
      <c r="T74" s="97">
        <v>9.7884518631263968E-3</v>
      </c>
      <c r="U74" s="97">
        <f>R74/'סכום נכסי הקרן'!$C$42</f>
        <v>2.3895883576780662E-3</v>
      </c>
    </row>
    <row r="75" spans="2:21" s="141" customFormat="1">
      <c r="B75" s="89" t="s">
        <v>500</v>
      </c>
      <c r="C75" s="86" t="s">
        <v>501</v>
      </c>
      <c r="D75" s="99" t="s">
        <v>128</v>
      </c>
      <c r="E75" s="99" t="s">
        <v>347</v>
      </c>
      <c r="F75" s="86" t="s">
        <v>497</v>
      </c>
      <c r="G75" s="99" t="s">
        <v>405</v>
      </c>
      <c r="H75" s="86" t="s">
        <v>423</v>
      </c>
      <c r="I75" s="86" t="s">
        <v>351</v>
      </c>
      <c r="J75" s="86"/>
      <c r="K75" s="96">
        <v>6.8299999999705259</v>
      </c>
      <c r="L75" s="99" t="s">
        <v>172</v>
      </c>
      <c r="M75" s="100">
        <v>2.35E-2</v>
      </c>
      <c r="N75" s="100">
        <v>1.3399999999891048E-2</v>
      </c>
      <c r="O75" s="96">
        <v>64663.466155000009</v>
      </c>
      <c r="P75" s="98">
        <v>108.37</v>
      </c>
      <c r="Q75" s="96">
        <v>1.465872844</v>
      </c>
      <c r="R75" s="96">
        <v>71.590460917000001</v>
      </c>
      <c r="S75" s="97">
        <v>8.150308879096313E-5</v>
      </c>
      <c r="T75" s="97">
        <v>7.9088709331889828E-3</v>
      </c>
      <c r="U75" s="97">
        <f>R75/'סכום נכסי הקרן'!$C$42</f>
        <v>1.9307390145647198E-3</v>
      </c>
    </row>
    <row r="76" spans="2:21" s="141" customFormat="1">
      <c r="B76" s="89" t="s">
        <v>502</v>
      </c>
      <c r="C76" s="86" t="s">
        <v>503</v>
      </c>
      <c r="D76" s="99" t="s">
        <v>128</v>
      </c>
      <c r="E76" s="99" t="s">
        <v>347</v>
      </c>
      <c r="F76" s="86" t="s">
        <v>497</v>
      </c>
      <c r="G76" s="99" t="s">
        <v>405</v>
      </c>
      <c r="H76" s="86" t="s">
        <v>423</v>
      </c>
      <c r="I76" s="86" t="s">
        <v>351</v>
      </c>
      <c r="J76" s="86"/>
      <c r="K76" s="96">
        <v>5.5799999999969572</v>
      </c>
      <c r="L76" s="99" t="s">
        <v>172</v>
      </c>
      <c r="M76" s="100">
        <v>1.7600000000000001E-2</v>
      </c>
      <c r="N76" s="100">
        <v>1.0199999999992392E-2</v>
      </c>
      <c r="O76" s="96">
        <v>98939.572792000006</v>
      </c>
      <c r="P76" s="98">
        <v>106.3</v>
      </c>
      <c r="Q76" s="86"/>
      <c r="R76" s="96">
        <v>105.17276345400001</v>
      </c>
      <c r="S76" s="97">
        <v>7.5759106416761692E-5</v>
      </c>
      <c r="T76" s="97">
        <v>1.1618835822399082E-2</v>
      </c>
      <c r="U76" s="97">
        <f>R76/'סכום נכסי הקרן'!$C$42</f>
        <v>2.8364275780490898E-3</v>
      </c>
    </row>
    <row r="77" spans="2:21" s="141" customFormat="1">
      <c r="B77" s="89" t="s">
        <v>504</v>
      </c>
      <c r="C77" s="86" t="s">
        <v>505</v>
      </c>
      <c r="D77" s="99" t="s">
        <v>128</v>
      </c>
      <c r="E77" s="99" t="s">
        <v>347</v>
      </c>
      <c r="F77" s="86" t="s">
        <v>497</v>
      </c>
      <c r="G77" s="99" t="s">
        <v>405</v>
      </c>
      <c r="H77" s="86" t="s">
        <v>423</v>
      </c>
      <c r="I77" s="86" t="s">
        <v>351</v>
      </c>
      <c r="J77" s="86"/>
      <c r="K77" s="96">
        <v>6.0900000000155226</v>
      </c>
      <c r="L77" s="99" t="s">
        <v>172</v>
      </c>
      <c r="M77" s="100">
        <v>2.1499999999999998E-2</v>
      </c>
      <c r="N77" s="100">
        <v>1.0800000000066715E-2</v>
      </c>
      <c r="O77" s="96">
        <v>71130.859677999993</v>
      </c>
      <c r="P77" s="98">
        <v>109.58</v>
      </c>
      <c r="Q77" s="86"/>
      <c r="R77" s="96">
        <v>77.945194931000003</v>
      </c>
      <c r="S77" s="97">
        <v>8.9768309843456148E-5</v>
      </c>
      <c r="T77" s="97">
        <v>8.6109026073493238E-3</v>
      </c>
      <c r="U77" s="97">
        <f>R77/'סכום נכסי הקרן'!$C$42</f>
        <v>2.1021212452537498E-3</v>
      </c>
    </row>
    <row r="78" spans="2:21" s="141" customFormat="1">
      <c r="B78" s="89" t="s">
        <v>506</v>
      </c>
      <c r="C78" s="86" t="s">
        <v>507</v>
      </c>
      <c r="D78" s="99" t="s">
        <v>128</v>
      </c>
      <c r="E78" s="99" t="s">
        <v>347</v>
      </c>
      <c r="F78" s="86" t="s">
        <v>508</v>
      </c>
      <c r="G78" s="99" t="s">
        <v>472</v>
      </c>
      <c r="H78" s="86" t="s">
        <v>423</v>
      </c>
      <c r="I78" s="86" t="s">
        <v>168</v>
      </c>
      <c r="J78" s="86"/>
      <c r="K78" s="96">
        <v>0.28000000001698777</v>
      </c>
      <c r="L78" s="99" t="s">
        <v>172</v>
      </c>
      <c r="M78" s="100">
        <v>4.2800000000000005E-2</v>
      </c>
      <c r="N78" s="100">
        <v>-8.1999999989807344E-3</v>
      </c>
      <c r="O78" s="96">
        <v>1869.651372</v>
      </c>
      <c r="P78" s="98">
        <v>125.94</v>
      </c>
      <c r="Q78" s="86"/>
      <c r="R78" s="96">
        <v>2.3546390320000001</v>
      </c>
      <c r="S78" s="97">
        <v>2.6138603996434647E-5</v>
      </c>
      <c r="T78" s="97">
        <v>2.6012594359362342E-4</v>
      </c>
      <c r="U78" s="97">
        <f>R78/'סכום נכסי הקרן'!$C$42</f>
        <v>6.3502782159344335E-5</v>
      </c>
    </row>
    <row r="79" spans="2:21" s="141" customFormat="1">
      <c r="B79" s="89" t="s">
        <v>509</v>
      </c>
      <c r="C79" s="86" t="s">
        <v>510</v>
      </c>
      <c r="D79" s="99" t="s">
        <v>128</v>
      </c>
      <c r="E79" s="99" t="s">
        <v>347</v>
      </c>
      <c r="F79" s="86" t="s">
        <v>459</v>
      </c>
      <c r="G79" s="99" t="s">
        <v>355</v>
      </c>
      <c r="H79" s="86" t="s">
        <v>423</v>
      </c>
      <c r="I79" s="86" t="s">
        <v>168</v>
      </c>
      <c r="J79" s="86"/>
      <c r="K79" s="96">
        <v>0.67000000007664917</v>
      </c>
      <c r="L79" s="99" t="s">
        <v>172</v>
      </c>
      <c r="M79" s="100">
        <v>5.2499999999999998E-2</v>
      </c>
      <c r="N79" s="100">
        <v>-1.2600000000170331E-2</v>
      </c>
      <c r="O79" s="96">
        <v>5370.9579560000011</v>
      </c>
      <c r="P79" s="98">
        <v>131.16999999999999</v>
      </c>
      <c r="Q79" s="86"/>
      <c r="R79" s="96">
        <v>7.0450858380000003</v>
      </c>
      <c r="S79" s="97">
        <v>4.4757982966666673E-5</v>
      </c>
      <c r="T79" s="97">
        <v>7.7829746997408261E-4</v>
      </c>
      <c r="U79" s="97">
        <f>R79/'סכום נכסי הקרן'!$C$42</f>
        <v>1.9000048210548643E-4</v>
      </c>
    </row>
    <row r="80" spans="2:21" s="141" customFormat="1">
      <c r="B80" s="89" t="s">
        <v>511</v>
      </c>
      <c r="C80" s="86" t="s">
        <v>512</v>
      </c>
      <c r="D80" s="99" t="s">
        <v>128</v>
      </c>
      <c r="E80" s="99" t="s">
        <v>347</v>
      </c>
      <c r="F80" s="86" t="s">
        <v>375</v>
      </c>
      <c r="G80" s="99" t="s">
        <v>355</v>
      </c>
      <c r="H80" s="86" t="s">
        <v>423</v>
      </c>
      <c r="I80" s="86" t="s">
        <v>351</v>
      </c>
      <c r="J80" s="86"/>
      <c r="K80" s="96">
        <v>1.2100000000035096</v>
      </c>
      <c r="L80" s="99" t="s">
        <v>172</v>
      </c>
      <c r="M80" s="100">
        <v>6.5000000000000002E-2</v>
      </c>
      <c r="N80" s="100">
        <v>-8.4000000000103974E-3</v>
      </c>
      <c r="O80" s="96">
        <v>124848.363002</v>
      </c>
      <c r="P80" s="98">
        <v>121.44</v>
      </c>
      <c r="Q80" s="96">
        <v>2.2554283650000002</v>
      </c>
      <c r="R80" s="96">
        <v>153.871289426</v>
      </c>
      <c r="S80" s="97">
        <v>7.9268801906031745E-5</v>
      </c>
      <c r="T80" s="97">
        <v>1.6998747498001118E-2</v>
      </c>
      <c r="U80" s="97">
        <f>R80/'סכום נכסי הקרן'!$C$42</f>
        <v>4.1497889231442509E-3</v>
      </c>
    </row>
    <row r="81" spans="2:21" s="141" customFormat="1">
      <c r="B81" s="89" t="s">
        <v>513</v>
      </c>
      <c r="C81" s="86" t="s">
        <v>514</v>
      </c>
      <c r="D81" s="99" t="s">
        <v>128</v>
      </c>
      <c r="E81" s="99" t="s">
        <v>347</v>
      </c>
      <c r="F81" s="86" t="s">
        <v>515</v>
      </c>
      <c r="G81" s="99" t="s">
        <v>405</v>
      </c>
      <c r="H81" s="86" t="s">
        <v>423</v>
      </c>
      <c r="I81" s="86" t="s">
        <v>351</v>
      </c>
      <c r="J81" s="86"/>
      <c r="K81" s="96">
        <v>7.8299999998131051</v>
      </c>
      <c r="L81" s="99" t="s">
        <v>172</v>
      </c>
      <c r="M81" s="100">
        <v>3.5000000000000003E-2</v>
      </c>
      <c r="N81" s="100">
        <v>1.4799999999531134E-2</v>
      </c>
      <c r="O81" s="96">
        <v>12932.584113999999</v>
      </c>
      <c r="P81" s="98">
        <v>118.74</v>
      </c>
      <c r="Q81" s="86"/>
      <c r="R81" s="96">
        <v>15.356151589</v>
      </c>
      <c r="S81" s="97">
        <v>4.7746854576191963E-5</v>
      </c>
      <c r="T81" s="97">
        <v>1.6964525635432277E-3</v>
      </c>
      <c r="U81" s="97">
        <f>R81/'סכום נכסי הקרן'!$C$42</f>
        <v>4.1414345719643041E-4</v>
      </c>
    </row>
    <row r="82" spans="2:21" s="141" customFormat="1">
      <c r="B82" s="89" t="s">
        <v>516</v>
      </c>
      <c r="C82" s="86" t="s">
        <v>517</v>
      </c>
      <c r="D82" s="99" t="s">
        <v>128</v>
      </c>
      <c r="E82" s="99" t="s">
        <v>347</v>
      </c>
      <c r="F82" s="86" t="s">
        <v>515</v>
      </c>
      <c r="G82" s="99" t="s">
        <v>405</v>
      </c>
      <c r="H82" s="86" t="s">
        <v>423</v>
      </c>
      <c r="I82" s="86" t="s">
        <v>351</v>
      </c>
      <c r="J82" s="86"/>
      <c r="K82" s="96">
        <v>3.6800000000320217</v>
      </c>
      <c r="L82" s="99" t="s">
        <v>172</v>
      </c>
      <c r="M82" s="100">
        <v>0.04</v>
      </c>
      <c r="N82" s="100">
        <v>1.4000000001601091E-3</v>
      </c>
      <c r="O82" s="96">
        <v>21762.174612999999</v>
      </c>
      <c r="P82" s="98">
        <v>114.8</v>
      </c>
      <c r="Q82" s="86"/>
      <c r="R82" s="96">
        <v>24.98297694</v>
      </c>
      <c r="S82" s="97">
        <v>3.1823615333391544E-5</v>
      </c>
      <c r="T82" s="97">
        <v>2.75996463236036E-3</v>
      </c>
      <c r="U82" s="97">
        <f>R82/'סכום נכסי הקרן'!$C$42</f>
        <v>6.7377144468942231E-4</v>
      </c>
    </row>
    <row r="83" spans="2:21" s="141" customFormat="1">
      <c r="B83" s="89" t="s">
        <v>518</v>
      </c>
      <c r="C83" s="86" t="s">
        <v>519</v>
      </c>
      <c r="D83" s="99" t="s">
        <v>128</v>
      </c>
      <c r="E83" s="99" t="s">
        <v>347</v>
      </c>
      <c r="F83" s="86" t="s">
        <v>515</v>
      </c>
      <c r="G83" s="99" t="s">
        <v>405</v>
      </c>
      <c r="H83" s="86" t="s">
        <v>423</v>
      </c>
      <c r="I83" s="86" t="s">
        <v>351</v>
      </c>
      <c r="J83" s="86"/>
      <c r="K83" s="96">
        <v>6.4299999999832957</v>
      </c>
      <c r="L83" s="99" t="s">
        <v>172</v>
      </c>
      <c r="M83" s="100">
        <v>0.04</v>
      </c>
      <c r="N83" s="100">
        <v>1.0999999999988319E-2</v>
      </c>
      <c r="O83" s="96">
        <v>70878.887143999993</v>
      </c>
      <c r="P83" s="98">
        <v>120.78</v>
      </c>
      <c r="Q83" s="86"/>
      <c r="R83" s="96">
        <v>85.607519201000002</v>
      </c>
      <c r="S83" s="97">
        <v>7.0442007364052308E-5</v>
      </c>
      <c r="T83" s="97">
        <v>9.4573887582057869E-3</v>
      </c>
      <c r="U83" s="97">
        <f>R83/'סכום נכסי הקרן'!$C$42</f>
        <v>2.3087681674950639E-3</v>
      </c>
    </row>
    <row r="84" spans="2:21" s="141" customFormat="1">
      <c r="B84" s="89" t="s">
        <v>520</v>
      </c>
      <c r="C84" s="86" t="s">
        <v>521</v>
      </c>
      <c r="D84" s="99" t="s">
        <v>128</v>
      </c>
      <c r="E84" s="99" t="s">
        <v>347</v>
      </c>
      <c r="F84" s="86" t="s">
        <v>522</v>
      </c>
      <c r="G84" s="99" t="s">
        <v>523</v>
      </c>
      <c r="H84" s="86" t="s">
        <v>524</v>
      </c>
      <c r="I84" s="86" t="s">
        <v>351</v>
      </c>
      <c r="J84" s="86"/>
      <c r="K84" s="96">
        <v>7.9200000000133874</v>
      </c>
      <c r="L84" s="99" t="s">
        <v>172</v>
      </c>
      <c r="M84" s="100">
        <v>5.1500000000000004E-2</v>
      </c>
      <c r="N84" s="100">
        <v>2.2300000000033467E-2</v>
      </c>
      <c r="O84" s="96">
        <v>160685.50756500001</v>
      </c>
      <c r="P84" s="98">
        <v>152.5</v>
      </c>
      <c r="Q84" s="86"/>
      <c r="R84" s="96">
        <v>245.04539056599995</v>
      </c>
      <c r="S84" s="97">
        <v>4.5250496213484455E-5</v>
      </c>
      <c r="T84" s="97">
        <v>2.7071097768266637E-2</v>
      </c>
      <c r="U84" s="97">
        <f>R84/'סכום נכסי הקרן'!$C$42</f>
        <v>6.6086834732569516E-3</v>
      </c>
    </row>
    <row r="85" spans="2:21" s="141" customFormat="1">
      <c r="B85" s="89" t="s">
        <v>525</v>
      </c>
      <c r="C85" s="86" t="s">
        <v>526</v>
      </c>
      <c r="D85" s="99" t="s">
        <v>128</v>
      </c>
      <c r="E85" s="99" t="s">
        <v>347</v>
      </c>
      <c r="F85" s="86" t="s">
        <v>445</v>
      </c>
      <c r="G85" s="99" t="s">
        <v>405</v>
      </c>
      <c r="H85" s="86" t="s">
        <v>524</v>
      </c>
      <c r="I85" s="86" t="s">
        <v>168</v>
      </c>
      <c r="J85" s="86"/>
      <c r="K85" s="96">
        <v>2.5199999999400116</v>
      </c>
      <c r="L85" s="99" t="s">
        <v>172</v>
      </c>
      <c r="M85" s="100">
        <v>2.8500000000000001E-2</v>
      </c>
      <c r="N85" s="100">
        <v>-5.0000000004410882E-4</v>
      </c>
      <c r="O85" s="96">
        <v>20783.991332000001</v>
      </c>
      <c r="P85" s="98">
        <v>109.08</v>
      </c>
      <c r="Q85" s="86"/>
      <c r="R85" s="96">
        <v>22.671177618000002</v>
      </c>
      <c r="S85" s="97">
        <v>4.5312533293438058E-5</v>
      </c>
      <c r="T85" s="97">
        <v>2.5045713547234214E-3</v>
      </c>
      <c r="U85" s="97">
        <f>R85/'סכום נכסי הקרן'!$C$42</f>
        <v>6.1142401616812116E-4</v>
      </c>
    </row>
    <row r="86" spans="2:21" s="141" customFormat="1">
      <c r="B86" s="89" t="s">
        <v>527</v>
      </c>
      <c r="C86" s="86" t="s">
        <v>528</v>
      </c>
      <c r="D86" s="99" t="s">
        <v>128</v>
      </c>
      <c r="E86" s="99" t="s">
        <v>347</v>
      </c>
      <c r="F86" s="86" t="s">
        <v>445</v>
      </c>
      <c r="G86" s="99" t="s">
        <v>405</v>
      </c>
      <c r="H86" s="86" t="s">
        <v>524</v>
      </c>
      <c r="I86" s="86" t="s">
        <v>168</v>
      </c>
      <c r="J86" s="86"/>
      <c r="K86" s="96">
        <v>0.76999999997796331</v>
      </c>
      <c r="L86" s="99" t="s">
        <v>172</v>
      </c>
      <c r="M86" s="100">
        <v>3.7699999999999997E-2</v>
      </c>
      <c r="N86" s="100">
        <v>-1.509999999958375E-2</v>
      </c>
      <c r="O86" s="96">
        <v>14268.768674999999</v>
      </c>
      <c r="P86" s="98">
        <v>114.49</v>
      </c>
      <c r="Q86" s="86"/>
      <c r="R86" s="96">
        <v>16.336313667999999</v>
      </c>
      <c r="S86" s="97">
        <v>4.1797567175182491E-5</v>
      </c>
      <c r="T86" s="97">
        <v>1.8047348022259008E-3</v>
      </c>
      <c r="U86" s="97">
        <f>R86/'סכום נכסי הקרן'!$C$42</f>
        <v>4.4057766564099127E-4</v>
      </c>
    </row>
    <row r="87" spans="2:21" s="141" customFormat="1">
      <c r="B87" s="89" t="s">
        <v>529</v>
      </c>
      <c r="C87" s="86" t="s">
        <v>530</v>
      </c>
      <c r="D87" s="99" t="s">
        <v>128</v>
      </c>
      <c r="E87" s="99" t="s">
        <v>347</v>
      </c>
      <c r="F87" s="86" t="s">
        <v>445</v>
      </c>
      <c r="G87" s="99" t="s">
        <v>405</v>
      </c>
      <c r="H87" s="86" t="s">
        <v>524</v>
      </c>
      <c r="I87" s="86" t="s">
        <v>168</v>
      </c>
      <c r="J87" s="86"/>
      <c r="K87" s="96">
        <v>4.3900000000156352</v>
      </c>
      <c r="L87" s="99" t="s">
        <v>172</v>
      </c>
      <c r="M87" s="100">
        <v>2.5000000000000001E-2</v>
      </c>
      <c r="N87" s="100">
        <v>9.7000000000655676E-3</v>
      </c>
      <c r="O87" s="96">
        <v>18335.508234000001</v>
      </c>
      <c r="P87" s="98">
        <v>108.13</v>
      </c>
      <c r="Q87" s="86"/>
      <c r="R87" s="96">
        <v>19.826184571000002</v>
      </c>
      <c r="S87" s="97">
        <v>3.9174448053576054E-5</v>
      </c>
      <c r="T87" s="97">
        <v>2.1902741351451072E-3</v>
      </c>
      <c r="U87" s="97">
        <f>R87/'סכום נכסי הקרן'!$C$42</f>
        <v>5.3469676784970871E-4</v>
      </c>
    </row>
    <row r="88" spans="2:21" s="141" customFormat="1">
      <c r="B88" s="89" t="s">
        <v>531</v>
      </c>
      <c r="C88" s="86" t="s">
        <v>532</v>
      </c>
      <c r="D88" s="99" t="s">
        <v>128</v>
      </c>
      <c r="E88" s="99" t="s">
        <v>347</v>
      </c>
      <c r="F88" s="86" t="s">
        <v>445</v>
      </c>
      <c r="G88" s="99" t="s">
        <v>405</v>
      </c>
      <c r="H88" s="86" t="s">
        <v>524</v>
      </c>
      <c r="I88" s="86" t="s">
        <v>168</v>
      </c>
      <c r="J88" s="86"/>
      <c r="K88" s="96">
        <v>5.2599999999640534</v>
      </c>
      <c r="L88" s="99" t="s">
        <v>172</v>
      </c>
      <c r="M88" s="100">
        <v>1.34E-2</v>
      </c>
      <c r="N88" s="100">
        <v>8.8000000000845822E-3</v>
      </c>
      <c r="O88" s="96">
        <v>18171.463521999998</v>
      </c>
      <c r="P88" s="98">
        <v>104.1</v>
      </c>
      <c r="Q88" s="86"/>
      <c r="R88" s="96">
        <v>18.916492117999997</v>
      </c>
      <c r="S88" s="97">
        <v>5.3076366042624154E-5</v>
      </c>
      <c r="T88" s="97">
        <v>2.0897769444926488E-3</v>
      </c>
      <c r="U88" s="97">
        <f>R88/'סכום נכסי הקרן'!$C$42</f>
        <v>5.1016307037430784E-4</v>
      </c>
    </row>
    <row r="89" spans="2:21" s="141" customFormat="1">
      <c r="B89" s="89" t="s">
        <v>533</v>
      </c>
      <c r="C89" s="86" t="s">
        <v>534</v>
      </c>
      <c r="D89" s="99" t="s">
        <v>128</v>
      </c>
      <c r="E89" s="99" t="s">
        <v>347</v>
      </c>
      <c r="F89" s="86" t="s">
        <v>445</v>
      </c>
      <c r="G89" s="99" t="s">
        <v>405</v>
      </c>
      <c r="H89" s="86" t="s">
        <v>524</v>
      </c>
      <c r="I89" s="86" t="s">
        <v>168</v>
      </c>
      <c r="J89" s="86"/>
      <c r="K89" s="96">
        <v>5.4600000000824682</v>
      </c>
      <c r="L89" s="99" t="s">
        <v>172</v>
      </c>
      <c r="M89" s="100">
        <v>1.95E-2</v>
      </c>
      <c r="N89" s="100">
        <v>1.5000000000307717E-2</v>
      </c>
      <c r="O89" s="96">
        <v>31256.404821</v>
      </c>
      <c r="P89" s="98">
        <v>103.97</v>
      </c>
      <c r="Q89" s="86"/>
      <c r="R89" s="96">
        <v>32.497285242000004</v>
      </c>
      <c r="S89" s="97">
        <v>4.5770566294473727E-5</v>
      </c>
      <c r="T89" s="97">
        <v>3.5900988953819326E-3</v>
      </c>
      <c r="U89" s="97">
        <f>R89/'סכום נכסי הקרן'!$C$42</f>
        <v>8.7642649146945847E-4</v>
      </c>
    </row>
    <row r="90" spans="2:21" s="141" customFormat="1">
      <c r="B90" s="89" t="s">
        <v>535</v>
      </c>
      <c r="C90" s="86" t="s">
        <v>536</v>
      </c>
      <c r="D90" s="99" t="s">
        <v>128</v>
      </c>
      <c r="E90" s="99" t="s">
        <v>347</v>
      </c>
      <c r="F90" s="86" t="s">
        <v>445</v>
      </c>
      <c r="G90" s="99" t="s">
        <v>405</v>
      </c>
      <c r="H90" s="86" t="s">
        <v>524</v>
      </c>
      <c r="I90" s="86" t="s">
        <v>168</v>
      </c>
      <c r="J90" s="86"/>
      <c r="K90" s="96">
        <v>6.5300000000280018</v>
      </c>
      <c r="L90" s="99" t="s">
        <v>172</v>
      </c>
      <c r="M90" s="100">
        <v>3.3500000000000002E-2</v>
      </c>
      <c r="N90" s="100">
        <v>2.1100000000156625E-2</v>
      </c>
      <c r="O90" s="96">
        <v>19448.179741</v>
      </c>
      <c r="P90" s="98">
        <v>108.34</v>
      </c>
      <c r="Q90" s="86"/>
      <c r="R90" s="96">
        <v>21.070158797000001</v>
      </c>
      <c r="S90" s="97">
        <v>7.2030295337037039E-5</v>
      </c>
      <c r="T90" s="97">
        <v>2.3277007066691271E-3</v>
      </c>
      <c r="U90" s="97">
        <f>R90/'סכום נכסי הקרן'!$C$42</f>
        <v>5.6824578458303742E-4</v>
      </c>
    </row>
    <row r="91" spans="2:21" s="141" customFormat="1">
      <c r="B91" s="89" t="s">
        <v>537</v>
      </c>
      <c r="C91" s="86" t="s">
        <v>538</v>
      </c>
      <c r="D91" s="99" t="s">
        <v>128</v>
      </c>
      <c r="E91" s="99" t="s">
        <v>347</v>
      </c>
      <c r="F91" s="86" t="s">
        <v>539</v>
      </c>
      <c r="G91" s="99" t="s">
        <v>405</v>
      </c>
      <c r="H91" s="86" t="s">
        <v>524</v>
      </c>
      <c r="I91" s="86" t="s">
        <v>168</v>
      </c>
      <c r="J91" s="86"/>
      <c r="K91" s="96">
        <v>0.5</v>
      </c>
      <c r="L91" s="99" t="s">
        <v>172</v>
      </c>
      <c r="M91" s="100">
        <v>6.5000000000000002E-2</v>
      </c>
      <c r="N91" s="100">
        <v>-2.9299999997654008E-2</v>
      </c>
      <c r="O91" s="96">
        <v>2084.5758999999998</v>
      </c>
      <c r="P91" s="98">
        <v>118.6</v>
      </c>
      <c r="Q91" s="86"/>
      <c r="R91" s="96">
        <v>2.4723070059999999</v>
      </c>
      <c r="S91" s="97">
        <v>1.1313870504812707E-5</v>
      </c>
      <c r="T91" s="97">
        <v>2.7312517292411718E-4</v>
      </c>
      <c r="U91" s="97">
        <f>R91/'סכום נכסי הקרן'!$C$42</f>
        <v>6.6676195841231087E-5</v>
      </c>
    </row>
    <row r="92" spans="2:21" s="141" customFormat="1">
      <c r="B92" s="89" t="s">
        <v>540</v>
      </c>
      <c r="C92" s="86" t="s">
        <v>541</v>
      </c>
      <c r="D92" s="99" t="s">
        <v>128</v>
      </c>
      <c r="E92" s="99" t="s">
        <v>347</v>
      </c>
      <c r="F92" s="86" t="s">
        <v>539</v>
      </c>
      <c r="G92" s="99" t="s">
        <v>405</v>
      </c>
      <c r="H92" s="86" t="s">
        <v>524</v>
      </c>
      <c r="I92" s="86" t="s">
        <v>168</v>
      </c>
      <c r="J92" s="86"/>
      <c r="K92" s="96">
        <v>6.0100000001175378</v>
      </c>
      <c r="L92" s="99" t="s">
        <v>172</v>
      </c>
      <c r="M92" s="100">
        <v>0.04</v>
      </c>
      <c r="N92" s="100">
        <v>2.3000000000418117E-2</v>
      </c>
      <c r="O92" s="96">
        <v>19315.166755999999</v>
      </c>
      <c r="P92" s="98">
        <v>111.44</v>
      </c>
      <c r="Q92" s="86"/>
      <c r="R92" s="96">
        <v>21.524822047000001</v>
      </c>
      <c r="S92" s="97">
        <v>6.5302455290264622E-6</v>
      </c>
      <c r="T92" s="97">
        <v>2.3779290878843729E-3</v>
      </c>
      <c r="U92" s="97">
        <f>R92/'סכום נכסי הקרן'!$C$42</f>
        <v>5.8050769858693707E-4</v>
      </c>
    </row>
    <row r="93" spans="2:21" s="141" customFormat="1">
      <c r="B93" s="89" t="s">
        <v>542</v>
      </c>
      <c r="C93" s="86" t="s">
        <v>543</v>
      </c>
      <c r="D93" s="99" t="s">
        <v>128</v>
      </c>
      <c r="E93" s="99" t="s">
        <v>347</v>
      </c>
      <c r="F93" s="86" t="s">
        <v>539</v>
      </c>
      <c r="G93" s="99" t="s">
        <v>405</v>
      </c>
      <c r="H93" s="86" t="s">
        <v>524</v>
      </c>
      <c r="I93" s="86" t="s">
        <v>168</v>
      </c>
      <c r="J93" s="86"/>
      <c r="K93" s="96">
        <v>6.2900000000432028</v>
      </c>
      <c r="L93" s="99" t="s">
        <v>172</v>
      </c>
      <c r="M93" s="100">
        <v>2.7799999999999998E-2</v>
      </c>
      <c r="N93" s="100">
        <v>2.4600000000186514E-2</v>
      </c>
      <c r="O93" s="96">
        <v>50455.232527</v>
      </c>
      <c r="P93" s="98">
        <v>104.14</v>
      </c>
      <c r="Q93" s="86"/>
      <c r="R93" s="96">
        <v>52.544080236999996</v>
      </c>
      <c r="S93" s="97">
        <v>2.8013409801178161E-5</v>
      </c>
      <c r="T93" s="97">
        <v>5.804744704456544E-3</v>
      </c>
      <c r="U93" s="97">
        <f>R93/'סכום נכסי הקרן'!$C$42</f>
        <v>1.4170729507610239E-3</v>
      </c>
    </row>
    <row r="94" spans="2:21" s="141" customFormat="1">
      <c r="B94" s="89" t="s">
        <v>544</v>
      </c>
      <c r="C94" s="86" t="s">
        <v>545</v>
      </c>
      <c r="D94" s="99" t="s">
        <v>128</v>
      </c>
      <c r="E94" s="99" t="s">
        <v>347</v>
      </c>
      <c r="F94" s="86" t="s">
        <v>539</v>
      </c>
      <c r="G94" s="99" t="s">
        <v>405</v>
      </c>
      <c r="H94" s="86" t="s">
        <v>524</v>
      </c>
      <c r="I94" s="86" t="s">
        <v>168</v>
      </c>
      <c r="J94" s="86"/>
      <c r="K94" s="96">
        <v>1.5599999999620238</v>
      </c>
      <c r="L94" s="99" t="s">
        <v>172</v>
      </c>
      <c r="M94" s="100">
        <v>5.0999999999999997E-2</v>
      </c>
      <c r="N94" s="100">
        <v>-1.0000000016275454E-4</v>
      </c>
      <c r="O94" s="96">
        <v>5748.0832620000001</v>
      </c>
      <c r="P94" s="98">
        <v>128.27000000000001</v>
      </c>
      <c r="Q94" s="86"/>
      <c r="R94" s="96">
        <v>7.3730663880000007</v>
      </c>
      <c r="S94" s="97">
        <v>4.8493134228402729E-6</v>
      </c>
      <c r="T94" s="97">
        <v>8.1453073073704514E-4</v>
      </c>
      <c r="U94" s="97">
        <f>R94/'סכום נכסי הקרן'!$C$42</f>
        <v>1.9884586228312716E-4</v>
      </c>
    </row>
    <row r="95" spans="2:21" s="141" customFormat="1">
      <c r="B95" s="89" t="s">
        <v>546</v>
      </c>
      <c r="C95" s="86" t="s">
        <v>547</v>
      </c>
      <c r="D95" s="99" t="s">
        <v>128</v>
      </c>
      <c r="E95" s="99" t="s">
        <v>347</v>
      </c>
      <c r="F95" s="86" t="s">
        <v>459</v>
      </c>
      <c r="G95" s="99" t="s">
        <v>355</v>
      </c>
      <c r="H95" s="86" t="s">
        <v>524</v>
      </c>
      <c r="I95" s="86" t="s">
        <v>351</v>
      </c>
      <c r="J95" s="86"/>
      <c r="K95" s="96">
        <v>1.0200000000011864</v>
      </c>
      <c r="L95" s="99" t="s">
        <v>172</v>
      </c>
      <c r="M95" s="100">
        <v>6.4000000000000001E-2</v>
      </c>
      <c r="N95" s="100">
        <v>-9.3000000000697039E-3</v>
      </c>
      <c r="O95" s="96">
        <v>109190.635027</v>
      </c>
      <c r="P95" s="98">
        <v>123.5</v>
      </c>
      <c r="Q95" s="86"/>
      <c r="R95" s="96">
        <v>134.85043944200001</v>
      </c>
      <c r="S95" s="97">
        <v>8.7214325644049563E-5</v>
      </c>
      <c r="T95" s="97">
        <v>1.4897441742512074E-2</v>
      </c>
      <c r="U95" s="97">
        <f>R95/'סכום נכסי הקרן'!$C$42</f>
        <v>3.6368114023420223E-3</v>
      </c>
    </row>
    <row r="96" spans="2:21" s="141" customFormat="1">
      <c r="B96" s="89" t="s">
        <v>548</v>
      </c>
      <c r="C96" s="86" t="s">
        <v>549</v>
      </c>
      <c r="D96" s="99" t="s">
        <v>128</v>
      </c>
      <c r="E96" s="99" t="s">
        <v>347</v>
      </c>
      <c r="F96" s="86" t="s">
        <v>471</v>
      </c>
      <c r="G96" s="99" t="s">
        <v>472</v>
      </c>
      <c r="H96" s="86" t="s">
        <v>524</v>
      </c>
      <c r="I96" s="86" t="s">
        <v>351</v>
      </c>
      <c r="J96" s="86"/>
      <c r="K96" s="96">
        <v>3.8700000000229595</v>
      </c>
      <c r="L96" s="99" t="s">
        <v>172</v>
      </c>
      <c r="M96" s="100">
        <v>3.85E-2</v>
      </c>
      <c r="N96" s="100">
        <v>-1.5000000002519933E-3</v>
      </c>
      <c r="O96" s="96">
        <v>14654.194584999999</v>
      </c>
      <c r="P96" s="98">
        <v>121.86</v>
      </c>
      <c r="Q96" s="86"/>
      <c r="R96" s="96">
        <v>17.857601457000001</v>
      </c>
      <c r="S96" s="97">
        <v>6.117464182793781E-5</v>
      </c>
      <c r="T96" s="97">
        <v>1.9727972594488908E-3</v>
      </c>
      <c r="U96" s="97">
        <f>R96/'סכום נכסי הקרן'!$C$42</f>
        <v>4.8160561334492527E-4</v>
      </c>
    </row>
    <row r="97" spans="2:21" s="141" customFormat="1">
      <c r="B97" s="89" t="s">
        <v>550</v>
      </c>
      <c r="C97" s="86" t="s">
        <v>551</v>
      </c>
      <c r="D97" s="99" t="s">
        <v>128</v>
      </c>
      <c r="E97" s="99" t="s">
        <v>347</v>
      </c>
      <c r="F97" s="86" t="s">
        <v>471</v>
      </c>
      <c r="G97" s="99" t="s">
        <v>472</v>
      </c>
      <c r="H97" s="86" t="s">
        <v>524</v>
      </c>
      <c r="I97" s="86" t="s">
        <v>351</v>
      </c>
      <c r="J97" s="86"/>
      <c r="K97" s="96">
        <v>1.1399999999858501</v>
      </c>
      <c r="L97" s="99" t="s">
        <v>172</v>
      </c>
      <c r="M97" s="100">
        <v>3.9E-2</v>
      </c>
      <c r="N97" s="100">
        <v>-9.6999999998408151E-3</v>
      </c>
      <c r="O97" s="96">
        <v>9753.6601269999992</v>
      </c>
      <c r="P97" s="98">
        <v>115.93</v>
      </c>
      <c r="Q97" s="86"/>
      <c r="R97" s="96">
        <v>11.307417693999998</v>
      </c>
      <c r="S97" s="97">
        <v>4.9005364083755158E-5</v>
      </c>
      <c r="T97" s="97">
        <v>1.2491735069730138E-3</v>
      </c>
      <c r="U97" s="97">
        <f>R97/'סכום נכסי הקרן'!$C$42</f>
        <v>3.0495225503710991E-4</v>
      </c>
    </row>
    <row r="98" spans="2:21" s="141" customFormat="1">
      <c r="B98" s="89" t="s">
        <v>552</v>
      </c>
      <c r="C98" s="86" t="s">
        <v>553</v>
      </c>
      <c r="D98" s="99" t="s">
        <v>128</v>
      </c>
      <c r="E98" s="99" t="s">
        <v>347</v>
      </c>
      <c r="F98" s="86" t="s">
        <v>471</v>
      </c>
      <c r="G98" s="99" t="s">
        <v>472</v>
      </c>
      <c r="H98" s="86" t="s">
        <v>524</v>
      </c>
      <c r="I98" s="86" t="s">
        <v>351</v>
      </c>
      <c r="J98" s="86"/>
      <c r="K98" s="96">
        <v>2.0800000000488663</v>
      </c>
      <c r="L98" s="99" t="s">
        <v>172</v>
      </c>
      <c r="M98" s="100">
        <v>3.9E-2</v>
      </c>
      <c r="N98" s="100">
        <v>-2.7999999998512765E-3</v>
      </c>
      <c r="O98" s="96">
        <v>15744.178089000001</v>
      </c>
      <c r="P98" s="98">
        <v>119.58</v>
      </c>
      <c r="Q98" s="86"/>
      <c r="R98" s="96">
        <v>18.826887300999999</v>
      </c>
      <c r="S98" s="97">
        <v>3.9455879130146042E-5</v>
      </c>
      <c r="T98" s="97">
        <v>2.0798779590193383E-3</v>
      </c>
      <c r="U98" s="97">
        <f>R98/'סכום נכסי הקרן'!$C$42</f>
        <v>5.077464981961317E-4</v>
      </c>
    </row>
    <row r="99" spans="2:21" s="141" customFormat="1">
      <c r="B99" s="89" t="s">
        <v>554</v>
      </c>
      <c r="C99" s="86" t="s">
        <v>555</v>
      </c>
      <c r="D99" s="99" t="s">
        <v>128</v>
      </c>
      <c r="E99" s="99" t="s">
        <v>347</v>
      </c>
      <c r="F99" s="86" t="s">
        <v>471</v>
      </c>
      <c r="G99" s="99" t="s">
        <v>472</v>
      </c>
      <c r="H99" s="86" t="s">
        <v>524</v>
      </c>
      <c r="I99" s="86" t="s">
        <v>351</v>
      </c>
      <c r="J99" s="86"/>
      <c r="K99" s="96">
        <v>4.7300000000373092</v>
      </c>
      <c r="L99" s="99" t="s">
        <v>172</v>
      </c>
      <c r="M99" s="100">
        <v>3.85E-2</v>
      </c>
      <c r="N99" s="100">
        <v>3.3000000001536232E-3</v>
      </c>
      <c r="O99" s="96">
        <v>14795.350407</v>
      </c>
      <c r="P99" s="98">
        <v>123.19</v>
      </c>
      <c r="Q99" s="86"/>
      <c r="R99" s="96">
        <v>18.226392084</v>
      </c>
      <c r="S99" s="97">
        <v>5.9181401627999997E-5</v>
      </c>
      <c r="T99" s="97">
        <v>2.0135389648793726E-3</v>
      </c>
      <c r="U99" s="97">
        <f>R99/'סכום נכסי הקרן'!$C$42</f>
        <v>4.9155160953819185E-4</v>
      </c>
    </row>
    <row r="100" spans="2:21" s="141" customFormat="1">
      <c r="B100" s="89" t="s">
        <v>556</v>
      </c>
      <c r="C100" s="86" t="s">
        <v>557</v>
      </c>
      <c r="D100" s="99" t="s">
        <v>128</v>
      </c>
      <c r="E100" s="99" t="s">
        <v>347</v>
      </c>
      <c r="F100" s="86" t="s">
        <v>558</v>
      </c>
      <c r="G100" s="99" t="s">
        <v>405</v>
      </c>
      <c r="H100" s="86" t="s">
        <v>524</v>
      </c>
      <c r="I100" s="86" t="s">
        <v>168</v>
      </c>
      <c r="J100" s="86"/>
      <c r="K100" s="96">
        <v>5.830000000056943</v>
      </c>
      <c r="L100" s="99" t="s">
        <v>172</v>
      </c>
      <c r="M100" s="100">
        <v>1.5800000000000002E-2</v>
      </c>
      <c r="N100" s="100">
        <v>9.4000000000599385E-3</v>
      </c>
      <c r="O100" s="96">
        <v>31654.095001000002</v>
      </c>
      <c r="P100" s="98">
        <v>105.41</v>
      </c>
      <c r="Q100" s="86"/>
      <c r="R100" s="96">
        <v>33.366579870000002</v>
      </c>
      <c r="S100" s="97">
        <v>6.60500600967357E-5</v>
      </c>
      <c r="T100" s="97">
        <v>3.6861331844157377E-3</v>
      </c>
      <c r="U100" s="97">
        <f>R100/'סכום נכסי הקרן'!$C$42</f>
        <v>8.9987069104483191E-4</v>
      </c>
    </row>
    <row r="101" spans="2:21" s="141" customFormat="1">
      <c r="B101" s="89" t="s">
        <v>559</v>
      </c>
      <c r="C101" s="86" t="s">
        <v>560</v>
      </c>
      <c r="D101" s="99" t="s">
        <v>128</v>
      </c>
      <c r="E101" s="99" t="s">
        <v>347</v>
      </c>
      <c r="F101" s="86" t="s">
        <v>558</v>
      </c>
      <c r="G101" s="99" t="s">
        <v>405</v>
      </c>
      <c r="H101" s="86" t="s">
        <v>524</v>
      </c>
      <c r="I101" s="86" t="s">
        <v>168</v>
      </c>
      <c r="J101" s="86"/>
      <c r="K101" s="96">
        <v>7.0699999999538887</v>
      </c>
      <c r="L101" s="99" t="s">
        <v>172</v>
      </c>
      <c r="M101" s="100">
        <v>2.4E-2</v>
      </c>
      <c r="N101" s="100">
        <v>1.9899999999905986E-2</v>
      </c>
      <c r="O101" s="96">
        <v>42820.820521999995</v>
      </c>
      <c r="P101" s="98">
        <v>104.33</v>
      </c>
      <c r="Q101" s="86"/>
      <c r="R101" s="96">
        <v>44.674960857999999</v>
      </c>
      <c r="S101" s="97">
        <v>7.8674252254006745E-5</v>
      </c>
      <c r="T101" s="97">
        <v>4.9354131101464896E-3</v>
      </c>
      <c r="U101" s="97">
        <f>R101/'סכום נכסי הקרן'!$C$42</f>
        <v>1.2048489253714235E-3</v>
      </c>
    </row>
    <row r="102" spans="2:21" s="141" customFormat="1">
      <c r="B102" s="89" t="s">
        <v>561</v>
      </c>
      <c r="C102" s="86" t="s">
        <v>562</v>
      </c>
      <c r="D102" s="99" t="s">
        <v>128</v>
      </c>
      <c r="E102" s="99" t="s">
        <v>347</v>
      </c>
      <c r="F102" s="86" t="s">
        <v>558</v>
      </c>
      <c r="G102" s="99" t="s">
        <v>405</v>
      </c>
      <c r="H102" s="86" t="s">
        <v>524</v>
      </c>
      <c r="I102" s="86" t="s">
        <v>168</v>
      </c>
      <c r="J102" s="86"/>
      <c r="K102" s="96">
        <v>3.0599999987363384</v>
      </c>
      <c r="L102" s="99" t="s">
        <v>172</v>
      </c>
      <c r="M102" s="100">
        <v>3.4799999999999998E-2</v>
      </c>
      <c r="N102" s="100">
        <v>2.7999999991285096E-3</v>
      </c>
      <c r="O102" s="96">
        <v>830.96549600000003</v>
      </c>
      <c r="P102" s="98">
        <v>110.47</v>
      </c>
      <c r="Q102" s="86"/>
      <c r="R102" s="96">
        <v>0.91796758599999995</v>
      </c>
      <c r="S102" s="97">
        <v>1.7868333521549961E-6</v>
      </c>
      <c r="T102" s="97">
        <v>1.0141137611814235E-4</v>
      </c>
      <c r="U102" s="97">
        <f>R102/'סכום נכסי הקרן'!$C$42</f>
        <v>2.4756871372162486E-5</v>
      </c>
    </row>
    <row r="103" spans="2:21" s="141" customFormat="1">
      <c r="B103" s="89" t="s">
        <v>563</v>
      </c>
      <c r="C103" s="86" t="s">
        <v>564</v>
      </c>
      <c r="D103" s="99" t="s">
        <v>128</v>
      </c>
      <c r="E103" s="99" t="s">
        <v>347</v>
      </c>
      <c r="F103" s="86" t="s">
        <v>486</v>
      </c>
      <c r="G103" s="99" t="s">
        <v>472</v>
      </c>
      <c r="H103" s="86" t="s">
        <v>524</v>
      </c>
      <c r="I103" s="86" t="s">
        <v>168</v>
      </c>
      <c r="J103" s="86"/>
      <c r="K103" s="96">
        <v>2.250000000012927</v>
      </c>
      <c r="L103" s="99" t="s">
        <v>172</v>
      </c>
      <c r="M103" s="100">
        <v>3.7499999999999999E-2</v>
      </c>
      <c r="N103" s="100">
        <v>-3.9000000000568775E-3</v>
      </c>
      <c r="O103" s="96">
        <v>48870.991112999996</v>
      </c>
      <c r="P103" s="98">
        <v>118.72</v>
      </c>
      <c r="Q103" s="86"/>
      <c r="R103" s="96">
        <v>58.019637652999997</v>
      </c>
      <c r="S103" s="97">
        <v>6.3083656626859553E-5</v>
      </c>
      <c r="T103" s="97">
        <v>6.4096503907129423E-3</v>
      </c>
      <c r="U103" s="97">
        <f>R103/'סכום נכסי הקרן'!$C$42</f>
        <v>1.5647444728345739E-3</v>
      </c>
    </row>
    <row r="104" spans="2:21" s="141" customFormat="1">
      <c r="B104" s="89" t="s">
        <v>565</v>
      </c>
      <c r="C104" s="86" t="s">
        <v>566</v>
      </c>
      <c r="D104" s="99" t="s">
        <v>128</v>
      </c>
      <c r="E104" s="99" t="s">
        <v>347</v>
      </c>
      <c r="F104" s="86" t="s">
        <v>486</v>
      </c>
      <c r="G104" s="99" t="s">
        <v>472</v>
      </c>
      <c r="H104" s="86" t="s">
        <v>524</v>
      </c>
      <c r="I104" s="86" t="s">
        <v>168</v>
      </c>
      <c r="J104" s="86"/>
      <c r="K104" s="96">
        <v>5.9099999999989405</v>
      </c>
      <c r="L104" s="99" t="s">
        <v>172</v>
      </c>
      <c r="M104" s="100">
        <v>2.4799999999999999E-2</v>
      </c>
      <c r="N104" s="100">
        <v>9.6000000001130008E-3</v>
      </c>
      <c r="O104" s="96">
        <v>25762.652521</v>
      </c>
      <c r="P104" s="98">
        <v>109.92</v>
      </c>
      <c r="Q104" s="86"/>
      <c r="R104" s="96">
        <v>28.318308933000001</v>
      </c>
      <c r="S104" s="97">
        <v>6.0834690367285651E-5</v>
      </c>
      <c r="T104" s="97">
        <v>3.1284314631935309E-3</v>
      </c>
      <c r="U104" s="97">
        <f>R104/'סכום נכסי הקרן'!$C$42</f>
        <v>7.6372275276770059E-4</v>
      </c>
    </row>
    <row r="105" spans="2:21" s="141" customFormat="1">
      <c r="B105" s="89" t="s">
        <v>567</v>
      </c>
      <c r="C105" s="86" t="s">
        <v>568</v>
      </c>
      <c r="D105" s="99" t="s">
        <v>128</v>
      </c>
      <c r="E105" s="99" t="s">
        <v>347</v>
      </c>
      <c r="F105" s="86" t="s">
        <v>569</v>
      </c>
      <c r="G105" s="99" t="s">
        <v>405</v>
      </c>
      <c r="H105" s="86" t="s">
        <v>524</v>
      </c>
      <c r="I105" s="86" t="s">
        <v>351</v>
      </c>
      <c r="J105" s="86"/>
      <c r="K105" s="96">
        <v>4.4600000000294369</v>
      </c>
      <c r="L105" s="99" t="s">
        <v>172</v>
      </c>
      <c r="M105" s="100">
        <v>2.8500000000000001E-2</v>
      </c>
      <c r="N105" s="100">
        <v>6.1000000000175549E-3</v>
      </c>
      <c r="O105" s="96">
        <v>65008.468909000003</v>
      </c>
      <c r="P105" s="98">
        <v>113.92</v>
      </c>
      <c r="Q105" s="86"/>
      <c r="R105" s="96">
        <v>74.057651167000003</v>
      </c>
      <c r="S105" s="97">
        <v>9.5180774390922406E-5</v>
      </c>
      <c r="T105" s="97">
        <v>8.1814308385860825E-3</v>
      </c>
      <c r="U105" s="97">
        <f>R105/'סכום נכסי הקרן'!$C$42</f>
        <v>1.9972772154788244E-3</v>
      </c>
    </row>
    <row r="106" spans="2:21" s="141" customFormat="1">
      <c r="B106" s="89" t="s">
        <v>570</v>
      </c>
      <c r="C106" s="86" t="s">
        <v>571</v>
      </c>
      <c r="D106" s="99" t="s">
        <v>128</v>
      </c>
      <c r="E106" s="99" t="s">
        <v>347</v>
      </c>
      <c r="F106" s="86" t="s">
        <v>572</v>
      </c>
      <c r="G106" s="99" t="s">
        <v>405</v>
      </c>
      <c r="H106" s="86" t="s">
        <v>524</v>
      </c>
      <c r="I106" s="86" t="s">
        <v>351</v>
      </c>
      <c r="J106" s="86"/>
      <c r="K106" s="96">
        <v>6.5100000001058884</v>
      </c>
      <c r="L106" s="99" t="s">
        <v>172</v>
      </c>
      <c r="M106" s="100">
        <v>1.3999999999999999E-2</v>
      </c>
      <c r="N106" s="100">
        <v>1.3500000000136759E-2</v>
      </c>
      <c r="O106" s="96">
        <v>25382.22</v>
      </c>
      <c r="P106" s="98">
        <v>100.83</v>
      </c>
      <c r="Q106" s="86"/>
      <c r="R106" s="96">
        <v>25.592892379000002</v>
      </c>
      <c r="S106" s="97">
        <v>1.0008761829652997E-4</v>
      </c>
      <c r="T106" s="97">
        <v>2.827344314309926E-3</v>
      </c>
      <c r="U106" s="97">
        <f>R106/'סכום נכסי הקרן'!$C$42</f>
        <v>6.9022038940327098E-4</v>
      </c>
    </row>
    <row r="107" spans="2:21" s="141" customFormat="1">
      <c r="B107" s="89" t="s">
        <v>573</v>
      </c>
      <c r="C107" s="86" t="s">
        <v>574</v>
      </c>
      <c r="D107" s="99" t="s">
        <v>128</v>
      </c>
      <c r="E107" s="99" t="s">
        <v>347</v>
      </c>
      <c r="F107" s="86" t="s">
        <v>360</v>
      </c>
      <c r="G107" s="99" t="s">
        <v>355</v>
      </c>
      <c r="H107" s="86" t="s">
        <v>524</v>
      </c>
      <c r="I107" s="86" t="s">
        <v>168</v>
      </c>
      <c r="J107" s="86"/>
      <c r="K107" s="96">
        <v>4.3900000000316313</v>
      </c>
      <c r="L107" s="99" t="s">
        <v>172</v>
      </c>
      <c r="M107" s="100">
        <v>1.8200000000000001E-2</v>
      </c>
      <c r="N107" s="100">
        <v>1.509999999999715E-2</v>
      </c>
      <c r="O107" s="96">
        <f>34459.9658/50000</f>
        <v>0.68919931599999995</v>
      </c>
      <c r="P107" s="98">
        <v>5091667</v>
      </c>
      <c r="Q107" s="86"/>
      <c r="R107" s="96">
        <v>35.091735450999998</v>
      </c>
      <c r="S107" s="97">
        <f>242.487972697206%/50000</f>
        <v>4.8497594539441204E-5</v>
      </c>
      <c r="T107" s="97">
        <v>3.8767176932320469E-3</v>
      </c>
      <c r="U107" s="97">
        <f>R107/'סכום נכסי הקרן'!$C$42</f>
        <v>9.4639679443579098E-4</v>
      </c>
    </row>
    <row r="108" spans="2:21" s="141" customFormat="1">
      <c r="B108" s="89" t="s">
        <v>575</v>
      </c>
      <c r="C108" s="86" t="s">
        <v>576</v>
      </c>
      <c r="D108" s="99" t="s">
        <v>128</v>
      </c>
      <c r="E108" s="99" t="s">
        <v>347</v>
      </c>
      <c r="F108" s="86" t="s">
        <v>360</v>
      </c>
      <c r="G108" s="99" t="s">
        <v>355</v>
      </c>
      <c r="H108" s="86" t="s">
        <v>524</v>
      </c>
      <c r="I108" s="86" t="s">
        <v>168</v>
      </c>
      <c r="J108" s="86"/>
      <c r="K108" s="96">
        <v>3.6499999999746802</v>
      </c>
      <c r="L108" s="99" t="s">
        <v>172</v>
      </c>
      <c r="M108" s="100">
        <v>1.06E-2</v>
      </c>
      <c r="N108" s="100">
        <v>1.3299999999995397E-2</v>
      </c>
      <c r="O108" s="96">
        <f>43356.4326/50000</f>
        <v>0.867128652</v>
      </c>
      <c r="P108" s="98">
        <v>5010002</v>
      </c>
      <c r="Q108" s="86"/>
      <c r="R108" s="96">
        <v>43.443164793999998</v>
      </c>
      <c r="S108" s="97">
        <f>319.290320347596%/50000</f>
        <v>6.3858064069519192E-5</v>
      </c>
      <c r="T108" s="97">
        <v>4.7993319065699272E-3</v>
      </c>
      <c r="U108" s="97">
        <f>R108/'סכום נכסי הקרן'!$C$42</f>
        <v>1.1716283441893947E-3</v>
      </c>
    </row>
    <row r="109" spans="2:21" s="141" customFormat="1">
      <c r="B109" s="89" t="s">
        <v>577</v>
      </c>
      <c r="C109" s="86" t="s">
        <v>578</v>
      </c>
      <c r="D109" s="99" t="s">
        <v>128</v>
      </c>
      <c r="E109" s="99" t="s">
        <v>347</v>
      </c>
      <c r="F109" s="86" t="s">
        <v>497</v>
      </c>
      <c r="G109" s="99" t="s">
        <v>405</v>
      </c>
      <c r="H109" s="86" t="s">
        <v>524</v>
      </c>
      <c r="I109" s="86" t="s">
        <v>351</v>
      </c>
      <c r="J109" s="86"/>
      <c r="K109" s="96">
        <v>2.4599999999784683</v>
      </c>
      <c r="L109" s="99" t="s">
        <v>172</v>
      </c>
      <c r="M109" s="100">
        <v>4.9000000000000002E-2</v>
      </c>
      <c r="N109" s="100">
        <v>-1.0000000002253332E-4</v>
      </c>
      <c r="O109" s="96">
        <v>33775.128589</v>
      </c>
      <c r="P109" s="98">
        <v>115.73</v>
      </c>
      <c r="Q109" s="96">
        <v>0.85289747299999996</v>
      </c>
      <c r="R109" s="96">
        <v>39.940853390999997</v>
      </c>
      <c r="S109" s="97">
        <v>5.0788652881922376E-5</v>
      </c>
      <c r="T109" s="97">
        <v>4.4124182242250565E-3</v>
      </c>
      <c r="U109" s="97">
        <f>R109/'סכום נכסי הקרן'!$C$42</f>
        <v>1.0771737313776859E-3</v>
      </c>
    </row>
    <row r="110" spans="2:21" s="141" customFormat="1">
      <c r="B110" s="89" t="s">
        <v>579</v>
      </c>
      <c r="C110" s="86" t="s">
        <v>580</v>
      </c>
      <c r="D110" s="99" t="s">
        <v>128</v>
      </c>
      <c r="E110" s="99" t="s">
        <v>347</v>
      </c>
      <c r="F110" s="86" t="s">
        <v>497</v>
      </c>
      <c r="G110" s="99" t="s">
        <v>405</v>
      </c>
      <c r="H110" s="86" t="s">
        <v>524</v>
      </c>
      <c r="I110" s="86" t="s">
        <v>351</v>
      </c>
      <c r="J110" s="86"/>
      <c r="K110" s="96">
        <v>2.0899999999631174</v>
      </c>
      <c r="L110" s="99" t="s">
        <v>172</v>
      </c>
      <c r="M110" s="100">
        <v>5.8499999999999996E-2</v>
      </c>
      <c r="N110" s="100">
        <v>-1.7999999999517423E-3</v>
      </c>
      <c r="O110" s="96">
        <v>23272.071340000002</v>
      </c>
      <c r="P110" s="98">
        <v>124.66</v>
      </c>
      <c r="Q110" s="86"/>
      <c r="R110" s="96">
        <v>29.010964923</v>
      </c>
      <c r="S110" s="97">
        <v>2.1951116251493245E-5</v>
      </c>
      <c r="T110" s="97">
        <v>3.2049518090027504E-3</v>
      </c>
      <c r="U110" s="97">
        <f>R110/'סכום נכסי הקרן'!$C$42</f>
        <v>7.8240314574792489E-4</v>
      </c>
    </row>
    <row r="111" spans="2:21" s="141" customFormat="1">
      <c r="B111" s="89" t="s">
        <v>581</v>
      </c>
      <c r="C111" s="86" t="s">
        <v>582</v>
      </c>
      <c r="D111" s="99" t="s">
        <v>128</v>
      </c>
      <c r="E111" s="99" t="s">
        <v>347</v>
      </c>
      <c r="F111" s="86" t="s">
        <v>497</v>
      </c>
      <c r="G111" s="99" t="s">
        <v>405</v>
      </c>
      <c r="H111" s="86" t="s">
        <v>524</v>
      </c>
      <c r="I111" s="86" t="s">
        <v>351</v>
      </c>
      <c r="J111" s="86"/>
      <c r="K111" s="96">
        <v>7.000000000050151</v>
      </c>
      <c r="L111" s="99" t="s">
        <v>172</v>
      </c>
      <c r="M111" s="100">
        <v>2.2499999999999999E-2</v>
      </c>
      <c r="N111" s="100">
        <v>1.9900000000090273E-2</v>
      </c>
      <c r="O111" s="96">
        <v>19217.392752</v>
      </c>
      <c r="P111" s="98">
        <v>103.76</v>
      </c>
      <c r="Q111" s="86"/>
      <c r="R111" s="96">
        <v>19.939967018000001</v>
      </c>
      <c r="S111" s="97">
        <v>1.0375861366380202E-4</v>
      </c>
      <c r="T111" s="97">
        <v>2.2028441155064397E-3</v>
      </c>
      <c r="U111" s="97">
        <f>R111/'סכום נכסי הקרן'!$C$42</f>
        <v>5.3776539189237603E-4</v>
      </c>
    </row>
    <row r="112" spans="2:21" s="141" customFormat="1">
      <c r="B112" s="89" t="s">
        <v>583</v>
      </c>
      <c r="C112" s="86" t="s">
        <v>584</v>
      </c>
      <c r="D112" s="99" t="s">
        <v>128</v>
      </c>
      <c r="E112" s="99" t="s">
        <v>347</v>
      </c>
      <c r="F112" s="86" t="s">
        <v>508</v>
      </c>
      <c r="G112" s="99" t="s">
        <v>472</v>
      </c>
      <c r="H112" s="86" t="s">
        <v>524</v>
      </c>
      <c r="I112" s="86" t="s">
        <v>168</v>
      </c>
      <c r="J112" s="86"/>
      <c r="K112" s="96">
        <v>1.7200000000846867</v>
      </c>
      <c r="L112" s="99" t="s">
        <v>172</v>
      </c>
      <c r="M112" s="100">
        <v>4.0500000000000001E-2</v>
      </c>
      <c r="N112" s="100">
        <v>-1.0700000000292371E-2</v>
      </c>
      <c r="O112" s="96">
        <v>7338.6583349999992</v>
      </c>
      <c r="P112" s="98">
        <v>135.16</v>
      </c>
      <c r="Q112" s="86"/>
      <c r="R112" s="96">
        <v>9.9189309529999985</v>
      </c>
      <c r="S112" s="97">
        <v>5.0453187760046415E-5</v>
      </c>
      <c r="T112" s="97">
        <v>1.0957820874130156E-3</v>
      </c>
      <c r="U112" s="97">
        <f>R112/'סכום נכסי הקרן'!$C$42</f>
        <v>2.675058482432974E-4</v>
      </c>
    </row>
    <row r="113" spans="2:21" s="141" customFormat="1">
      <c r="B113" s="89" t="s">
        <v>585</v>
      </c>
      <c r="C113" s="86" t="s">
        <v>586</v>
      </c>
      <c r="D113" s="99" t="s">
        <v>128</v>
      </c>
      <c r="E113" s="99" t="s">
        <v>347</v>
      </c>
      <c r="F113" s="86" t="s">
        <v>587</v>
      </c>
      <c r="G113" s="99" t="s">
        <v>405</v>
      </c>
      <c r="H113" s="86" t="s">
        <v>524</v>
      </c>
      <c r="I113" s="86" t="s">
        <v>168</v>
      </c>
      <c r="J113" s="86"/>
      <c r="K113" s="96">
        <v>6.5200000000396923</v>
      </c>
      <c r="L113" s="99" t="s">
        <v>172</v>
      </c>
      <c r="M113" s="100">
        <v>1.9599999999999999E-2</v>
      </c>
      <c r="N113" s="100">
        <v>1.4400000000049618E-2</v>
      </c>
      <c r="O113" s="96">
        <v>23034.732522999999</v>
      </c>
      <c r="P113" s="98">
        <v>105</v>
      </c>
      <c r="Q113" s="86"/>
      <c r="R113" s="96">
        <v>24.186469901999995</v>
      </c>
      <c r="S113" s="97">
        <v>3.5763075872941247E-5</v>
      </c>
      <c r="T113" s="97">
        <v>2.6719714656698685E-3</v>
      </c>
      <c r="U113" s="97">
        <f>R113/'סכום נכסי הקרן'!$C$42</f>
        <v>6.5229026976829801E-4</v>
      </c>
    </row>
    <row r="114" spans="2:21" s="141" customFormat="1">
      <c r="B114" s="89" t="s">
        <v>588</v>
      </c>
      <c r="C114" s="86" t="s">
        <v>589</v>
      </c>
      <c r="D114" s="99" t="s">
        <v>128</v>
      </c>
      <c r="E114" s="99" t="s">
        <v>347</v>
      </c>
      <c r="F114" s="86" t="s">
        <v>587</v>
      </c>
      <c r="G114" s="99" t="s">
        <v>405</v>
      </c>
      <c r="H114" s="86" t="s">
        <v>524</v>
      </c>
      <c r="I114" s="86" t="s">
        <v>168</v>
      </c>
      <c r="J114" s="86"/>
      <c r="K114" s="96">
        <v>3.7500000001256479</v>
      </c>
      <c r="L114" s="99" t="s">
        <v>172</v>
      </c>
      <c r="M114" s="100">
        <v>2.75E-2</v>
      </c>
      <c r="N114" s="100">
        <v>4.6000000006634224E-3</v>
      </c>
      <c r="O114" s="96">
        <v>9010.424078</v>
      </c>
      <c r="P114" s="98">
        <v>110.41</v>
      </c>
      <c r="Q114" s="86"/>
      <c r="R114" s="96">
        <v>9.948409529000001</v>
      </c>
      <c r="S114" s="97">
        <v>1.9842361810653575E-5</v>
      </c>
      <c r="T114" s="97">
        <v>1.0990386979990059E-3</v>
      </c>
      <c r="U114" s="97">
        <f>R114/'סכום נכסי הקרן'!$C$42</f>
        <v>2.6830086249586663E-4</v>
      </c>
    </row>
    <row r="115" spans="2:21" s="141" customFormat="1">
      <c r="B115" s="89" t="s">
        <v>590</v>
      </c>
      <c r="C115" s="86" t="s">
        <v>591</v>
      </c>
      <c r="D115" s="99" t="s">
        <v>128</v>
      </c>
      <c r="E115" s="99" t="s">
        <v>347</v>
      </c>
      <c r="F115" s="86" t="s">
        <v>375</v>
      </c>
      <c r="G115" s="99" t="s">
        <v>355</v>
      </c>
      <c r="H115" s="86" t="s">
        <v>524</v>
      </c>
      <c r="I115" s="86" t="s">
        <v>168</v>
      </c>
      <c r="J115" s="86"/>
      <c r="K115" s="96">
        <v>3.9499999999752293</v>
      </c>
      <c r="L115" s="99" t="s">
        <v>172</v>
      </c>
      <c r="M115" s="100">
        <v>1.4199999999999999E-2</v>
      </c>
      <c r="N115" s="100">
        <v>1.5699999999909658E-2</v>
      </c>
      <c r="O115" s="96">
        <f>67683.2858/50000</f>
        <v>1.3536657159999999</v>
      </c>
      <c r="P115" s="98">
        <v>5070000</v>
      </c>
      <c r="Q115" s="86"/>
      <c r="R115" s="96">
        <v>68.63085696600001</v>
      </c>
      <c r="S115" s="97">
        <f>319.366233190204%/50000</f>
        <v>6.3873246638040804E-5</v>
      </c>
      <c r="T115" s="97">
        <v>7.5819122104486348E-3</v>
      </c>
      <c r="U115" s="97">
        <f>R115/'סכום נכסי הקרן'!$C$42</f>
        <v>1.8509207993631096E-3</v>
      </c>
    </row>
    <row r="116" spans="2:21" s="141" customFormat="1">
      <c r="B116" s="89" t="s">
        <v>592</v>
      </c>
      <c r="C116" s="86" t="s">
        <v>593</v>
      </c>
      <c r="D116" s="99" t="s">
        <v>128</v>
      </c>
      <c r="E116" s="99" t="s">
        <v>347</v>
      </c>
      <c r="F116" s="86" t="s">
        <v>375</v>
      </c>
      <c r="G116" s="99" t="s">
        <v>355</v>
      </c>
      <c r="H116" s="86" t="s">
        <v>524</v>
      </c>
      <c r="I116" s="86" t="s">
        <v>168</v>
      </c>
      <c r="J116" s="86"/>
      <c r="K116" s="96">
        <v>4.5999999999654309</v>
      </c>
      <c r="L116" s="99" t="s">
        <v>172</v>
      </c>
      <c r="M116" s="100">
        <v>1.5900000000000001E-2</v>
      </c>
      <c r="N116" s="100">
        <v>1.6799999999877087E-2</v>
      </c>
      <c r="O116" s="96">
        <f>52068.3254/50000</f>
        <v>1.0413665080000001</v>
      </c>
      <c r="P116" s="98">
        <v>5000000</v>
      </c>
      <c r="Q116" s="86"/>
      <c r="R116" s="96">
        <v>52.068326422999988</v>
      </c>
      <c r="S116" s="97">
        <f>347.81780494322%/50000</f>
        <v>6.9563560988643991E-5</v>
      </c>
      <c r="T116" s="97">
        <v>5.7521863682941212E-3</v>
      </c>
      <c r="U116" s="97">
        <f>R116/'סכום נכסי הקרן'!$C$42</f>
        <v>1.4042422406600967E-3</v>
      </c>
    </row>
    <row r="117" spans="2:21" s="141" customFormat="1">
      <c r="B117" s="89" t="s">
        <v>594</v>
      </c>
      <c r="C117" s="86" t="s">
        <v>595</v>
      </c>
      <c r="D117" s="99" t="s">
        <v>128</v>
      </c>
      <c r="E117" s="99" t="s">
        <v>347</v>
      </c>
      <c r="F117" s="86" t="s">
        <v>596</v>
      </c>
      <c r="G117" s="99" t="s">
        <v>597</v>
      </c>
      <c r="H117" s="86" t="s">
        <v>524</v>
      </c>
      <c r="I117" s="86" t="s">
        <v>351</v>
      </c>
      <c r="J117" s="86"/>
      <c r="K117" s="96">
        <v>4.9499999999659927</v>
      </c>
      <c r="L117" s="99" t="s">
        <v>172</v>
      </c>
      <c r="M117" s="100">
        <v>1.9400000000000001E-2</v>
      </c>
      <c r="N117" s="100">
        <v>6.8999999998503678E-3</v>
      </c>
      <c r="O117" s="96">
        <v>34100.550824999998</v>
      </c>
      <c r="P117" s="98">
        <v>107.79</v>
      </c>
      <c r="Q117" s="86"/>
      <c r="R117" s="96">
        <v>36.756981995000004</v>
      </c>
      <c r="S117" s="97">
        <v>5.6624911624843971E-5</v>
      </c>
      <c r="T117" s="97">
        <v>4.0606838225143299E-3</v>
      </c>
      <c r="U117" s="97">
        <f>R117/'סכום נכסי הקרן'!$C$42</f>
        <v>9.9130719772398093E-4</v>
      </c>
    </row>
    <row r="118" spans="2:21" s="141" customFormat="1">
      <c r="B118" s="89" t="s">
        <v>598</v>
      </c>
      <c r="C118" s="86" t="s">
        <v>599</v>
      </c>
      <c r="D118" s="99" t="s">
        <v>128</v>
      </c>
      <c r="E118" s="99" t="s">
        <v>347</v>
      </c>
      <c r="F118" s="86" t="s">
        <v>596</v>
      </c>
      <c r="G118" s="99" t="s">
        <v>597</v>
      </c>
      <c r="H118" s="86" t="s">
        <v>524</v>
      </c>
      <c r="I118" s="86" t="s">
        <v>351</v>
      </c>
      <c r="J118" s="86"/>
      <c r="K118" s="96">
        <v>6.3999999999763633</v>
      </c>
      <c r="L118" s="99" t="s">
        <v>172</v>
      </c>
      <c r="M118" s="100">
        <v>1.23E-2</v>
      </c>
      <c r="N118" s="100">
        <v>1.1299999999952726E-2</v>
      </c>
      <c r="O118" s="96">
        <v>66586.984939999995</v>
      </c>
      <c r="P118" s="98">
        <v>101.66</v>
      </c>
      <c r="Q118" s="86"/>
      <c r="R118" s="96">
        <v>67.692331164000009</v>
      </c>
      <c r="S118" s="97">
        <v>6.2842750993081218E-5</v>
      </c>
      <c r="T118" s="97">
        <v>7.4782296898947952E-3</v>
      </c>
      <c r="U118" s="97">
        <f>R118/'סכום נכסי הקרן'!$C$42</f>
        <v>1.8256094889051717E-3</v>
      </c>
    </row>
    <row r="119" spans="2:21" s="141" customFormat="1">
      <c r="B119" s="89" t="s">
        <v>600</v>
      </c>
      <c r="C119" s="86" t="s">
        <v>601</v>
      </c>
      <c r="D119" s="99" t="s">
        <v>128</v>
      </c>
      <c r="E119" s="99" t="s">
        <v>347</v>
      </c>
      <c r="F119" s="86" t="s">
        <v>602</v>
      </c>
      <c r="G119" s="99" t="s">
        <v>472</v>
      </c>
      <c r="H119" s="86" t="s">
        <v>524</v>
      </c>
      <c r="I119" s="86" t="s">
        <v>168</v>
      </c>
      <c r="J119" s="86"/>
      <c r="K119" s="96">
        <v>0.5</v>
      </c>
      <c r="L119" s="99" t="s">
        <v>172</v>
      </c>
      <c r="M119" s="100">
        <v>3.6000000000000004E-2</v>
      </c>
      <c r="N119" s="100">
        <v>-1.7800000000090833E-2</v>
      </c>
      <c r="O119" s="96">
        <v>36194.074181999997</v>
      </c>
      <c r="P119" s="98">
        <v>109.5</v>
      </c>
      <c r="Q119" s="86"/>
      <c r="R119" s="96">
        <v>39.632511137999998</v>
      </c>
      <c r="S119" s="97">
        <v>8.7486159893839185E-5</v>
      </c>
      <c r="T119" s="97">
        <v>4.378354480941535E-3</v>
      </c>
      <c r="U119" s="97">
        <f>R119/'סכום נכסי הקרן'!$C$42</f>
        <v>1.0688579807863314E-3</v>
      </c>
    </row>
    <row r="120" spans="2:21" s="141" customFormat="1">
      <c r="B120" s="89" t="s">
        <v>603</v>
      </c>
      <c r="C120" s="86" t="s">
        <v>604</v>
      </c>
      <c r="D120" s="99" t="s">
        <v>128</v>
      </c>
      <c r="E120" s="99" t="s">
        <v>347</v>
      </c>
      <c r="F120" s="86" t="s">
        <v>602</v>
      </c>
      <c r="G120" s="99" t="s">
        <v>472</v>
      </c>
      <c r="H120" s="86" t="s">
        <v>524</v>
      </c>
      <c r="I120" s="86" t="s">
        <v>168</v>
      </c>
      <c r="J120" s="86"/>
      <c r="K120" s="96">
        <v>6.9900000001791263</v>
      </c>
      <c r="L120" s="99" t="s">
        <v>172</v>
      </c>
      <c r="M120" s="100">
        <v>2.2499999999999999E-2</v>
      </c>
      <c r="N120" s="100">
        <v>1.1200000000237078E-2</v>
      </c>
      <c r="O120" s="96">
        <v>13731.950235000002</v>
      </c>
      <c r="P120" s="98">
        <v>110.58</v>
      </c>
      <c r="Q120" s="86"/>
      <c r="R120" s="96">
        <v>15.184790472000001</v>
      </c>
      <c r="S120" s="97">
        <v>3.3564919738499193E-5</v>
      </c>
      <c r="T120" s="97">
        <v>1.6775216481676254E-3</v>
      </c>
      <c r="U120" s="97">
        <f>R120/'סכום נכסי הקרן'!$C$42</f>
        <v>4.095219812353402E-4</v>
      </c>
    </row>
    <row r="121" spans="2:21" s="141" customFormat="1">
      <c r="B121" s="89" t="s">
        <v>605</v>
      </c>
      <c r="C121" s="86" t="s">
        <v>606</v>
      </c>
      <c r="D121" s="99" t="s">
        <v>128</v>
      </c>
      <c r="E121" s="99" t="s">
        <v>347</v>
      </c>
      <c r="F121" s="86" t="s">
        <v>607</v>
      </c>
      <c r="G121" s="99" t="s">
        <v>401</v>
      </c>
      <c r="H121" s="86" t="s">
        <v>524</v>
      </c>
      <c r="I121" s="86" t="s">
        <v>351</v>
      </c>
      <c r="J121" s="86"/>
      <c r="K121" s="96">
        <v>3.6100000000460013</v>
      </c>
      <c r="L121" s="99" t="s">
        <v>172</v>
      </c>
      <c r="M121" s="100">
        <v>1.8000000000000002E-2</v>
      </c>
      <c r="N121" s="100">
        <v>8.2999999999536448E-3</v>
      </c>
      <c r="O121" s="96">
        <v>26938.668136999997</v>
      </c>
      <c r="P121" s="98">
        <v>104.1</v>
      </c>
      <c r="Q121" s="86"/>
      <c r="R121" s="96">
        <v>28.043153310999994</v>
      </c>
      <c r="S121" s="97">
        <v>3.3374040447659832E-5</v>
      </c>
      <c r="T121" s="97">
        <v>3.0980339734572606E-3</v>
      </c>
      <c r="U121" s="97">
        <f>R121/'סכום נכסי הקרן'!$C$42</f>
        <v>7.5630201978641473E-4</v>
      </c>
    </row>
    <row r="122" spans="2:21" s="141" customFormat="1">
      <c r="B122" s="89" t="s">
        <v>608</v>
      </c>
      <c r="C122" s="86" t="s">
        <v>609</v>
      </c>
      <c r="D122" s="99" t="s">
        <v>128</v>
      </c>
      <c r="E122" s="99" t="s">
        <v>347</v>
      </c>
      <c r="F122" s="86" t="s">
        <v>610</v>
      </c>
      <c r="G122" s="99" t="s">
        <v>355</v>
      </c>
      <c r="H122" s="86" t="s">
        <v>611</v>
      </c>
      <c r="I122" s="86" t="s">
        <v>168</v>
      </c>
      <c r="J122" s="86"/>
      <c r="K122" s="96">
        <v>1.2400000003753431</v>
      </c>
      <c r="L122" s="99" t="s">
        <v>172</v>
      </c>
      <c r="M122" s="100">
        <v>4.1500000000000002E-2</v>
      </c>
      <c r="N122" s="100">
        <v>-7.6000000003263865E-3</v>
      </c>
      <c r="O122" s="96">
        <v>2162.6000319999998</v>
      </c>
      <c r="P122" s="98">
        <v>113.34</v>
      </c>
      <c r="Q122" s="86"/>
      <c r="R122" s="96">
        <v>2.4510909170000001</v>
      </c>
      <c r="S122" s="97">
        <v>7.1872248857574896E-6</v>
      </c>
      <c r="T122" s="97">
        <v>2.7078135075201825E-4</v>
      </c>
      <c r="U122" s="97">
        <f>R122/'סכום נכסי הקרן'!$C$42</f>
        <v>6.6104014432645552E-5</v>
      </c>
    </row>
    <row r="123" spans="2:21" s="141" customFormat="1">
      <c r="B123" s="89" t="s">
        <v>612</v>
      </c>
      <c r="C123" s="86" t="s">
        <v>613</v>
      </c>
      <c r="D123" s="99" t="s">
        <v>128</v>
      </c>
      <c r="E123" s="99" t="s">
        <v>347</v>
      </c>
      <c r="F123" s="86" t="s">
        <v>614</v>
      </c>
      <c r="G123" s="99" t="s">
        <v>401</v>
      </c>
      <c r="H123" s="86" t="s">
        <v>611</v>
      </c>
      <c r="I123" s="86" t="s">
        <v>351</v>
      </c>
      <c r="J123" s="86"/>
      <c r="K123" s="96">
        <v>2.0099999999847364</v>
      </c>
      <c r="L123" s="99" t="s">
        <v>172</v>
      </c>
      <c r="M123" s="100">
        <v>2.8500000000000001E-2</v>
      </c>
      <c r="N123" s="100">
        <v>1.8800000000135677E-2</v>
      </c>
      <c r="O123" s="96">
        <v>11307.625448000001</v>
      </c>
      <c r="P123" s="98">
        <v>104.29</v>
      </c>
      <c r="Q123" s="86"/>
      <c r="R123" s="96">
        <v>11.792722318000001</v>
      </c>
      <c r="S123" s="97">
        <v>3.8773429240056764E-5</v>
      </c>
      <c r="T123" s="97">
        <v>1.3027869574988562E-3</v>
      </c>
      <c r="U123" s="97">
        <f>R123/'סכום נכסי הקרן'!$C$42</f>
        <v>3.1804054305067356E-4</v>
      </c>
    </row>
    <row r="124" spans="2:21" s="141" customFormat="1">
      <c r="B124" s="89" t="s">
        <v>615</v>
      </c>
      <c r="C124" s="86" t="s">
        <v>616</v>
      </c>
      <c r="D124" s="99" t="s">
        <v>128</v>
      </c>
      <c r="E124" s="99" t="s">
        <v>347</v>
      </c>
      <c r="F124" s="86" t="s">
        <v>386</v>
      </c>
      <c r="G124" s="99" t="s">
        <v>355</v>
      </c>
      <c r="H124" s="86" t="s">
        <v>611</v>
      </c>
      <c r="I124" s="86" t="s">
        <v>168</v>
      </c>
      <c r="J124" s="86"/>
      <c r="K124" s="96">
        <v>2.1600000000049016</v>
      </c>
      <c r="L124" s="99" t="s">
        <v>172</v>
      </c>
      <c r="M124" s="100">
        <v>2.7999999999999997E-2</v>
      </c>
      <c r="N124" s="100">
        <v>8.8999999999663029E-3</v>
      </c>
      <c r="O124" s="96">
        <f>60595.6442/50000</f>
        <v>1.211912884</v>
      </c>
      <c r="P124" s="98">
        <v>5387000</v>
      </c>
      <c r="Q124" s="86"/>
      <c r="R124" s="96">
        <v>65.285747098000002</v>
      </c>
      <c r="S124" s="97">
        <f>342.599899361113%/50000</f>
        <v>6.85199798722226E-5</v>
      </c>
      <c r="T124" s="97">
        <v>7.2123651805165142E-3</v>
      </c>
      <c r="U124" s="97">
        <f>R124/'סכום נכסי הקרן'!$C$42</f>
        <v>1.7607057896058614E-3</v>
      </c>
    </row>
    <row r="125" spans="2:21" s="141" customFormat="1">
      <c r="B125" s="89" t="s">
        <v>617</v>
      </c>
      <c r="C125" s="86" t="s">
        <v>618</v>
      </c>
      <c r="D125" s="99" t="s">
        <v>128</v>
      </c>
      <c r="E125" s="99" t="s">
        <v>347</v>
      </c>
      <c r="F125" s="86" t="s">
        <v>386</v>
      </c>
      <c r="G125" s="99" t="s">
        <v>355</v>
      </c>
      <c r="H125" s="86" t="s">
        <v>611</v>
      </c>
      <c r="I125" s="86" t="s">
        <v>168</v>
      </c>
      <c r="J125" s="86"/>
      <c r="K125" s="96">
        <v>3.4200000003870175</v>
      </c>
      <c r="L125" s="99" t="s">
        <v>172</v>
      </c>
      <c r="M125" s="100">
        <v>1.49E-2</v>
      </c>
      <c r="N125" s="100">
        <v>1.8000000003628284E-2</v>
      </c>
      <c r="O125" s="96">
        <f>3285.4172/50000</f>
        <v>6.5708344000000002E-2</v>
      </c>
      <c r="P125" s="98">
        <v>5033372</v>
      </c>
      <c r="Q125" s="86"/>
      <c r="R125" s="96">
        <v>3.3073453659999998</v>
      </c>
      <c r="S125" s="97">
        <f>54.3223743386243%/50000</f>
        <v>1.0864474867724861E-5</v>
      </c>
      <c r="T125" s="97">
        <v>3.6537504153662042E-4</v>
      </c>
      <c r="U125" s="97">
        <f>R125/'סכום נכסי הקרן'!$C$42</f>
        <v>8.9196530529107005E-5</v>
      </c>
    </row>
    <row r="126" spans="2:21" s="141" customFormat="1">
      <c r="B126" s="89" t="s">
        <v>619</v>
      </c>
      <c r="C126" s="86" t="s">
        <v>620</v>
      </c>
      <c r="D126" s="99" t="s">
        <v>128</v>
      </c>
      <c r="E126" s="99" t="s">
        <v>347</v>
      </c>
      <c r="F126" s="86" t="s">
        <v>386</v>
      </c>
      <c r="G126" s="99" t="s">
        <v>355</v>
      </c>
      <c r="H126" s="86" t="s">
        <v>611</v>
      </c>
      <c r="I126" s="86" t="s">
        <v>168</v>
      </c>
      <c r="J126" s="86"/>
      <c r="K126" s="96">
        <v>4.970000000134478</v>
      </c>
      <c r="L126" s="99" t="s">
        <v>172</v>
      </c>
      <c r="M126" s="100">
        <v>2.2000000000000002E-2</v>
      </c>
      <c r="N126" s="100">
        <v>1.9900000000682955E-2</v>
      </c>
      <c r="O126" s="96">
        <f>13843.05/50000</f>
        <v>0.27686099999999997</v>
      </c>
      <c r="P126" s="98">
        <v>5130000</v>
      </c>
      <c r="Q126" s="86"/>
      <c r="R126" s="96">
        <v>14.202970097000001</v>
      </c>
      <c r="S126" s="97">
        <f>274.991060786651%/50000</f>
        <v>5.4998212157330208E-5</v>
      </c>
      <c r="T126" s="97">
        <v>1.5690562112087429E-3</v>
      </c>
      <c r="U126" s="97">
        <f>R126/'סכום נכסי הקרן'!$C$42</f>
        <v>3.8304304983825344E-4</v>
      </c>
    </row>
    <row r="127" spans="2:21" s="141" customFormat="1">
      <c r="B127" s="89" t="s">
        <v>621</v>
      </c>
      <c r="C127" s="86" t="s">
        <v>622</v>
      </c>
      <c r="D127" s="99" t="s">
        <v>128</v>
      </c>
      <c r="E127" s="99" t="s">
        <v>347</v>
      </c>
      <c r="F127" s="86" t="s">
        <v>623</v>
      </c>
      <c r="G127" s="99" t="s">
        <v>405</v>
      </c>
      <c r="H127" s="86" t="s">
        <v>611</v>
      </c>
      <c r="I127" s="86" t="s">
        <v>168</v>
      </c>
      <c r="J127" s="86"/>
      <c r="K127" s="96">
        <v>5.2199999996682838</v>
      </c>
      <c r="L127" s="99" t="s">
        <v>172</v>
      </c>
      <c r="M127" s="100">
        <v>2.5000000000000001E-2</v>
      </c>
      <c r="N127" s="100">
        <v>1.5499999999463047E-2</v>
      </c>
      <c r="O127" s="96">
        <v>7834.592376999999</v>
      </c>
      <c r="P127" s="98">
        <v>106.97</v>
      </c>
      <c r="Q127" s="86"/>
      <c r="R127" s="96">
        <v>8.3806636990000012</v>
      </c>
      <c r="S127" s="97">
        <v>3.2767567326592266E-5</v>
      </c>
      <c r="T127" s="97">
        <v>9.2584384401014268E-4</v>
      </c>
      <c r="U127" s="97">
        <f>R127/'סכום נכסי הקרן'!$C$42</f>
        <v>2.2601997758284081E-4</v>
      </c>
    </row>
    <row r="128" spans="2:21" s="141" customFormat="1">
      <c r="B128" s="89" t="s">
        <v>624</v>
      </c>
      <c r="C128" s="86" t="s">
        <v>625</v>
      </c>
      <c r="D128" s="99" t="s">
        <v>128</v>
      </c>
      <c r="E128" s="99" t="s">
        <v>347</v>
      </c>
      <c r="F128" s="86" t="s">
        <v>623</v>
      </c>
      <c r="G128" s="99" t="s">
        <v>405</v>
      </c>
      <c r="H128" s="86" t="s">
        <v>611</v>
      </c>
      <c r="I128" s="86" t="s">
        <v>168</v>
      </c>
      <c r="J128" s="86"/>
      <c r="K128" s="96">
        <v>7.1900000000226285</v>
      </c>
      <c r="L128" s="99" t="s">
        <v>172</v>
      </c>
      <c r="M128" s="100">
        <v>1.9E-2</v>
      </c>
      <c r="N128" s="100">
        <v>2.5200000000193942E-2</v>
      </c>
      <c r="O128" s="96">
        <v>25573.179298999999</v>
      </c>
      <c r="P128" s="98">
        <v>96.78</v>
      </c>
      <c r="Q128" s="86"/>
      <c r="R128" s="96">
        <v>24.749723476</v>
      </c>
      <c r="S128" s="97">
        <v>1.0322321252296704E-4</v>
      </c>
      <c r="T128" s="97">
        <v>2.7341962336398374E-3</v>
      </c>
      <c r="U128" s="97">
        <f>R128/'סכום נכסי הקרן'!$C$42</f>
        <v>6.6748078029840393E-4</v>
      </c>
    </row>
    <row r="129" spans="2:21" s="141" customFormat="1">
      <c r="B129" s="89" t="s">
        <v>626</v>
      </c>
      <c r="C129" s="86" t="s">
        <v>627</v>
      </c>
      <c r="D129" s="99" t="s">
        <v>128</v>
      </c>
      <c r="E129" s="99" t="s">
        <v>347</v>
      </c>
      <c r="F129" s="86" t="s">
        <v>628</v>
      </c>
      <c r="G129" s="99" t="s">
        <v>405</v>
      </c>
      <c r="H129" s="86" t="s">
        <v>611</v>
      </c>
      <c r="I129" s="86" t="s">
        <v>168</v>
      </c>
      <c r="J129" s="86"/>
      <c r="K129" s="96">
        <v>1.2400000000404332</v>
      </c>
      <c r="L129" s="99" t="s">
        <v>172</v>
      </c>
      <c r="M129" s="100">
        <v>4.5999999999999999E-2</v>
      </c>
      <c r="N129" s="100">
        <v>-5.0000000000000001E-3</v>
      </c>
      <c r="O129" s="96">
        <v>8966.3949250000005</v>
      </c>
      <c r="P129" s="98">
        <v>132.4</v>
      </c>
      <c r="Q129" s="86"/>
      <c r="R129" s="96">
        <v>11.871506948</v>
      </c>
      <c r="S129" s="97">
        <v>3.1123073951084839E-5</v>
      </c>
      <c r="T129" s="97">
        <v>1.3114905956960099E-3</v>
      </c>
      <c r="U129" s="97">
        <f>R129/'סכום נכסי הקרן'!$C$42</f>
        <v>3.2016530320643508E-4</v>
      </c>
    </row>
    <row r="130" spans="2:21" s="141" customFormat="1">
      <c r="B130" s="89" t="s">
        <v>629</v>
      </c>
      <c r="C130" s="86" t="s">
        <v>630</v>
      </c>
      <c r="D130" s="99" t="s">
        <v>128</v>
      </c>
      <c r="E130" s="99" t="s">
        <v>347</v>
      </c>
      <c r="F130" s="86" t="s">
        <v>631</v>
      </c>
      <c r="G130" s="99" t="s">
        <v>355</v>
      </c>
      <c r="H130" s="86" t="s">
        <v>611</v>
      </c>
      <c r="I130" s="86" t="s">
        <v>351</v>
      </c>
      <c r="J130" s="86"/>
      <c r="K130" s="96">
        <v>1.749999999943973</v>
      </c>
      <c r="L130" s="99" t="s">
        <v>172</v>
      </c>
      <c r="M130" s="100">
        <v>0.02</v>
      </c>
      <c r="N130" s="100">
        <v>-5.8999999997310718E-3</v>
      </c>
      <c r="O130" s="96">
        <v>16684.113216999998</v>
      </c>
      <c r="P130" s="98">
        <v>106.98</v>
      </c>
      <c r="Q130" s="86"/>
      <c r="R130" s="96">
        <v>17.848664471999999</v>
      </c>
      <c r="S130" s="97">
        <v>3.9097018760067693E-5</v>
      </c>
      <c r="T130" s="97">
        <v>1.9718099566715165E-3</v>
      </c>
      <c r="U130" s="97">
        <f>R130/'סכום נכסי הקרן'!$C$42</f>
        <v>4.8136458981481994E-4</v>
      </c>
    </row>
    <row r="131" spans="2:21" s="141" customFormat="1">
      <c r="B131" s="89" t="s">
        <v>632</v>
      </c>
      <c r="C131" s="86" t="s">
        <v>633</v>
      </c>
      <c r="D131" s="99" t="s">
        <v>128</v>
      </c>
      <c r="E131" s="99" t="s">
        <v>347</v>
      </c>
      <c r="F131" s="86" t="s">
        <v>569</v>
      </c>
      <c r="G131" s="99" t="s">
        <v>405</v>
      </c>
      <c r="H131" s="86" t="s">
        <v>611</v>
      </c>
      <c r="I131" s="86" t="s">
        <v>351</v>
      </c>
      <c r="J131" s="86"/>
      <c r="K131" s="96">
        <v>6.7</v>
      </c>
      <c r="L131" s="99" t="s">
        <v>172</v>
      </c>
      <c r="M131" s="100">
        <v>2.81E-2</v>
      </c>
      <c r="N131" s="100">
        <v>2.0200000001568286E-2</v>
      </c>
      <c r="O131" s="96">
        <v>3561.8831249999998</v>
      </c>
      <c r="P131" s="98">
        <v>107.41</v>
      </c>
      <c r="Q131" s="86"/>
      <c r="R131" s="96">
        <v>3.8258188199999998</v>
      </c>
      <c r="S131" s="97">
        <v>6.8037062983146807E-6</v>
      </c>
      <c r="T131" s="97">
        <v>4.2265277906543372E-4</v>
      </c>
      <c r="U131" s="97">
        <f>R131/'סכום נכסי הקרן'!$C$42</f>
        <v>1.0317935607362334E-4</v>
      </c>
    </row>
    <row r="132" spans="2:21" s="141" customFormat="1">
      <c r="B132" s="89" t="s">
        <v>634</v>
      </c>
      <c r="C132" s="86" t="s">
        <v>635</v>
      </c>
      <c r="D132" s="99" t="s">
        <v>128</v>
      </c>
      <c r="E132" s="99" t="s">
        <v>347</v>
      </c>
      <c r="F132" s="86" t="s">
        <v>569</v>
      </c>
      <c r="G132" s="99" t="s">
        <v>405</v>
      </c>
      <c r="H132" s="86" t="s">
        <v>611</v>
      </c>
      <c r="I132" s="86" t="s">
        <v>351</v>
      </c>
      <c r="J132" s="86"/>
      <c r="K132" s="96">
        <v>4.7899999999099139</v>
      </c>
      <c r="L132" s="99" t="s">
        <v>172</v>
      </c>
      <c r="M132" s="100">
        <v>3.7000000000000005E-2</v>
      </c>
      <c r="N132" s="100">
        <v>1.3399999999849857E-2</v>
      </c>
      <c r="O132" s="96">
        <v>14180.841420000001</v>
      </c>
      <c r="P132" s="98">
        <v>112.72</v>
      </c>
      <c r="Q132" s="86"/>
      <c r="R132" s="96">
        <v>15.984644735999998</v>
      </c>
      <c r="S132" s="97">
        <v>2.0956628581781285E-5</v>
      </c>
      <c r="T132" s="97">
        <v>1.7658845956652113E-3</v>
      </c>
      <c r="U132" s="97">
        <f>R132/'סכום נכסי הקרן'!$C$42</f>
        <v>4.310934282366547E-4</v>
      </c>
    </row>
    <row r="133" spans="2:21" s="141" customFormat="1">
      <c r="B133" s="89" t="s">
        <v>636</v>
      </c>
      <c r="C133" s="86" t="s">
        <v>637</v>
      </c>
      <c r="D133" s="99" t="s">
        <v>128</v>
      </c>
      <c r="E133" s="99" t="s">
        <v>347</v>
      </c>
      <c r="F133" s="86" t="s">
        <v>360</v>
      </c>
      <c r="G133" s="99" t="s">
        <v>355</v>
      </c>
      <c r="H133" s="86" t="s">
        <v>611</v>
      </c>
      <c r="I133" s="86" t="s">
        <v>351</v>
      </c>
      <c r="J133" s="86"/>
      <c r="K133" s="96">
        <v>2.6200000000044135</v>
      </c>
      <c r="L133" s="99" t="s">
        <v>172</v>
      </c>
      <c r="M133" s="100">
        <v>4.4999999999999998E-2</v>
      </c>
      <c r="N133" s="100">
        <v>-3.9999999998641898E-4</v>
      </c>
      <c r="O133" s="96">
        <v>85989.811321000016</v>
      </c>
      <c r="P133" s="98">
        <v>135.65</v>
      </c>
      <c r="Q133" s="96">
        <v>1.1664274270000001</v>
      </c>
      <c r="R133" s="96">
        <v>117.81160485400001</v>
      </c>
      <c r="S133" s="97">
        <v>5.052326935092966E-5</v>
      </c>
      <c r="T133" s="97">
        <v>1.3015096778080527E-2</v>
      </c>
      <c r="U133" s="97">
        <f>R133/'סכום נכסי הקרן'!$C$42</f>
        <v>3.1772872942362387E-3</v>
      </c>
    </row>
    <row r="134" spans="2:21" s="141" customFormat="1">
      <c r="B134" s="89" t="s">
        <v>638</v>
      </c>
      <c r="C134" s="86" t="s">
        <v>639</v>
      </c>
      <c r="D134" s="99" t="s">
        <v>128</v>
      </c>
      <c r="E134" s="99" t="s">
        <v>347</v>
      </c>
      <c r="F134" s="86" t="s">
        <v>640</v>
      </c>
      <c r="G134" s="99" t="s">
        <v>405</v>
      </c>
      <c r="H134" s="86" t="s">
        <v>611</v>
      </c>
      <c r="I134" s="86" t="s">
        <v>168</v>
      </c>
      <c r="J134" s="86"/>
      <c r="K134" s="96">
        <v>2.6299992458153838</v>
      </c>
      <c r="L134" s="99" t="s">
        <v>172</v>
      </c>
      <c r="M134" s="100">
        <v>4.9500000000000002E-2</v>
      </c>
      <c r="N134" s="100">
        <v>1.6000026618280545E-3</v>
      </c>
      <c r="O134" s="96">
        <v>1.1616</v>
      </c>
      <c r="P134" s="98">
        <v>116.43</v>
      </c>
      <c r="Q134" s="86"/>
      <c r="R134" s="96">
        <v>1.3524540000000003E-3</v>
      </c>
      <c r="S134" s="97">
        <v>1.8786229810639283E-9</v>
      </c>
      <c r="T134" s="97">
        <v>1.4941074539911493E-7</v>
      </c>
      <c r="U134" s="97">
        <f>R134/'סכום נכסי הקרן'!$C$42</f>
        <v>3.6474631812072124E-8</v>
      </c>
    </row>
    <row r="135" spans="2:21" s="141" customFormat="1">
      <c r="B135" s="89" t="s">
        <v>641</v>
      </c>
      <c r="C135" s="86" t="s">
        <v>642</v>
      </c>
      <c r="D135" s="99" t="s">
        <v>128</v>
      </c>
      <c r="E135" s="99" t="s">
        <v>347</v>
      </c>
      <c r="F135" s="86" t="s">
        <v>643</v>
      </c>
      <c r="G135" s="99" t="s">
        <v>440</v>
      </c>
      <c r="H135" s="86" t="s">
        <v>611</v>
      </c>
      <c r="I135" s="86" t="s">
        <v>351</v>
      </c>
      <c r="J135" s="86"/>
      <c r="K135" s="96">
        <v>0.75000000030899472</v>
      </c>
      <c r="L135" s="99" t="s">
        <v>172</v>
      </c>
      <c r="M135" s="100">
        <v>4.5999999999999999E-2</v>
      </c>
      <c r="N135" s="100">
        <v>-3.7000000008651853E-3</v>
      </c>
      <c r="O135" s="96">
        <v>1493.861543</v>
      </c>
      <c r="P135" s="98">
        <v>108.32</v>
      </c>
      <c r="Q135" s="86"/>
      <c r="R135" s="96">
        <v>1.618150778</v>
      </c>
      <c r="S135" s="97">
        <v>6.9663186122404056E-6</v>
      </c>
      <c r="T135" s="97">
        <v>1.7876328060631834E-4</v>
      </c>
      <c r="U135" s="97">
        <f>R135/'סכום נכסי הקרן'!$C$42</f>
        <v>4.3640267132167185E-5</v>
      </c>
    </row>
    <row r="136" spans="2:21" s="141" customFormat="1">
      <c r="B136" s="89" t="s">
        <v>644</v>
      </c>
      <c r="C136" s="86" t="s">
        <v>645</v>
      </c>
      <c r="D136" s="99" t="s">
        <v>128</v>
      </c>
      <c r="E136" s="99" t="s">
        <v>347</v>
      </c>
      <c r="F136" s="86" t="s">
        <v>643</v>
      </c>
      <c r="G136" s="99" t="s">
        <v>440</v>
      </c>
      <c r="H136" s="86" t="s">
        <v>611</v>
      </c>
      <c r="I136" s="86" t="s">
        <v>351</v>
      </c>
      <c r="J136" s="86"/>
      <c r="K136" s="96">
        <v>2.8399999999810532</v>
      </c>
      <c r="L136" s="99" t="s">
        <v>172</v>
      </c>
      <c r="M136" s="100">
        <v>1.9799999999999998E-2</v>
      </c>
      <c r="N136" s="100">
        <v>1.7799999999936846E-2</v>
      </c>
      <c r="O136" s="96">
        <v>50092.474661</v>
      </c>
      <c r="P136" s="98">
        <v>101.15</v>
      </c>
      <c r="Q136" s="86"/>
      <c r="R136" s="96">
        <v>50.668535744000003</v>
      </c>
      <c r="S136" s="97">
        <v>5.9942972650778878E-5</v>
      </c>
      <c r="T136" s="97">
        <v>5.5975461596422032E-3</v>
      </c>
      <c r="U136" s="97">
        <f>R136/'סכום נכסי הקרן'!$C$42</f>
        <v>1.3664909754558866E-3</v>
      </c>
    </row>
    <row r="137" spans="2:21" s="141" customFormat="1">
      <c r="B137" s="89" t="s">
        <v>646</v>
      </c>
      <c r="C137" s="86" t="s">
        <v>647</v>
      </c>
      <c r="D137" s="99" t="s">
        <v>128</v>
      </c>
      <c r="E137" s="99" t="s">
        <v>347</v>
      </c>
      <c r="F137" s="86" t="s">
        <v>648</v>
      </c>
      <c r="G137" s="99" t="s">
        <v>405</v>
      </c>
      <c r="H137" s="86" t="s">
        <v>611</v>
      </c>
      <c r="I137" s="86" t="s">
        <v>168</v>
      </c>
      <c r="J137" s="86"/>
      <c r="K137" s="96">
        <v>0.75000000001445422</v>
      </c>
      <c r="L137" s="99" t="s">
        <v>172</v>
      </c>
      <c r="M137" s="100">
        <v>4.4999999999999998E-2</v>
      </c>
      <c r="N137" s="100">
        <v>-1.3399999999849676E-2</v>
      </c>
      <c r="O137" s="96">
        <v>15185.275641</v>
      </c>
      <c r="P137" s="98">
        <v>113.9</v>
      </c>
      <c r="Q137" s="86"/>
      <c r="R137" s="96">
        <v>17.296029489000002</v>
      </c>
      <c r="S137" s="97">
        <v>4.3698634938129499E-5</v>
      </c>
      <c r="T137" s="97">
        <v>1.9107582648996287E-3</v>
      </c>
      <c r="U137" s="97">
        <f>R137/'סכום נכסי הקרן'!$C$42</f>
        <v>4.6646045441990403E-4</v>
      </c>
    </row>
    <row r="138" spans="2:21" s="141" customFormat="1">
      <c r="B138" s="89" t="s">
        <v>649</v>
      </c>
      <c r="C138" s="86" t="s">
        <v>650</v>
      </c>
      <c r="D138" s="99" t="s">
        <v>128</v>
      </c>
      <c r="E138" s="99" t="s">
        <v>347</v>
      </c>
      <c r="F138" s="86" t="s">
        <v>648</v>
      </c>
      <c r="G138" s="99" t="s">
        <v>405</v>
      </c>
      <c r="H138" s="86" t="s">
        <v>611</v>
      </c>
      <c r="I138" s="86" t="s">
        <v>168</v>
      </c>
      <c r="J138" s="86"/>
      <c r="K138" s="96">
        <v>2.9299999814108224</v>
      </c>
      <c r="L138" s="99" t="s">
        <v>172</v>
      </c>
      <c r="M138" s="100">
        <v>3.3000000000000002E-2</v>
      </c>
      <c r="N138" s="100">
        <v>3.9000000534757163E-3</v>
      </c>
      <c r="O138" s="96">
        <v>35.797775999999999</v>
      </c>
      <c r="P138" s="98">
        <v>109.7</v>
      </c>
      <c r="Q138" s="86"/>
      <c r="R138" s="96">
        <v>3.9270161000000005E-2</v>
      </c>
      <c r="S138" s="97">
        <v>5.9660904184676638E-8</v>
      </c>
      <c r="T138" s="97">
        <v>4.3383242808651912E-6</v>
      </c>
      <c r="U138" s="97">
        <f>R138/'סכום נכסי הקרן'!$C$42</f>
        <v>1.0590856795689863E-6</v>
      </c>
    </row>
    <row r="139" spans="2:21" s="141" customFormat="1">
      <c r="B139" s="89" t="s">
        <v>651</v>
      </c>
      <c r="C139" s="86" t="s">
        <v>652</v>
      </c>
      <c r="D139" s="99" t="s">
        <v>128</v>
      </c>
      <c r="E139" s="99" t="s">
        <v>347</v>
      </c>
      <c r="F139" s="86" t="s">
        <v>648</v>
      </c>
      <c r="G139" s="99" t="s">
        <v>405</v>
      </c>
      <c r="H139" s="86" t="s">
        <v>611</v>
      </c>
      <c r="I139" s="86" t="s">
        <v>168</v>
      </c>
      <c r="J139" s="86"/>
      <c r="K139" s="96">
        <v>5.0500000003280343</v>
      </c>
      <c r="L139" s="99" t="s">
        <v>172</v>
      </c>
      <c r="M139" s="100">
        <v>1.6E-2</v>
      </c>
      <c r="N139" s="100">
        <v>9.0000000009372427E-3</v>
      </c>
      <c r="O139" s="96">
        <v>5051.8884369999996</v>
      </c>
      <c r="P139" s="98">
        <v>105.6</v>
      </c>
      <c r="Q139" s="86"/>
      <c r="R139" s="96">
        <v>5.3347944850000006</v>
      </c>
      <c r="S139" s="97">
        <v>3.1376205722697889E-5</v>
      </c>
      <c r="T139" s="97">
        <v>5.8935506904851274E-4</v>
      </c>
      <c r="U139" s="97">
        <f>R139/'סכום נכסי הקרן'!$C$42</f>
        <v>1.4387525537537535E-4</v>
      </c>
    </row>
    <row r="140" spans="2:21" s="141" customFormat="1">
      <c r="B140" s="89" t="s">
        <v>653</v>
      </c>
      <c r="C140" s="86" t="s">
        <v>654</v>
      </c>
      <c r="D140" s="99" t="s">
        <v>128</v>
      </c>
      <c r="E140" s="99" t="s">
        <v>347</v>
      </c>
      <c r="F140" s="86" t="s">
        <v>610</v>
      </c>
      <c r="G140" s="99" t="s">
        <v>355</v>
      </c>
      <c r="H140" s="86" t="s">
        <v>655</v>
      </c>
      <c r="I140" s="86" t="s">
        <v>168</v>
      </c>
      <c r="J140" s="86"/>
      <c r="K140" s="96">
        <v>1.3999999999771962</v>
      </c>
      <c r="L140" s="99" t="s">
        <v>172</v>
      </c>
      <c r="M140" s="100">
        <v>5.2999999999999999E-2</v>
      </c>
      <c r="N140" s="100">
        <v>-5.2000000001596273E-3</v>
      </c>
      <c r="O140" s="96">
        <v>14793.728657</v>
      </c>
      <c r="P140" s="98">
        <v>118.57</v>
      </c>
      <c r="Q140" s="86"/>
      <c r="R140" s="96">
        <v>17.540924511</v>
      </c>
      <c r="S140" s="97">
        <v>5.6897643350538066E-5</v>
      </c>
      <c r="T140" s="97">
        <v>1.9378127508795971E-3</v>
      </c>
      <c r="U140" s="97">
        <f>R140/'סכום נכסי הקרן'!$C$42</f>
        <v>4.7306508256996253E-4</v>
      </c>
    </row>
    <row r="141" spans="2:21" s="141" customFormat="1">
      <c r="B141" s="89" t="s">
        <v>656</v>
      </c>
      <c r="C141" s="86" t="s">
        <v>657</v>
      </c>
      <c r="D141" s="99" t="s">
        <v>128</v>
      </c>
      <c r="E141" s="99" t="s">
        <v>347</v>
      </c>
      <c r="F141" s="86" t="s">
        <v>658</v>
      </c>
      <c r="G141" s="99" t="s">
        <v>405</v>
      </c>
      <c r="H141" s="86" t="s">
        <v>655</v>
      </c>
      <c r="I141" s="86" t="s">
        <v>168</v>
      </c>
      <c r="J141" s="86"/>
      <c r="K141" s="96">
        <v>1.6900000000353292</v>
      </c>
      <c r="L141" s="99" t="s">
        <v>172</v>
      </c>
      <c r="M141" s="100">
        <v>5.3499999999999999E-2</v>
      </c>
      <c r="N141" s="100">
        <v>6.4999999947006146E-3</v>
      </c>
      <c r="O141" s="96">
        <v>253.971879</v>
      </c>
      <c r="P141" s="98">
        <v>111.45</v>
      </c>
      <c r="Q141" s="86"/>
      <c r="R141" s="96">
        <v>0.283051671</v>
      </c>
      <c r="S141" s="97">
        <v>1.4413524049910934E-6</v>
      </c>
      <c r="T141" s="97">
        <v>3.1269796348397085E-5</v>
      </c>
      <c r="U141" s="97">
        <f>R141/'סכום נכסי הקרן'!$C$42</f>
        <v>7.6336832775952224E-6</v>
      </c>
    </row>
    <row r="142" spans="2:21" s="141" customFormat="1">
      <c r="B142" s="89" t="s">
        <v>659</v>
      </c>
      <c r="C142" s="86" t="s">
        <v>660</v>
      </c>
      <c r="D142" s="99" t="s">
        <v>128</v>
      </c>
      <c r="E142" s="99" t="s">
        <v>347</v>
      </c>
      <c r="F142" s="86" t="s">
        <v>661</v>
      </c>
      <c r="G142" s="99" t="s">
        <v>405</v>
      </c>
      <c r="H142" s="86" t="s">
        <v>655</v>
      </c>
      <c r="I142" s="86" t="s">
        <v>351</v>
      </c>
      <c r="J142" s="86"/>
      <c r="K142" s="96">
        <v>0.65999999981892865</v>
      </c>
      <c r="L142" s="99" t="s">
        <v>172</v>
      </c>
      <c r="M142" s="100">
        <v>4.8499999999999995E-2</v>
      </c>
      <c r="N142" s="100">
        <v>-6.7999999923044722E-3</v>
      </c>
      <c r="O142" s="96">
        <v>692.82592799999998</v>
      </c>
      <c r="P142" s="98">
        <v>127.54</v>
      </c>
      <c r="Q142" s="86"/>
      <c r="R142" s="96">
        <v>0.88363017600000016</v>
      </c>
      <c r="S142" s="97">
        <v>5.093890520184837E-6</v>
      </c>
      <c r="T142" s="97">
        <v>9.7617991630998978E-5</v>
      </c>
      <c r="U142" s="97">
        <f>R142/'סכום נכסי הקרן'!$C$42</f>
        <v>2.3830818148074896E-5</v>
      </c>
    </row>
    <row r="143" spans="2:21" s="141" customFormat="1">
      <c r="B143" s="89" t="s">
        <v>662</v>
      </c>
      <c r="C143" s="86" t="s">
        <v>663</v>
      </c>
      <c r="D143" s="99" t="s">
        <v>128</v>
      </c>
      <c r="E143" s="99" t="s">
        <v>347</v>
      </c>
      <c r="F143" s="86" t="s">
        <v>664</v>
      </c>
      <c r="G143" s="99" t="s">
        <v>405</v>
      </c>
      <c r="H143" s="86" t="s">
        <v>655</v>
      </c>
      <c r="I143" s="86" t="s">
        <v>351</v>
      </c>
      <c r="J143" s="86"/>
      <c r="K143" s="96">
        <v>1.2299999991335642</v>
      </c>
      <c r="L143" s="99" t="s">
        <v>172</v>
      </c>
      <c r="M143" s="100">
        <v>4.2500000000000003E-2</v>
      </c>
      <c r="N143" s="100">
        <v>-3.0000000096270653E-3</v>
      </c>
      <c r="O143" s="96">
        <v>271.234623</v>
      </c>
      <c r="P143" s="98">
        <v>114.89</v>
      </c>
      <c r="Q143" s="86"/>
      <c r="R143" s="96">
        <v>0.31162144899999999</v>
      </c>
      <c r="S143" s="97">
        <v>2.1142391074111037E-6</v>
      </c>
      <c r="T143" s="97">
        <v>3.442600855736481E-5</v>
      </c>
      <c r="U143" s="97">
        <f>R143/'סכום נכסי הקרן'!$C$42</f>
        <v>8.4041879553902818E-6</v>
      </c>
    </row>
    <row r="144" spans="2:21" s="141" customFormat="1">
      <c r="B144" s="89" t="s">
        <v>665</v>
      </c>
      <c r="C144" s="86" t="s">
        <v>666</v>
      </c>
      <c r="D144" s="99" t="s">
        <v>128</v>
      </c>
      <c r="E144" s="99" t="s">
        <v>347</v>
      </c>
      <c r="F144" s="86" t="s">
        <v>459</v>
      </c>
      <c r="G144" s="99" t="s">
        <v>355</v>
      </c>
      <c r="H144" s="86" t="s">
        <v>655</v>
      </c>
      <c r="I144" s="86" t="s">
        <v>351</v>
      </c>
      <c r="J144" s="86"/>
      <c r="K144" s="96">
        <v>2.5999999999893211</v>
      </c>
      <c r="L144" s="99" t="s">
        <v>172</v>
      </c>
      <c r="M144" s="100">
        <v>5.0999999999999997E-2</v>
      </c>
      <c r="N144" s="100">
        <v>4.0000000002847648E-4</v>
      </c>
      <c r="O144" s="96">
        <v>80762.765713000001</v>
      </c>
      <c r="P144" s="98">
        <v>137.6</v>
      </c>
      <c r="Q144" s="96">
        <v>1.244007386</v>
      </c>
      <c r="R144" s="96">
        <v>112.373577067</v>
      </c>
      <c r="S144" s="97">
        <v>7.0397299199689869E-5</v>
      </c>
      <c r="T144" s="97">
        <v>1.2414337132904596E-2</v>
      </c>
      <c r="U144" s="97">
        <f>R144/'סכום נכסי הקרן'!$C$42</f>
        <v>3.0306279170488129E-3</v>
      </c>
    </row>
    <row r="145" spans="2:21" s="141" customFormat="1">
      <c r="B145" s="89" t="s">
        <v>667</v>
      </c>
      <c r="C145" s="86" t="s">
        <v>668</v>
      </c>
      <c r="D145" s="99" t="s">
        <v>128</v>
      </c>
      <c r="E145" s="99" t="s">
        <v>347</v>
      </c>
      <c r="F145" s="86" t="s">
        <v>669</v>
      </c>
      <c r="G145" s="99" t="s">
        <v>405</v>
      </c>
      <c r="H145" s="86" t="s">
        <v>655</v>
      </c>
      <c r="I145" s="86" t="s">
        <v>351</v>
      </c>
      <c r="J145" s="86"/>
      <c r="K145" s="96">
        <v>1.2300000000654012</v>
      </c>
      <c r="L145" s="99" t="s">
        <v>172</v>
      </c>
      <c r="M145" s="100">
        <v>5.4000000000000006E-2</v>
      </c>
      <c r="N145" s="100">
        <v>-5.8000000007207494E-3</v>
      </c>
      <c r="O145" s="96">
        <v>5712.6934670000001</v>
      </c>
      <c r="P145" s="98">
        <v>131.15</v>
      </c>
      <c r="Q145" s="86"/>
      <c r="R145" s="96">
        <v>7.492197537</v>
      </c>
      <c r="S145" s="97">
        <v>5.6065787599937748E-5</v>
      </c>
      <c r="T145" s="97">
        <v>8.2769160258358706E-4</v>
      </c>
      <c r="U145" s="97">
        <f>R145/'סכום נכסי הקרן'!$C$42</f>
        <v>2.0205873665602567E-4</v>
      </c>
    </row>
    <row r="146" spans="2:21" s="141" customFormat="1">
      <c r="B146" s="89" t="s">
        <v>670</v>
      </c>
      <c r="C146" s="86" t="s">
        <v>671</v>
      </c>
      <c r="D146" s="99" t="s">
        <v>128</v>
      </c>
      <c r="E146" s="99" t="s">
        <v>347</v>
      </c>
      <c r="F146" s="86" t="s">
        <v>672</v>
      </c>
      <c r="G146" s="99" t="s">
        <v>405</v>
      </c>
      <c r="H146" s="86" t="s">
        <v>655</v>
      </c>
      <c r="I146" s="86" t="s">
        <v>168</v>
      </c>
      <c r="J146" s="86"/>
      <c r="K146" s="96">
        <v>6.6699999999521191</v>
      </c>
      <c r="L146" s="99" t="s">
        <v>172</v>
      </c>
      <c r="M146" s="100">
        <v>2.6000000000000002E-2</v>
      </c>
      <c r="N146" s="100">
        <v>1.759999999994304E-2</v>
      </c>
      <c r="O146" s="96">
        <v>52539.926288999995</v>
      </c>
      <c r="P146" s="98">
        <v>106.93</v>
      </c>
      <c r="Q146" s="86"/>
      <c r="R146" s="96">
        <v>56.180943507000002</v>
      </c>
      <c r="S146" s="97">
        <v>8.5736078538209228E-5</v>
      </c>
      <c r="T146" s="97">
        <v>6.2065228441088817E-3</v>
      </c>
      <c r="U146" s="97">
        <f>R146/'סכום נכסי הקרן'!$C$42</f>
        <v>1.5151563227086826E-3</v>
      </c>
    </row>
    <row r="147" spans="2:21" s="141" customFormat="1">
      <c r="B147" s="89" t="s">
        <v>673</v>
      </c>
      <c r="C147" s="86" t="s">
        <v>674</v>
      </c>
      <c r="D147" s="99" t="s">
        <v>128</v>
      </c>
      <c r="E147" s="99" t="s">
        <v>347</v>
      </c>
      <c r="F147" s="86" t="s">
        <v>672</v>
      </c>
      <c r="G147" s="99" t="s">
        <v>405</v>
      </c>
      <c r="H147" s="86" t="s">
        <v>655</v>
      </c>
      <c r="I147" s="86" t="s">
        <v>168</v>
      </c>
      <c r="J147" s="86"/>
      <c r="K147" s="96">
        <v>3.4700000015686099</v>
      </c>
      <c r="L147" s="99" t="s">
        <v>172</v>
      </c>
      <c r="M147" s="100">
        <v>4.4000000000000004E-2</v>
      </c>
      <c r="N147" s="100">
        <v>7.4000000035740476E-3</v>
      </c>
      <c r="O147" s="96">
        <v>880.62698499999999</v>
      </c>
      <c r="P147" s="98">
        <v>114.38</v>
      </c>
      <c r="Q147" s="86"/>
      <c r="R147" s="96">
        <v>1.007261186</v>
      </c>
      <c r="S147" s="97">
        <v>6.451290694778175E-6</v>
      </c>
      <c r="T147" s="97">
        <v>1.1127598026391767E-4</v>
      </c>
      <c r="U147" s="97">
        <f>R147/'סכום נכסי הקרן'!$C$42</f>
        <v>2.7165050270058049E-5</v>
      </c>
    </row>
    <row r="148" spans="2:21" s="141" customFormat="1">
      <c r="B148" s="89" t="s">
        <v>675</v>
      </c>
      <c r="C148" s="86" t="s">
        <v>676</v>
      </c>
      <c r="D148" s="99" t="s">
        <v>128</v>
      </c>
      <c r="E148" s="99" t="s">
        <v>347</v>
      </c>
      <c r="F148" s="86" t="s">
        <v>572</v>
      </c>
      <c r="G148" s="99" t="s">
        <v>405</v>
      </c>
      <c r="H148" s="86" t="s">
        <v>655</v>
      </c>
      <c r="I148" s="86" t="s">
        <v>351</v>
      </c>
      <c r="J148" s="86"/>
      <c r="K148" s="96">
        <v>4.429999999954978</v>
      </c>
      <c r="L148" s="99" t="s">
        <v>172</v>
      </c>
      <c r="M148" s="100">
        <v>2.0499999999999997E-2</v>
      </c>
      <c r="N148" s="100">
        <v>1.2299999997548793E-2</v>
      </c>
      <c r="O148" s="96">
        <v>1893.5432249999999</v>
      </c>
      <c r="P148" s="98">
        <v>105.57</v>
      </c>
      <c r="Q148" s="86"/>
      <c r="R148" s="96">
        <v>1.9990136629999999</v>
      </c>
      <c r="S148" s="97">
        <v>4.0576418963658846E-6</v>
      </c>
      <c r="T148" s="97">
        <v>2.2083865436594888E-4</v>
      </c>
      <c r="U148" s="97">
        <f>R148/'סכום נכסי הקרן'!$C$42</f>
        <v>5.3911842728275122E-5</v>
      </c>
    </row>
    <row r="149" spans="2:21" s="141" customFormat="1">
      <c r="B149" s="89" t="s">
        <v>677</v>
      </c>
      <c r="C149" s="86" t="s">
        <v>678</v>
      </c>
      <c r="D149" s="99" t="s">
        <v>128</v>
      </c>
      <c r="E149" s="99" t="s">
        <v>347</v>
      </c>
      <c r="F149" s="86" t="s">
        <v>572</v>
      </c>
      <c r="G149" s="99" t="s">
        <v>405</v>
      </c>
      <c r="H149" s="86" t="s">
        <v>655</v>
      </c>
      <c r="I149" s="86" t="s">
        <v>351</v>
      </c>
      <c r="J149" s="86"/>
      <c r="K149" s="96">
        <v>5.6700000000195327</v>
      </c>
      <c r="L149" s="99" t="s">
        <v>172</v>
      </c>
      <c r="M149" s="100">
        <v>2.0499999999999997E-2</v>
      </c>
      <c r="N149" s="100">
        <v>1.6100000000313454E-2</v>
      </c>
      <c r="O149" s="96">
        <v>21151.85</v>
      </c>
      <c r="P149" s="98">
        <v>104.07</v>
      </c>
      <c r="Q149" s="86"/>
      <c r="R149" s="96">
        <v>22.012730371</v>
      </c>
      <c r="S149" s="97">
        <v>4.21545571767088E-5</v>
      </c>
      <c r="T149" s="97">
        <v>2.4318301790677132E-3</v>
      </c>
      <c r="U149" s="97">
        <f>R149/'סכום נכסי הקרן'!$C$42</f>
        <v>5.9366620636313141E-4</v>
      </c>
    </row>
    <row r="150" spans="2:21" s="141" customFormat="1">
      <c r="B150" s="89" t="s">
        <v>679</v>
      </c>
      <c r="C150" s="86" t="s">
        <v>680</v>
      </c>
      <c r="D150" s="99" t="s">
        <v>128</v>
      </c>
      <c r="E150" s="99" t="s">
        <v>347</v>
      </c>
      <c r="F150" s="86" t="s">
        <v>681</v>
      </c>
      <c r="G150" s="99" t="s">
        <v>405</v>
      </c>
      <c r="H150" s="86" t="s">
        <v>655</v>
      </c>
      <c r="I150" s="86" t="s">
        <v>168</v>
      </c>
      <c r="J150" s="86"/>
      <c r="K150" s="96">
        <v>3.8700002363281953</v>
      </c>
      <c r="L150" s="99" t="s">
        <v>172</v>
      </c>
      <c r="M150" s="100">
        <v>4.3400000000000001E-2</v>
      </c>
      <c r="N150" s="100">
        <v>1.7700001487992337E-2</v>
      </c>
      <c r="O150" s="96">
        <v>0.97049699999999994</v>
      </c>
      <c r="P150" s="98">
        <v>110.2</v>
      </c>
      <c r="Q150" s="96">
        <v>6.8277999999999986E-5</v>
      </c>
      <c r="R150" s="96">
        <v>1.1424790000000001E-3</v>
      </c>
      <c r="S150" s="97">
        <v>6.6106278106366996E-10</v>
      </c>
      <c r="T150" s="97">
        <v>1.2621400727332344E-7</v>
      </c>
      <c r="U150" s="97">
        <f>R150/'סכום נכסי הקרן'!$C$42</f>
        <v>3.0811769478314483E-8</v>
      </c>
    </row>
    <row r="151" spans="2:21" s="141" customFormat="1">
      <c r="B151" s="89" t="s">
        <v>682</v>
      </c>
      <c r="C151" s="86" t="s">
        <v>683</v>
      </c>
      <c r="D151" s="99" t="s">
        <v>128</v>
      </c>
      <c r="E151" s="99" t="s">
        <v>347</v>
      </c>
      <c r="F151" s="86" t="s">
        <v>684</v>
      </c>
      <c r="G151" s="99" t="s">
        <v>405</v>
      </c>
      <c r="H151" s="86" t="s">
        <v>685</v>
      </c>
      <c r="I151" s="86" t="s">
        <v>168</v>
      </c>
      <c r="J151" s="86"/>
      <c r="K151" s="96">
        <v>3.9000000000000004</v>
      </c>
      <c r="L151" s="99" t="s">
        <v>172</v>
      </c>
      <c r="M151" s="100">
        <v>4.6500000000000007E-2</v>
      </c>
      <c r="N151" s="100">
        <v>1.8690909090909091E-2</v>
      </c>
      <c r="O151" s="96">
        <v>4.86E-4</v>
      </c>
      <c r="P151" s="98">
        <v>113.01</v>
      </c>
      <c r="Q151" s="86"/>
      <c r="R151" s="96">
        <v>5.5000000000000003E-7</v>
      </c>
      <c r="S151" s="97">
        <v>6.7818180295888207E-13</v>
      </c>
      <c r="T151" s="97">
        <v>6.0760595162211197E-11</v>
      </c>
      <c r="U151" s="97">
        <f>R151/'סכום נכסי הקרן'!$C$42</f>
        <v>1.4833071954121666E-11</v>
      </c>
    </row>
    <row r="152" spans="2:21" s="141" customFormat="1">
      <c r="B152" s="89" t="s">
        <v>686</v>
      </c>
      <c r="C152" s="86" t="s">
        <v>687</v>
      </c>
      <c r="D152" s="99" t="s">
        <v>128</v>
      </c>
      <c r="E152" s="99" t="s">
        <v>347</v>
      </c>
      <c r="F152" s="86" t="s">
        <v>684</v>
      </c>
      <c r="G152" s="99" t="s">
        <v>405</v>
      </c>
      <c r="H152" s="86" t="s">
        <v>685</v>
      </c>
      <c r="I152" s="86" t="s">
        <v>168</v>
      </c>
      <c r="J152" s="86"/>
      <c r="K152" s="96">
        <v>0.73999999994076426</v>
      </c>
      <c r="L152" s="99" t="s">
        <v>172</v>
      </c>
      <c r="M152" s="100">
        <v>5.5999999999999994E-2</v>
      </c>
      <c r="N152" s="100">
        <v>-6.2999999991570285E-3</v>
      </c>
      <c r="O152" s="96">
        <v>3906.4104189999994</v>
      </c>
      <c r="P152" s="98">
        <v>112.36</v>
      </c>
      <c r="Q152" s="86"/>
      <c r="R152" s="96">
        <v>4.3892425990000001</v>
      </c>
      <c r="S152" s="97">
        <v>6.1704846449105947E-5</v>
      </c>
      <c r="T152" s="97">
        <v>4.848963502301286E-4</v>
      </c>
      <c r="U152" s="97">
        <f>R152/'סכום נכסי הקרן'!$C$42</f>
        <v>1.1837445690011452E-4</v>
      </c>
    </row>
    <row r="153" spans="2:21" s="141" customFormat="1">
      <c r="B153" s="89" t="s">
        <v>688</v>
      </c>
      <c r="C153" s="86" t="s">
        <v>689</v>
      </c>
      <c r="D153" s="99" t="s">
        <v>128</v>
      </c>
      <c r="E153" s="99" t="s">
        <v>347</v>
      </c>
      <c r="F153" s="86" t="s">
        <v>690</v>
      </c>
      <c r="G153" s="99" t="s">
        <v>401</v>
      </c>
      <c r="H153" s="86" t="s">
        <v>685</v>
      </c>
      <c r="I153" s="86" t="s">
        <v>168</v>
      </c>
      <c r="J153" s="86"/>
      <c r="K153" s="96">
        <v>3.9999999866412651E-2</v>
      </c>
      <c r="L153" s="99" t="s">
        <v>172</v>
      </c>
      <c r="M153" s="100">
        <v>4.2000000000000003E-2</v>
      </c>
      <c r="N153" s="100">
        <v>2.059999999799619E-2</v>
      </c>
      <c r="O153" s="96">
        <v>875.52496399999984</v>
      </c>
      <c r="P153" s="98">
        <v>102.6</v>
      </c>
      <c r="Q153" s="86"/>
      <c r="R153" s="96">
        <v>0.89828865299999994</v>
      </c>
      <c r="S153" s="97">
        <v>1.9524660526456808E-5</v>
      </c>
      <c r="T153" s="97">
        <v>9.9237369424983658E-5</v>
      </c>
      <c r="U153" s="97">
        <f>R153/'סכום נכסי הקרן'!$C$42</f>
        <v>2.4226145864581869E-5</v>
      </c>
    </row>
    <row r="154" spans="2:21" s="141" customFormat="1">
      <c r="B154" s="89" t="s">
        <v>691</v>
      </c>
      <c r="C154" s="86" t="s">
        <v>692</v>
      </c>
      <c r="D154" s="99" t="s">
        <v>128</v>
      </c>
      <c r="E154" s="99" t="s">
        <v>347</v>
      </c>
      <c r="F154" s="86" t="s">
        <v>693</v>
      </c>
      <c r="G154" s="99" t="s">
        <v>405</v>
      </c>
      <c r="H154" s="86" t="s">
        <v>685</v>
      </c>
      <c r="I154" s="86" t="s">
        <v>168</v>
      </c>
      <c r="J154" s="86"/>
      <c r="K154" s="96">
        <v>1.2899999998729057</v>
      </c>
      <c r="L154" s="99" t="s">
        <v>172</v>
      </c>
      <c r="M154" s="100">
        <v>4.8000000000000001E-2</v>
      </c>
      <c r="N154" s="100">
        <v>-6.9999999994222991E-4</v>
      </c>
      <c r="O154" s="96">
        <v>6437.3244290000002</v>
      </c>
      <c r="P154" s="98">
        <v>107.56</v>
      </c>
      <c r="Q154" s="86"/>
      <c r="R154" s="96">
        <v>6.9239863719999999</v>
      </c>
      <c r="S154" s="97">
        <v>4.5941772640723041E-5</v>
      </c>
      <c r="T154" s="97">
        <v>7.6491915065047178E-4</v>
      </c>
      <c r="U154" s="97">
        <f>R154/'סכום נכסי הקרן'!$C$42</f>
        <v>1.8673452375497058E-4</v>
      </c>
    </row>
    <row r="155" spans="2:21" s="141" customFormat="1">
      <c r="B155" s="89" t="s">
        <v>694</v>
      </c>
      <c r="C155" s="86" t="s">
        <v>695</v>
      </c>
      <c r="D155" s="99" t="s">
        <v>128</v>
      </c>
      <c r="E155" s="99" t="s">
        <v>347</v>
      </c>
      <c r="F155" s="86" t="s">
        <v>696</v>
      </c>
      <c r="G155" s="99" t="s">
        <v>523</v>
      </c>
      <c r="H155" s="86" t="s">
        <v>685</v>
      </c>
      <c r="I155" s="86" t="s">
        <v>351</v>
      </c>
      <c r="J155" s="86"/>
      <c r="K155" s="96">
        <v>0.74000000001468647</v>
      </c>
      <c r="L155" s="99" t="s">
        <v>172</v>
      </c>
      <c r="M155" s="100">
        <v>4.8000000000000001E-2</v>
      </c>
      <c r="N155" s="100">
        <v>-6.8000000000267022E-3</v>
      </c>
      <c r="O155" s="96">
        <v>12052.167301999998</v>
      </c>
      <c r="P155" s="98">
        <v>124.29</v>
      </c>
      <c r="Q155" s="86"/>
      <c r="R155" s="96">
        <v>14.979639847000001</v>
      </c>
      <c r="S155" s="97">
        <v>3.9273390135144915E-5</v>
      </c>
      <c r="T155" s="97">
        <v>1.6548578771259899E-3</v>
      </c>
      <c r="U155" s="97">
        <f>R155/'סכום נכסי הקרן'!$C$42</f>
        <v>4.0398922854068925E-4</v>
      </c>
    </row>
    <row r="156" spans="2:21" s="141" customFormat="1">
      <c r="B156" s="89" t="s">
        <v>697</v>
      </c>
      <c r="C156" s="86" t="s">
        <v>698</v>
      </c>
      <c r="D156" s="99" t="s">
        <v>128</v>
      </c>
      <c r="E156" s="99" t="s">
        <v>347</v>
      </c>
      <c r="F156" s="86" t="s">
        <v>699</v>
      </c>
      <c r="G156" s="99" t="s">
        <v>405</v>
      </c>
      <c r="H156" s="86" t="s">
        <v>685</v>
      </c>
      <c r="I156" s="86" t="s">
        <v>351</v>
      </c>
      <c r="J156" s="86"/>
      <c r="K156" s="96">
        <v>1.0900000000999324</v>
      </c>
      <c r="L156" s="99" t="s">
        <v>172</v>
      </c>
      <c r="M156" s="100">
        <v>5.4000000000000006E-2</v>
      </c>
      <c r="N156" s="100">
        <v>4.17000000010945E-2</v>
      </c>
      <c r="O156" s="96">
        <v>4068.1925390000001</v>
      </c>
      <c r="P156" s="98">
        <v>103.31</v>
      </c>
      <c r="Q156" s="86"/>
      <c r="R156" s="96">
        <v>4.2028496619999993</v>
      </c>
      <c r="S156" s="97">
        <v>8.2185707858585861E-5</v>
      </c>
      <c r="T156" s="97">
        <v>4.6430481243712389E-4</v>
      </c>
      <c r="U156" s="97">
        <f>R156/'סכום נכסי הקרן'!$C$42</f>
        <v>1.133475844523671E-4</v>
      </c>
    </row>
    <row r="157" spans="2:21" s="141" customFormat="1">
      <c r="B157" s="89" t="s">
        <v>700</v>
      </c>
      <c r="C157" s="86" t="s">
        <v>701</v>
      </c>
      <c r="D157" s="99" t="s">
        <v>128</v>
      </c>
      <c r="E157" s="99" t="s">
        <v>347</v>
      </c>
      <c r="F157" s="86" t="s">
        <v>699</v>
      </c>
      <c r="G157" s="99" t="s">
        <v>405</v>
      </c>
      <c r="H157" s="86" t="s">
        <v>685</v>
      </c>
      <c r="I157" s="86" t="s">
        <v>351</v>
      </c>
      <c r="J157" s="86"/>
      <c r="K157" s="96">
        <v>0.17999999984595105</v>
      </c>
      <c r="L157" s="99" t="s">
        <v>172</v>
      </c>
      <c r="M157" s="100">
        <v>6.4000000000000001E-2</v>
      </c>
      <c r="N157" s="100">
        <v>1.2399999999229756E-2</v>
      </c>
      <c r="O157" s="96">
        <v>2305.8141059999998</v>
      </c>
      <c r="P157" s="98">
        <v>112.61</v>
      </c>
      <c r="Q157" s="86"/>
      <c r="R157" s="96">
        <v>2.5965772299999998</v>
      </c>
      <c r="S157" s="97">
        <v>6.7195906897315433E-5</v>
      </c>
      <c r="T157" s="97">
        <v>2.8685377796262862E-4</v>
      </c>
      <c r="U157" s="97">
        <f>R157/'סכום נכסי הקרן'!$C$42</f>
        <v>7.0027667067316219E-5</v>
      </c>
    </row>
    <row r="158" spans="2:21" s="141" customFormat="1">
      <c r="B158" s="89" t="s">
        <v>702</v>
      </c>
      <c r="C158" s="86" t="s">
        <v>703</v>
      </c>
      <c r="D158" s="99" t="s">
        <v>128</v>
      </c>
      <c r="E158" s="99" t="s">
        <v>347</v>
      </c>
      <c r="F158" s="86" t="s">
        <v>699</v>
      </c>
      <c r="G158" s="99" t="s">
        <v>405</v>
      </c>
      <c r="H158" s="86" t="s">
        <v>685</v>
      </c>
      <c r="I158" s="86" t="s">
        <v>351</v>
      </c>
      <c r="J158" s="86"/>
      <c r="K158" s="96">
        <v>1.9400000000130686</v>
      </c>
      <c r="L158" s="99" t="s">
        <v>172</v>
      </c>
      <c r="M158" s="100">
        <v>2.5000000000000001E-2</v>
      </c>
      <c r="N158" s="100">
        <v>5.3699999998921825E-2</v>
      </c>
      <c r="O158" s="96">
        <v>12752.912558</v>
      </c>
      <c r="P158" s="98">
        <v>96</v>
      </c>
      <c r="Q158" s="86"/>
      <c r="R158" s="96">
        <v>12.242796036</v>
      </c>
      <c r="S158" s="97">
        <v>2.6193402992283564E-5</v>
      </c>
      <c r="T158" s="97">
        <v>1.3525083156307636E-3</v>
      </c>
      <c r="U158" s="97">
        <f>R158/'סכום נכסי הקרן'!$C$42</f>
        <v>3.3017868094840637E-4</v>
      </c>
    </row>
    <row r="159" spans="2:21" s="141" customFormat="1">
      <c r="B159" s="89" t="s">
        <v>704</v>
      </c>
      <c r="C159" s="86" t="s">
        <v>705</v>
      </c>
      <c r="D159" s="99" t="s">
        <v>128</v>
      </c>
      <c r="E159" s="99" t="s">
        <v>347</v>
      </c>
      <c r="F159" s="86" t="s">
        <v>631</v>
      </c>
      <c r="G159" s="99" t="s">
        <v>355</v>
      </c>
      <c r="H159" s="86" t="s">
        <v>685</v>
      </c>
      <c r="I159" s="86" t="s">
        <v>351</v>
      </c>
      <c r="J159" s="86"/>
      <c r="K159" s="96">
        <v>1.240000000006604</v>
      </c>
      <c r="L159" s="99" t="s">
        <v>172</v>
      </c>
      <c r="M159" s="100">
        <v>2.4E-2</v>
      </c>
      <c r="N159" s="100">
        <v>-3.1999999995377189E-3</v>
      </c>
      <c r="O159" s="96">
        <v>5720.0054780000009</v>
      </c>
      <c r="P159" s="98">
        <v>105.89</v>
      </c>
      <c r="Q159" s="86"/>
      <c r="R159" s="96">
        <v>6.056913904</v>
      </c>
      <c r="S159" s="97">
        <v>4.38143367572826E-5</v>
      </c>
      <c r="T159" s="97">
        <v>6.6913035209693113E-4</v>
      </c>
      <c r="U159" s="97">
        <f>R159/'סכום נכסי הקרן'!$C$42</f>
        <v>1.6335025410536721E-4</v>
      </c>
    </row>
    <row r="160" spans="2:21" s="141" customFormat="1">
      <c r="B160" s="89" t="s">
        <v>706</v>
      </c>
      <c r="C160" s="86" t="s">
        <v>707</v>
      </c>
      <c r="D160" s="99" t="s">
        <v>128</v>
      </c>
      <c r="E160" s="99" t="s">
        <v>347</v>
      </c>
      <c r="F160" s="86" t="s">
        <v>708</v>
      </c>
      <c r="G160" s="99" t="s">
        <v>597</v>
      </c>
      <c r="H160" s="86" t="s">
        <v>709</v>
      </c>
      <c r="I160" s="86" t="s">
        <v>351</v>
      </c>
      <c r="J160" s="86"/>
      <c r="K160" s="96">
        <v>1.4599999625396689</v>
      </c>
      <c r="L160" s="99" t="s">
        <v>172</v>
      </c>
      <c r="M160" s="100">
        <v>0.05</v>
      </c>
      <c r="N160" s="100">
        <v>1.2499998439152876E-2</v>
      </c>
      <c r="O160" s="96">
        <v>4.556743</v>
      </c>
      <c r="P160" s="98">
        <v>105.45</v>
      </c>
      <c r="Q160" s="86"/>
      <c r="R160" s="96">
        <v>4.8050829999999999E-3</v>
      </c>
      <c r="S160" s="97">
        <v>4.4294193410417551E-8</v>
      </c>
      <c r="T160" s="97">
        <v>5.3083582342513324E-7</v>
      </c>
      <c r="U160" s="97">
        <f>R160/'סכום נכסי הקרן'!$C$42</f>
        <v>1.2958934888095781E-7</v>
      </c>
    </row>
    <row r="161" spans="2:21" s="141" customFormat="1">
      <c r="B161" s="89" t="s">
        <v>710</v>
      </c>
      <c r="C161" s="86" t="s">
        <v>711</v>
      </c>
      <c r="D161" s="99" t="s">
        <v>128</v>
      </c>
      <c r="E161" s="99" t="s">
        <v>347</v>
      </c>
      <c r="F161" s="86" t="s">
        <v>712</v>
      </c>
      <c r="G161" s="99" t="s">
        <v>597</v>
      </c>
      <c r="H161" s="86" t="s">
        <v>713</v>
      </c>
      <c r="I161" s="86" t="s">
        <v>351</v>
      </c>
      <c r="J161" s="86"/>
      <c r="K161" s="96">
        <v>0.83999999998500785</v>
      </c>
      <c r="L161" s="99" t="s">
        <v>172</v>
      </c>
      <c r="M161" s="100">
        <v>4.9000000000000002E-2</v>
      </c>
      <c r="N161" s="100">
        <v>0</v>
      </c>
      <c r="O161" s="96">
        <v>16665.127062</v>
      </c>
      <c r="P161" s="98">
        <v>48.03</v>
      </c>
      <c r="Q161" s="86"/>
      <c r="R161" s="96">
        <v>8.0042595180000013</v>
      </c>
      <c r="S161" s="97">
        <v>2.1862571983642072E-5</v>
      </c>
      <c r="T161" s="97">
        <v>8.8426104026631601E-4</v>
      </c>
      <c r="U161" s="97">
        <f>R161/'סכום נכסי הקרן'!$C$42</f>
        <v>2.1586864976355858E-4</v>
      </c>
    </row>
    <row r="162" spans="2:21" s="141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41" customFormat="1">
      <c r="B163" s="104" t="s">
        <v>48</v>
      </c>
      <c r="C163" s="84"/>
      <c r="D163" s="84"/>
      <c r="E163" s="84"/>
      <c r="F163" s="84"/>
      <c r="G163" s="84"/>
      <c r="H163" s="84"/>
      <c r="I163" s="84"/>
      <c r="J163" s="84"/>
      <c r="K163" s="93">
        <v>3.9321092214312379</v>
      </c>
      <c r="L163" s="84"/>
      <c r="M163" s="84"/>
      <c r="N163" s="106">
        <v>2.4159515131240324E-2</v>
      </c>
      <c r="O163" s="93"/>
      <c r="P163" s="95"/>
      <c r="Q163" s="93">
        <v>1.7874291319999998</v>
      </c>
      <c r="R163" s="93">
        <v>1757.0030760389996</v>
      </c>
      <c r="S163" s="84"/>
      <c r="T163" s="94">
        <v>0.19410282291266442</v>
      </c>
      <c r="U163" s="94">
        <f>R163/'סכום נכסי הקרן'!$C$42</f>
        <v>4.7385005546362872E-2</v>
      </c>
    </row>
    <row r="164" spans="2:21" s="141" customFormat="1">
      <c r="B164" s="89" t="s">
        <v>714</v>
      </c>
      <c r="C164" s="86" t="s">
        <v>715</v>
      </c>
      <c r="D164" s="99" t="s">
        <v>128</v>
      </c>
      <c r="E164" s="99" t="s">
        <v>347</v>
      </c>
      <c r="F164" s="86" t="s">
        <v>360</v>
      </c>
      <c r="G164" s="99" t="s">
        <v>355</v>
      </c>
      <c r="H164" s="86" t="s">
        <v>350</v>
      </c>
      <c r="I164" s="86" t="s">
        <v>168</v>
      </c>
      <c r="J164" s="86"/>
      <c r="K164" s="96">
        <v>5.630000000027044</v>
      </c>
      <c r="L164" s="99" t="s">
        <v>172</v>
      </c>
      <c r="M164" s="100">
        <v>2.98E-2</v>
      </c>
      <c r="N164" s="100">
        <v>2.0100000000152315E-2</v>
      </c>
      <c r="O164" s="96">
        <v>29790.194134000001</v>
      </c>
      <c r="P164" s="98">
        <v>107.99</v>
      </c>
      <c r="Q164" s="86"/>
      <c r="R164" s="96">
        <v>32.170429650999999</v>
      </c>
      <c r="S164" s="97">
        <v>1.1718683461894466E-5</v>
      </c>
      <c r="T164" s="97">
        <v>3.5539899131251025E-3</v>
      </c>
      <c r="U164" s="97">
        <f>R164/'סכום נכסי הקרן'!$C$42</f>
        <v>8.6761145056053106E-4</v>
      </c>
    </row>
    <row r="165" spans="2:21" s="141" customFormat="1">
      <c r="B165" s="89" t="s">
        <v>716</v>
      </c>
      <c r="C165" s="86" t="s">
        <v>717</v>
      </c>
      <c r="D165" s="99" t="s">
        <v>128</v>
      </c>
      <c r="E165" s="99" t="s">
        <v>347</v>
      </c>
      <c r="F165" s="86" t="s">
        <v>360</v>
      </c>
      <c r="G165" s="99" t="s">
        <v>355</v>
      </c>
      <c r="H165" s="86" t="s">
        <v>350</v>
      </c>
      <c r="I165" s="86" t="s">
        <v>168</v>
      </c>
      <c r="J165" s="86"/>
      <c r="K165" s="96">
        <v>3.0500000000086254</v>
      </c>
      <c r="L165" s="99" t="s">
        <v>172</v>
      </c>
      <c r="M165" s="100">
        <v>2.4700000000000003E-2</v>
      </c>
      <c r="N165" s="100">
        <v>1.259999999989651E-2</v>
      </c>
      <c r="O165" s="96">
        <v>27411.426201999999</v>
      </c>
      <c r="P165" s="98">
        <v>105.75</v>
      </c>
      <c r="Q165" s="86"/>
      <c r="R165" s="96">
        <v>28.987583954999995</v>
      </c>
      <c r="S165" s="97">
        <v>8.2286201198956544E-6</v>
      </c>
      <c r="T165" s="97">
        <v>3.2023688244006612E-3</v>
      </c>
      <c r="U165" s="97">
        <f>R165/'סכום נכסי הקרן'!$C$42</f>
        <v>7.8177257923755931E-4</v>
      </c>
    </row>
    <row r="166" spans="2:21" s="141" customFormat="1">
      <c r="B166" s="89" t="s">
        <v>718</v>
      </c>
      <c r="C166" s="86" t="s">
        <v>719</v>
      </c>
      <c r="D166" s="99" t="s">
        <v>128</v>
      </c>
      <c r="E166" s="99" t="s">
        <v>347</v>
      </c>
      <c r="F166" s="86" t="s">
        <v>720</v>
      </c>
      <c r="G166" s="99" t="s">
        <v>405</v>
      </c>
      <c r="H166" s="86" t="s">
        <v>350</v>
      </c>
      <c r="I166" s="86" t="s">
        <v>168</v>
      </c>
      <c r="J166" s="86"/>
      <c r="K166" s="96">
        <v>4.5599999999407128</v>
      </c>
      <c r="L166" s="99" t="s">
        <v>172</v>
      </c>
      <c r="M166" s="100">
        <v>1.44E-2</v>
      </c>
      <c r="N166" s="100">
        <v>1.5299999999851781E-2</v>
      </c>
      <c r="O166" s="96">
        <v>33866.227035000004</v>
      </c>
      <c r="P166" s="98">
        <v>99.61</v>
      </c>
      <c r="Q166" s="86"/>
      <c r="R166" s="96">
        <v>33.734148750000003</v>
      </c>
      <c r="S166" s="97">
        <v>3.7629141150000002E-5</v>
      </c>
      <c r="T166" s="97">
        <v>3.7267399188010237E-3</v>
      </c>
      <c r="U166" s="97">
        <f>R166/'סכום נכסי הקרן'!$C$42</f>
        <v>9.0978373767235175E-4</v>
      </c>
    </row>
    <row r="167" spans="2:21" s="141" customFormat="1">
      <c r="B167" s="89" t="s">
        <v>721</v>
      </c>
      <c r="C167" s="86" t="s">
        <v>722</v>
      </c>
      <c r="D167" s="99" t="s">
        <v>128</v>
      </c>
      <c r="E167" s="99" t="s">
        <v>347</v>
      </c>
      <c r="F167" s="86" t="s">
        <v>375</v>
      </c>
      <c r="G167" s="99" t="s">
        <v>355</v>
      </c>
      <c r="H167" s="86" t="s">
        <v>350</v>
      </c>
      <c r="I167" s="86" t="s">
        <v>168</v>
      </c>
      <c r="J167" s="86"/>
      <c r="K167" s="96">
        <v>0.159999999988509</v>
      </c>
      <c r="L167" s="99" t="s">
        <v>172</v>
      </c>
      <c r="M167" s="100">
        <v>5.9000000000000004E-2</v>
      </c>
      <c r="N167" s="100">
        <v>5.9999999995690887E-4</v>
      </c>
      <c r="O167" s="96">
        <v>13526.283175</v>
      </c>
      <c r="P167" s="98">
        <v>102.94</v>
      </c>
      <c r="Q167" s="86"/>
      <c r="R167" s="96">
        <v>13.923955450999999</v>
      </c>
      <c r="S167" s="97">
        <v>2.5075244225374278E-5</v>
      </c>
      <c r="T167" s="97">
        <v>1.5382324003906816E-3</v>
      </c>
      <c r="U167" s="97">
        <f>R167/'סכום נכסי הקרן'!$C$42</f>
        <v>3.7551824198303195E-4</v>
      </c>
    </row>
    <row r="168" spans="2:21" s="141" customFormat="1">
      <c r="B168" s="89" t="s">
        <v>723</v>
      </c>
      <c r="C168" s="86" t="s">
        <v>724</v>
      </c>
      <c r="D168" s="99" t="s">
        <v>128</v>
      </c>
      <c r="E168" s="99" t="s">
        <v>347</v>
      </c>
      <c r="F168" s="86" t="s">
        <v>725</v>
      </c>
      <c r="G168" s="99" t="s">
        <v>726</v>
      </c>
      <c r="H168" s="86" t="s">
        <v>387</v>
      </c>
      <c r="I168" s="86" t="s">
        <v>168</v>
      </c>
      <c r="J168" s="86"/>
      <c r="K168" s="96">
        <v>0.73999999991231125</v>
      </c>
      <c r="L168" s="99" t="s">
        <v>172</v>
      </c>
      <c r="M168" s="100">
        <v>4.8399999999999999E-2</v>
      </c>
      <c r="N168" s="100">
        <v>3.9000000004721707E-3</v>
      </c>
      <c r="O168" s="96">
        <v>5672.5263029999996</v>
      </c>
      <c r="P168" s="98">
        <v>104.54</v>
      </c>
      <c r="Q168" s="86"/>
      <c r="R168" s="96">
        <v>5.9300592479999992</v>
      </c>
      <c r="S168" s="97">
        <v>1.3506015007142856E-5</v>
      </c>
      <c r="T168" s="97">
        <v>6.5511623501028095E-4</v>
      </c>
      <c r="U168" s="97">
        <f>R168/'סכום נכסי הקרן'!$C$42</f>
        <v>1.5992908275961563E-4</v>
      </c>
    </row>
    <row r="169" spans="2:21" s="141" customFormat="1">
      <c r="B169" s="89" t="s">
        <v>727</v>
      </c>
      <c r="C169" s="86" t="s">
        <v>728</v>
      </c>
      <c r="D169" s="99" t="s">
        <v>128</v>
      </c>
      <c r="E169" s="99" t="s">
        <v>347</v>
      </c>
      <c r="F169" s="86" t="s">
        <v>386</v>
      </c>
      <c r="G169" s="99" t="s">
        <v>355</v>
      </c>
      <c r="H169" s="86" t="s">
        <v>387</v>
      </c>
      <c r="I169" s="86" t="s">
        <v>168</v>
      </c>
      <c r="J169" s="86"/>
      <c r="K169" s="96">
        <v>1.2799999999999998</v>
      </c>
      <c r="L169" s="99" t="s">
        <v>172</v>
      </c>
      <c r="M169" s="100">
        <v>1.95E-2</v>
      </c>
      <c r="N169" s="100">
        <v>6.0000000000000001E-3</v>
      </c>
      <c r="O169" s="96">
        <v>12724.424046</v>
      </c>
      <c r="P169" s="98">
        <v>102.14</v>
      </c>
      <c r="Q169" s="86"/>
      <c r="R169" s="96">
        <v>12.996726725</v>
      </c>
      <c r="S169" s="97">
        <v>2.786368835866677E-5</v>
      </c>
      <c r="T169" s="97">
        <v>1.4357979108574838E-3</v>
      </c>
      <c r="U169" s="97">
        <f>R169/'סכום נכסי הקרן'!$C$42</f>
        <v>3.5051160487269275E-4</v>
      </c>
    </row>
    <row r="170" spans="2:21" s="141" customFormat="1">
      <c r="B170" s="89" t="s">
        <v>729</v>
      </c>
      <c r="C170" s="86" t="s">
        <v>730</v>
      </c>
      <c r="D170" s="99" t="s">
        <v>128</v>
      </c>
      <c r="E170" s="99" t="s">
        <v>347</v>
      </c>
      <c r="F170" s="86" t="s">
        <v>459</v>
      </c>
      <c r="G170" s="99" t="s">
        <v>355</v>
      </c>
      <c r="H170" s="86" t="s">
        <v>387</v>
      </c>
      <c r="I170" s="86" t="s">
        <v>168</v>
      </c>
      <c r="J170" s="86"/>
      <c r="K170" s="96">
        <v>3.1000000000425962</v>
      </c>
      <c r="L170" s="99" t="s">
        <v>172</v>
      </c>
      <c r="M170" s="100">
        <v>1.8700000000000001E-2</v>
      </c>
      <c r="N170" s="100">
        <v>1.3000000000212982E-2</v>
      </c>
      <c r="O170" s="96">
        <v>18365.851296000001</v>
      </c>
      <c r="P170" s="98">
        <v>102.26</v>
      </c>
      <c r="Q170" s="86"/>
      <c r="R170" s="96">
        <v>18.780919332</v>
      </c>
      <c r="S170" s="97">
        <v>2.5335703263898468E-5</v>
      </c>
      <c r="T170" s="97">
        <v>2.0747997023741784E-3</v>
      </c>
      <c r="U170" s="97">
        <f>R170/'סכום נכסי הקרן'!$C$42</f>
        <v>5.0650677784747382E-4</v>
      </c>
    </row>
    <row r="171" spans="2:21" s="141" customFormat="1">
      <c r="B171" s="89" t="s">
        <v>731</v>
      </c>
      <c r="C171" s="86" t="s">
        <v>732</v>
      </c>
      <c r="D171" s="99" t="s">
        <v>128</v>
      </c>
      <c r="E171" s="99" t="s">
        <v>347</v>
      </c>
      <c r="F171" s="86" t="s">
        <v>459</v>
      </c>
      <c r="G171" s="99" t="s">
        <v>355</v>
      </c>
      <c r="H171" s="86" t="s">
        <v>387</v>
      </c>
      <c r="I171" s="86" t="s">
        <v>168</v>
      </c>
      <c r="J171" s="86"/>
      <c r="K171" s="96">
        <v>5.6899999999217181</v>
      </c>
      <c r="L171" s="99" t="s">
        <v>172</v>
      </c>
      <c r="M171" s="100">
        <v>2.6800000000000001E-2</v>
      </c>
      <c r="N171" s="100">
        <v>1.9399999999736753E-2</v>
      </c>
      <c r="O171" s="96">
        <v>27516.29192</v>
      </c>
      <c r="P171" s="98">
        <v>104.92</v>
      </c>
      <c r="Q171" s="86"/>
      <c r="R171" s="96">
        <v>28.870093254</v>
      </c>
      <c r="S171" s="97">
        <v>3.5803983105321098E-5</v>
      </c>
      <c r="T171" s="97">
        <v>3.1893891790937792E-3</v>
      </c>
      <c r="U171" s="97">
        <f>R171/'סכום נכסי הקרן'!$C$42</f>
        <v>7.7860394647051719E-4</v>
      </c>
    </row>
    <row r="172" spans="2:21" s="141" customFormat="1">
      <c r="B172" s="89" t="s">
        <v>733</v>
      </c>
      <c r="C172" s="86" t="s">
        <v>734</v>
      </c>
      <c r="D172" s="99" t="s">
        <v>128</v>
      </c>
      <c r="E172" s="99" t="s">
        <v>347</v>
      </c>
      <c r="F172" s="86" t="s">
        <v>735</v>
      </c>
      <c r="G172" s="99" t="s">
        <v>355</v>
      </c>
      <c r="H172" s="86" t="s">
        <v>387</v>
      </c>
      <c r="I172" s="86" t="s">
        <v>351</v>
      </c>
      <c r="J172" s="86"/>
      <c r="K172" s="96">
        <v>2.9400000000790874</v>
      </c>
      <c r="L172" s="99" t="s">
        <v>172</v>
      </c>
      <c r="M172" s="100">
        <v>2.07E-2</v>
      </c>
      <c r="N172" s="100">
        <v>1.1800000000263624E-2</v>
      </c>
      <c r="O172" s="96">
        <v>11091.497590999999</v>
      </c>
      <c r="P172" s="98">
        <v>102.6</v>
      </c>
      <c r="Q172" s="86"/>
      <c r="R172" s="96">
        <v>11.379876664999999</v>
      </c>
      <c r="S172" s="97">
        <v>4.3759829209786039E-5</v>
      </c>
      <c r="T172" s="97">
        <v>1.257178325523562E-3</v>
      </c>
      <c r="U172" s="97">
        <f>R172/'סכום נכסי הקרן'!$C$42</f>
        <v>3.0690641709268197E-4</v>
      </c>
    </row>
    <row r="173" spans="2:21" s="141" customFormat="1">
      <c r="B173" s="89" t="s">
        <v>736</v>
      </c>
      <c r="C173" s="86" t="s">
        <v>737</v>
      </c>
      <c r="D173" s="99" t="s">
        <v>128</v>
      </c>
      <c r="E173" s="99" t="s">
        <v>347</v>
      </c>
      <c r="F173" s="86" t="s">
        <v>394</v>
      </c>
      <c r="G173" s="99" t="s">
        <v>395</v>
      </c>
      <c r="H173" s="86" t="s">
        <v>387</v>
      </c>
      <c r="I173" s="86" t="s">
        <v>168</v>
      </c>
      <c r="J173" s="86"/>
      <c r="K173" s="96">
        <v>4.1100000000053436</v>
      </c>
      <c r="L173" s="99" t="s">
        <v>172</v>
      </c>
      <c r="M173" s="100">
        <v>1.6299999999999999E-2</v>
      </c>
      <c r="N173" s="100">
        <v>1.3600000000201878E-2</v>
      </c>
      <c r="O173" s="96">
        <v>33176.449976999997</v>
      </c>
      <c r="P173" s="98">
        <v>101.53</v>
      </c>
      <c r="Q173" s="86"/>
      <c r="R173" s="96">
        <v>33.684049662</v>
      </c>
      <c r="S173" s="97">
        <v>6.0868077491262343E-5</v>
      </c>
      <c r="T173" s="97">
        <v>3.7212052817029071E-3</v>
      </c>
      <c r="U173" s="97">
        <f>R173/'סכום נכסי הקרן'!$C$42</f>
        <v>9.0843260425937011E-4</v>
      </c>
    </row>
    <row r="174" spans="2:21" s="141" customFormat="1">
      <c r="B174" s="89" t="s">
        <v>738</v>
      </c>
      <c r="C174" s="86" t="s">
        <v>739</v>
      </c>
      <c r="D174" s="99" t="s">
        <v>128</v>
      </c>
      <c r="E174" s="99" t="s">
        <v>347</v>
      </c>
      <c r="F174" s="86" t="s">
        <v>375</v>
      </c>
      <c r="G174" s="99" t="s">
        <v>355</v>
      </c>
      <c r="H174" s="86" t="s">
        <v>387</v>
      </c>
      <c r="I174" s="86" t="s">
        <v>168</v>
      </c>
      <c r="J174" s="86"/>
      <c r="K174" s="96">
        <v>1.4800000000079665</v>
      </c>
      <c r="L174" s="99" t="s">
        <v>172</v>
      </c>
      <c r="M174" s="100">
        <v>6.0999999999999999E-2</v>
      </c>
      <c r="N174" s="100">
        <v>9.0000000001493694E-3</v>
      </c>
      <c r="O174" s="96">
        <v>18646.949990000001</v>
      </c>
      <c r="P174" s="98">
        <v>107.71</v>
      </c>
      <c r="Q174" s="86"/>
      <c r="R174" s="96">
        <v>20.084629832999997</v>
      </c>
      <c r="S174" s="97">
        <v>2.7213725044872778E-5</v>
      </c>
      <c r="T174" s="97">
        <v>2.2188255677559679E-3</v>
      </c>
      <c r="U174" s="97">
        <f>R174/'סכום נכסי הקרן'!$C$42</f>
        <v>5.4166683542688652E-4</v>
      </c>
    </row>
    <row r="175" spans="2:21" s="141" customFormat="1">
      <c r="B175" s="89" t="s">
        <v>740</v>
      </c>
      <c r="C175" s="86" t="s">
        <v>741</v>
      </c>
      <c r="D175" s="99" t="s">
        <v>128</v>
      </c>
      <c r="E175" s="99" t="s">
        <v>347</v>
      </c>
      <c r="F175" s="86" t="s">
        <v>430</v>
      </c>
      <c r="G175" s="99" t="s">
        <v>405</v>
      </c>
      <c r="H175" s="86" t="s">
        <v>423</v>
      </c>
      <c r="I175" s="86" t="s">
        <v>168</v>
      </c>
      <c r="J175" s="86"/>
      <c r="K175" s="96">
        <v>4.3599999999864307</v>
      </c>
      <c r="L175" s="99" t="s">
        <v>172</v>
      </c>
      <c r="M175" s="100">
        <v>3.39E-2</v>
      </c>
      <c r="N175" s="100">
        <v>2.1199999999780793E-2</v>
      </c>
      <c r="O175" s="96">
        <v>36035.382249000002</v>
      </c>
      <c r="P175" s="98">
        <v>106.34</v>
      </c>
      <c r="Q175" s="86"/>
      <c r="R175" s="96">
        <v>38.320025481999998</v>
      </c>
      <c r="S175" s="97">
        <v>3.3205818184616126E-5</v>
      </c>
      <c r="T175" s="97">
        <v>4.2333591907589433E-3</v>
      </c>
      <c r="U175" s="97">
        <f>R175/'סכום נכסי הקרן'!$C$42</f>
        <v>1.0334612641059668E-3</v>
      </c>
    </row>
    <row r="176" spans="2:21" s="141" customFormat="1">
      <c r="B176" s="89" t="s">
        <v>742</v>
      </c>
      <c r="C176" s="86" t="s">
        <v>743</v>
      </c>
      <c r="D176" s="99" t="s">
        <v>128</v>
      </c>
      <c r="E176" s="99" t="s">
        <v>347</v>
      </c>
      <c r="F176" s="86" t="s">
        <v>439</v>
      </c>
      <c r="G176" s="99" t="s">
        <v>440</v>
      </c>
      <c r="H176" s="86" t="s">
        <v>423</v>
      </c>
      <c r="I176" s="86" t="s">
        <v>168</v>
      </c>
      <c r="J176" s="86"/>
      <c r="K176" s="96">
        <v>2.1300000000567074</v>
      </c>
      <c r="L176" s="99" t="s">
        <v>172</v>
      </c>
      <c r="M176" s="100">
        <v>1.6899999999999998E-2</v>
      </c>
      <c r="N176" s="100">
        <v>1.1399999999675963E-2</v>
      </c>
      <c r="O176" s="96">
        <v>7309.9828230000012</v>
      </c>
      <c r="P176" s="98">
        <v>101.32</v>
      </c>
      <c r="Q176" s="86"/>
      <c r="R176" s="96">
        <v>7.4064744659999988</v>
      </c>
      <c r="S176" s="97">
        <v>1.2452969610934927E-5</v>
      </c>
      <c r="T176" s="97">
        <v>8.1822144837796415E-4</v>
      </c>
      <c r="U176" s="97">
        <f>R176/'סכום נכסי הקרן'!$C$42</f>
        <v>1.9974685214644149E-4</v>
      </c>
    </row>
    <row r="177" spans="2:21" s="141" customFormat="1">
      <c r="B177" s="89" t="s">
        <v>744</v>
      </c>
      <c r="C177" s="86" t="s">
        <v>745</v>
      </c>
      <c r="D177" s="99" t="s">
        <v>128</v>
      </c>
      <c r="E177" s="99" t="s">
        <v>347</v>
      </c>
      <c r="F177" s="86" t="s">
        <v>439</v>
      </c>
      <c r="G177" s="99" t="s">
        <v>440</v>
      </c>
      <c r="H177" s="86" t="s">
        <v>423</v>
      </c>
      <c r="I177" s="86" t="s">
        <v>168</v>
      </c>
      <c r="J177" s="86"/>
      <c r="K177" s="96">
        <v>4.9600000000097166</v>
      </c>
      <c r="L177" s="99" t="s">
        <v>172</v>
      </c>
      <c r="M177" s="100">
        <v>3.6499999999999998E-2</v>
      </c>
      <c r="N177" s="100">
        <v>2.7200000000032389E-2</v>
      </c>
      <c r="O177" s="96">
        <v>58267.144181999989</v>
      </c>
      <c r="P177" s="98">
        <v>105.98</v>
      </c>
      <c r="Q177" s="86"/>
      <c r="R177" s="96">
        <v>61.751517464999999</v>
      </c>
      <c r="S177" s="97">
        <v>2.7164575034219618E-5</v>
      </c>
      <c r="T177" s="97">
        <v>6.8219253697146898E-3</v>
      </c>
      <c r="U177" s="97">
        <f>R177/'סכום נכסי הקרן'!$C$42</f>
        <v>1.6653903669719013E-3</v>
      </c>
    </row>
    <row r="178" spans="2:21" s="141" customFormat="1">
      <c r="B178" s="89" t="s">
        <v>746</v>
      </c>
      <c r="C178" s="86" t="s">
        <v>747</v>
      </c>
      <c r="D178" s="99" t="s">
        <v>128</v>
      </c>
      <c r="E178" s="99" t="s">
        <v>347</v>
      </c>
      <c r="F178" s="86" t="s">
        <v>354</v>
      </c>
      <c r="G178" s="99" t="s">
        <v>355</v>
      </c>
      <c r="H178" s="86" t="s">
        <v>423</v>
      </c>
      <c r="I178" s="86" t="s">
        <v>168</v>
      </c>
      <c r="J178" s="86"/>
      <c r="K178" s="96">
        <v>1.8199999999744965</v>
      </c>
      <c r="L178" s="99" t="s">
        <v>172</v>
      </c>
      <c r="M178" s="100">
        <v>1.7500000000000002E-2</v>
      </c>
      <c r="N178" s="100">
        <v>9.7999999999259565E-3</v>
      </c>
      <c r="O178" s="96">
        <v>47864.460769999998</v>
      </c>
      <c r="P178" s="98">
        <v>101.58</v>
      </c>
      <c r="Q178" s="86"/>
      <c r="R178" s="96">
        <v>48.620716932000001</v>
      </c>
      <c r="S178" s="97">
        <v>5.0383642915789469E-5</v>
      </c>
      <c r="T178" s="97">
        <v>5.3713158145485811E-3</v>
      </c>
      <c r="U178" s="97">
        <f>R178/'סכום נכסי הקרן'!$C$42</f>
        <v>1.311262895842432E-3</v>
      </c>
    </row>
    <row r="179" spans="2:21" s="141" customFormat="1">
      <c r="B179" s="89" t="s">
        <v>748</v>
      </c>
      <c r="C179" s="86" t="s">
        <v>749</v>
      </c>
      <c r="D179" s="99" t="s">
        <v>128</v>
      </c>
      <c r="E179" s="99" t="s">
        <v>347</v>
      </c>
      <c r="F179" s="86" t="s">
        <v>456</v>
      </c>
      <c r="G179" s="99" t="s">
        <v>405</v>
      </c>
      <c r="H179" s="86" t="s">
        <v>423</v>
      </c>
      <c r="I179" s="86" t="s">
        <v>351</v>
      </c>
      <c r="J179" s="86"/>
      <c r="K179" s="96">
        <v>5.7000000000009248</v>
      </c>
      <c r="L179" s="99" t="s">
        <v>172</v>
      </c>
      <c r="M179" s="100">
        <v>2.5499999999999998E-2</v>
      </c>
      <c r="N179" s="100">
        <v>2.5299999999989824E-2</v>
      </c>
      <c r="O179" s="96">
        <v>107189.20643600001</v>
      </c>
      <c r="P179" s="98">
        <v>100.86</v>
      </c>
      <c r="Q179" s="86"/>
      <c r="R179" s="96">
        <v>108.11103718699999</v>
      </c>
      <c r="S179" s="97">
        <v>1.0269014576954472E-4</v>
      </c>
      <c r="T179" s="97">
        <v>1.194343811470194E-2</v>
      </c>
      <c r="U179" s="97">
        <f>R179/'סכום נכסי הקרן'!$C$42</f>
        <v>2.9156705338718074E-3</v>
      </c>
    </row>
    <row r="180" spans="2:21" s="141" customFormat="1">
      <c r="B180" s="89" t="s">
        <v>750</v>
      </c>
      <c r="C180" s="86" t="s">
        <v>751</v>
      </c>
      <c r="D180" s="99" t="s">
        <v>128</v>
      </c>
      <c r="E180" s="99" t="s">
        <v>347</v>
      </c>
      <c r="F180" s="86" t="s">
        <v>752</v>
      </c>
      <c r="G180" s="99" t="s">
        <v>405</v>
      </c>
      <c r="H180" s="86" t="s">
        <v>423</v>
      </c>
      <c r="I180" s="86" t="s">
        <v>351</v>
      </c>
      <c r="J180" s="86"/>
      <c r="K180" s="96">
        <v>4.5399999999587592</v>
      </c>
      <c r="L180" s="99" t="s">
        <v>172</v>
      </c>
      <c r="M180" s="100">
        <v>3.15E-2</v>
      </c>
      <c r="N180" s="100">
        <v>3.3699999998762775E-2</v>
      </c>
      <c r="O180" s="96">
        <v>3901.1114149999999</v>
      </c>
      <c r="P180" s="98">
        <v>99.45</v>
      </c>
      <c r="Q180" s="86"/>
      <c r="R180" s="96">
        <v>3.8796553039999999</v>
      </c>
      <c r="S180" s="97">
        <v>1.6540827530375941E-5</v>
      </c>
      <c r="T180" s="97">
        <v>4.286003005368535E-4</v>
      </c>
      <c r="U180" s="97">
        <f>R180/'סכום נכסי הקרן'!$C$42</f>
        <v>1.0463128414803957E-4</v>
      </c>
    </row>
    <row r="181" spans="2:21" s="141" customFormat="1">
      <c r="B181" s="89" t="s">
        <v>753</v>
      </c>
      <c r="C181" s="86" t="s">
        <v>754</v>
      </c>
      <c r="D181" s="99" t="s">
        <v>128</v>
      </c>
      <c r="E181" s="99" t="s">
        <v>347</v>
      </c>
      <c r="F181" s="86" t="s">
        <v>459</v>
      </c>
      <c r="G181" s="99" t="s">
        <v>355</v>
      </c>
      <c r="H181" s="86" t="s">
        <v>423</v>
      </c>
      <c r="I181" s="86" t="s">
        <v>168</v>
      </c>
      <c r="J181" s="86"/>
      <c r="K181" s="96">
        <v>1.6399999999976769</v>
      </c>
      <c r="L181" s="99" t="s">
        <v>172</v>
      </c>
      <c r="M181" s="100">
        <v>6.4000000000000001E-2</v>
      </c>
      <c r="N181" s="100">
        <v>7.0999999998199777E-3</v>
      </c>
      <c r="O181" s="96">
        <v>15443.938867999999</v>
      </c>
      <c r="P181" s="98">
        <v>111.5</v>
      </c>
      <c r="Q181" s="86"/>
      <c r="R181" s="96">
        <v>17.219991960999998</v>
      </c>
      <c r="S181" s="97">
        <v>4.7459064299235438E-5</v>
      </c>
      <c r="T181" s="97">
        <v>1.9023581095251858E-3</v>
      </c>
      <c r="U181" s="97">
        <f>R181/'סכום נכסי הקרן'!$C$42</f>
        <v>4.6440978146710835E-4</v>
      </c>
    </row>
    <row r="182" spans="2:21" s="141" customFormat="1">
      <c r="B182" s="89" t="s">
        <v>755</v>
      </c>
      <c r="C182" s="86" t="s">
        <v>756</v>
      </c>
      <c r="D182" s="99" t="s">
        <v>128</v>
      </c>
      <c r="E182" s="99" t="s">
        <v>347</v>
      </c>
      <c r="F182" s="86" t="s">
        <v>464</v>
      </c>
      <c r="G182" s="99" t="s">
        <v>355</v>
      </c>
      <c r="H182" s="86" t="s">
        <v>423</v>
      </c>
      <c r="I182" s="86" t="s">
        <v>351</v>
      </c>
      <c r="J182" s="86"/>
      <c r="K182" s="96">
        <v>1</v>
      </c>
      <c r="L182" s="99" t="s">
        <v>172</v>
      </c>
      <c r="M182" s="100">
        <v>1.2E-2</v>
      </c>
      <c r="N182" s="100">
        <v>7.1000000002707231E-3</v>
      </c>
      <c r="O182" s="96">
        <v>7330.0131389999997</v>
      </c>
      <c r="P182" s="98">
        <v>100.49</v>
      </c>
      <c r="Q182" s="96">
        <v>2.1688777999999999E-2</v>
      </c>
      <c r="R182" s="96">
        <v>7.3876189800000001</v>
      </c>
      <c r="S182" s="97">
        <v>2.443337713E-5</v>
      </c>
      <c r="T182" s="97">
        <v>8.1613841101172303E-4</v>
      </c>
      <c r="U182" s="97">
        <f>R182/'סכום נכסי הקרן'!$C$42</f>
        <v>1.9923833436359074E-4</v>
      </c>
    </row>
    <row r="183" spans="2:21" s="141" customFormat="1">
      <c r="B183" s="89" t="s">
        <v>757</v>
      </c>
      <c r="C183" s="86" t="s">
        <v>758</v>
      </c>
      <c r="D183" s="99" t="s">
        <v>128</v>
      </c>
      <c r="E183" s="99" t="s">
        <v>347</v>
      </c>
      <c r="F183" s="86" t="s">
        <v>478</v>
      </c>
      <c r="G183" s="99" t="s">
        <v>479</v>
      </c>
      <c r="H183" s="86" t="s">
        <v>423</v>
      </c>
      <c r="I183" s="86" t="s">
        <v>168</v>
      </c>
      <c r="J183" s="86"/>
      <c r="K183" s="96">
        <v>3.2300000000203837</v>
      </c>
      <c r="L183" s="99" t="s">
        <v>172</v>
      </c>
      <c r="M183" s="100">
        <v>4.8000000000000001E-2</v>
      </c>
      <c r="N183" s="100">
        <v>1.4100000000113544E-2</v>
      </c>
      <c r="O183" s="96">
        <v>64387.632599999997</v>
      </c>
      <c r="P183" s="98">
        <v>111.13</v>
      </c>
      <c r="Q183" s="96">
        <v>1.5453031850000001</v>
      </c>
      <c r="R183" s="96">
        <v>73.099281437000002</v>
      </c>
      <c r="S183" s="97">
        <v>3.1316147126520808E-5</v>
      </c>
      <c r="T183" s="97">
        <v>8.075556083712904E-3</v>
      </c>
      <c r="U183" s="97">
        <f>R183/'סכום נכסי הקרן'!$C$42</f>
        <v>1.9714307297265658E-3</v>
      </c>
    </row>
    <row r="184" spans="2:21" s="141" customFormat="1">
      <c r="B184" s="89" t="s">
        <v>759</v>
      </c>
      <c r="C184" s="86" t="s">
        <v>760</v>
      </c>
      <c r="D184" s="99" t="s">
        <v>128</v>
      </c>
      <c r="E184" s="99" t="s">
        <v>347</v>
      </c>
      <c r="F184" s="86" t="s">
        <v>478</v>
      </c>
      <c r="G184" s="99" t="s">
        <v>479</v>
      </c>
      <c r="H184" s="86" t="s">
        <v>423</v>
      </c>
      <c r="I184" s="86" t="s">
        <v>168</v>
      </c>
      <c r="J184" s="86"/>
      <c r="K184" s="96">
        <v>1.8499999996009213</v>
      </c>
      <c r="L184" s="99" t="s">
        <v>172</v>
      </c>
      <c r="M184" s="100">
        <v>4.4999999999999998E-2</v>
      </c>
      <c r="N184" s="100">
        <v>8.0999999970734239E-3</v>
      </c>
      <c r="O184" s="96">
        <v>1750.0050779999999</v>
      </c>
      <c r="P184" s="98">
        <v>107.39</v>
      </c>
      <c r="Q184" s="86"/>
      <c r="R184" s="96">
        <v>1.8793304550000001</v>
      </c>
      <c r="S184" s="97">
        <v>2.9142077674235812E-6</v>
      </c>
      <c r="T184" s="97">
        <v>2.0761679445867123E-4</v>
      </c>
      <c r="U184" s="97">
        <f>R184/'סכום נכסי הקרן'!$C$42</f>
        <v>5.0684079753794922E-5</v>
      </c>
    </row>
    <row r="185" spans="2:21" s="141" customFormat="1">
      <c r="B185" s="89" t="s">
        <v>761</v>
      </c>
      <c r="C185" s="86" t="s">
        <v>762</v>
      </c>
      <c r="D185" s="99" t="s">
        <v>128</v>
      </c>
      <c r="E185" s="99" t="s">
        <v>347</v>
      </c>
      <c r="F185" s="86" t="s">
        <v>763</v>
      </c>
      <c r="G185" s="99" t="s">
        <v>523</v>
      </c>
      <c r="H185" s="86" t="s">
        <v>423</v>
      </c>
      <c r="I185" s="86" t="s">
        <v>351</v>
      </c>
      <c r="J185" s="86"/>
      <c r="K185" s="96">
        <v>3.3700000036310116</v>
      </c>
      <c r="L185" s="99" t="s">
        <v>172</v>
      </c>
      <c r="M185" s="100">
        <v>2.4500000000000001E-2</v>
      </c>
      <c r="N185" s="100">
        <v>1.5200000040015229E-2</v>
      </c>
      <c r="O185" s="96">
        <v>261.60438900000003</v>
      </c>
      <c r="P185" s="98">
        <v>103.17</v>
      </c>
      <c r="Q185" s="86"/>
      <c r="R185" s="96">
        <v>0.26989724599999998</v>
      </c>
      <c r="S185" s="97">
        <v>1.6676912489752416E-7</v>
      </c>
      <c r="T185" s="97">
        <v>2.9816576908366772E-5</v>
      </c>
      <c r="U185" s="97">
        <f>R185/'סכום נכסי הקרן'!$C$42</f>
        <v>7.2789186729768643E-6</v>
      </c>
    </row>
    <row r="186" spans="2:21" s="141" customFormat="1">
      <c r="B186" s="89" t="s">
        <v>764</v>
      </c>
      <c r="C186" s="86" t="s">
        <v>765</v>
      </c>
      <c r="D186" s="99" t="s">
        <v>128</v>
      </c>
      <c r="E186" s="99" t="s">
        <v>347</v>
      </c>
      <c r="F186" s="86" t="s">
        <v>354</v>
      </c>
      <c r="G186" s="99" t="s">
        <v>355</v>
      </c>
      <c r="H186" s="86" t="s">
        <v>423</v>
      </c>
      <c r="I186" s="86" t="s">
        <v>351</v>
      </c>
      <c r="J186" s="86"/>
      <c r="K186" s="96">
        <v>1.7700000000141873</v>
      </c>
      <c r="L186" s="99" t="s">
        <v>172</v>
      </c>
      <c r="M186" s="100">
        <v>3.2500000000000001E-2</v>
      </c>
      <c r="N186" s="100">
        <v>1.9000000000242226E-2</v>
      </c>
      <c r="O186" s="96">
        <f>28221.3646/50000</f>
        <v>0.56442729199999997</v>
      </c>
      <c r="P186" s="98">
        <v>5120001</v>
      </c>
      <c r="Q186" s="86"/>
      <c r="R186" s="96">
        <v>28.898682367000003</v>
      </c>
      <c r="S186" s="97">
        <f>152.424329462598%/50000</f>
        <v>3.0484865892519597E-5</v>
      </c>
      <c r="T186" s="97">
        <v>3.1925475273138519E-3</v>
      </c>
      <c r="U186" s="97">
        <f>R186/'סכום נכסי הקרן'!$C$42</f>
        <v>7.7937497259821464E-4</v>
      </c>
    </row>
    <row r="187" spans="2:21" s="141" customFormat="1">
      <c r="B187" s="89" t="s">
        <v>766</v>
      </c>
      <c r="C187" s="86" t="s">
        <v>767</v>
      </c>
      <c r="D187" s="99" t="s">
        <v>128</v>
      </c>
      <c r="E187" s="99" t="s">
        <v>347</v>
      </c>
      <c r="F187" s="86" t="s">
        <v>354</v>
      </c>
      <c r="G187" s="99" t="s">
        <v>355</v>
      </c>
      <c r="H187" s="86" t="s">
        <v>423</v>
      </c>
      <c r="I187" s="86" t="s">
        <v>168</v>
      </c>
      <c r="J187" s="86"/>
      <c r="K187" s="96">
        <v>1.3400000001459145</v>
      </c>
      <c r="L187" s="99" t="s">
        <v>172</v>
      </c>
      <c r="M187" s="100">
        <v>2.35E-2</v>
      </c>
      <c r="N187" s="100">
        <v>8.5000000022448403E-3</v>
      </c>
      <c r="O187" s="96">
        <v>3484.2875640000002</v>
      </c>
      <c r="P187" s="98">
        <v>102.28</v>
      </c>
      <c r="Q187" s="86"/>
      <c r="R187" s="96">
        <v>3.5637293719999996</v>
      </c>
      <c r="S187" s="97">
        <v>3.4842910482910485E-6</v>
      </c>
      <c r="T187" s="97">
        <v>3.9369875934504208E-4</v>
      </c>
      <c r="U187" s="97">
        <f>R187/'סכום נכסי הקרן'!$C$42</f>
        <v>9.6111007636168745E-5</v>
      </c>
    </row>
    <row r="188" spans="2:21" s="141" customFormat="1">
      <c r="B188" s="89" t="s">
        <v>768</v>
      </c>
      <c r="C188" s="86" t="s">
        <v>769</v>
      </c>
      <c r="D188" s="99" t="s">
        <v>128</v>
      </c>
      <c r="E188" s="99" t="s">
        <v>347</v>
      </c>
      <c r="F188" s="86" t="s">
        <v>770</v>
      </c>
      <c r="G188" s="99" t="s">
        <v>405</v>
      </c>
      <c r="H188" s="86" t="s">
        <v>423</v>
      </c>
      <c r="I188" s="86" t="s">
        <v>351</v>
      </c>
      <c r="J188" s="86"/>
      <c r="K188" s="96">
        <v>3.9500000000449051</v>
      </c>
      <c r="L188" s="99" t="s">
        <v>172</v>
      </c>
      <c r="M188" s="100">
        <v>3.3799999999999997E-2</v>
      </c>
      <c r="N188" s="100">
        <v>3.4400000000426603E-2</v>
      </c>
      <c r="O188" s="96">
        <v>17691.409032</v>
      </c>
      <c r="P188" s="98">
        <v>100.7</v>
      </c>
      <c r="Q188" s="86"/>
      <c r="R188" s="96">
        <v>17.815248896</v>
      </c>
      <c r="S188" s="97">
        <v>2.1613661864148979E-5</v>
      </c>
      <c r="T188" s="97">
        <v>1.9681184106979744E-3</v>
      </c>
      <c r="U188" s="97">
        <f>R188/'סכום נכסי הקרן'!$C$42</f>
        <v>4.8046339773628101E-4</v>
      </c>
    </row>
    <row r="189" spans="2:21" s="141" customFormat="1">
      <c r="B189" s="89" t="s">
        <v>771</v>
      </c>
      <c r="C189" s="86" t="s">
        <v>772</v>
      </c>
      <c r="D189" s="99" t="s">
        <v>128</v>
      </c>
      <c r="E189" s="99" t="s">
        <v>347</v>
      </c>
      <c r="F189" s="86" t="s">
        <v>773</v>
      </c>
      <c r="G189" s="99" t="s">
        <v>159</v>
      </c>
      <c r="H189" s="86" t="s">
        <v>423</v>
      </c>
      <c r="I189" s="86" t="s">
        <v>351</v>
      </c>
      <c r="J189" s="86"/>
      <c r="K189" s="96">
        <v>4.9200000000171267</v>
      </c>
      <c r="L189" s="99" t="s">
        <v>172</v>
      </c>
      <c r="M189" s="100">
        <v>5.0900000000000001E-2</v>
      </c>
      <c r="N189" s="100">
        <v>2.2399999999843007E-2</v>
      </c>
      <c r="O189" s="96">
        <v>23995.696586999999</v>
      </c>
      <c r="P189" s="98">
        <v>116.8</v>
      </c>
      <c r="Q189" s="86"/>
      <c r="R189" s="96">
        <v>28.026973081000001</v>
      </c>
      <c r="S189" s="97">
        <v>2.1129029925273953E-5</v>
      </c>
      <c r="T189" s="97">
        <v>3.0962464818124224E-3</v>
      </c>
      <c r="U189" s="97">
        <f>R189/'סכום נכסי הקרן'!$C$42</f>
        <v>7.558656515758254E-4</v>
      </c>
    </row>
    <row r="190" spans="2:21" s="141" customFormat="1">
      <c r="B190" s="89" t="s">
        <v>774</v>
      </c>
      <c r="C190" s="86" t="s">
        <v>775</v>
      </c>
      <c r="D190" s="99" t="s">
        <v>128</v>
      </c>
      <c r="E190" s="99" t="s">
        <v>347</v>
      </c>
      <c r="F190" s="86" t="s">
        <v>776</v>
      </c>
      <c r="G190" s="99" t="s">
        <v>777</v>
      </c>
      <c r="H190" s="86" t="s">
        <v>423</v>
      </c>
      <c r="I190" s="86" t="s">
        <v>168</v>
      </c>
      <c r="J190" s="86"/>
      <c r="K190" s="96">
        <v>5.5099999999461069</v>
      </c>
      <c r="L190" s="99" t="s">
        <v>172</v>
      </c>
      <c r="M190" s="100">
        <v>2.6099999999999998E-2</v>
      </c>
      <c r="N190" s="100">
        <v>1.8799999999774563E-2</v>
      </c>
      <c r="O190" s="96">
        <v>27104.376552999998</v>
      </c>
      <c r="P190" s="98">
        <v>104.74</v>
      </c>
      <c r="Q190" s="86"/>
      <c r="R190" s="96">
        <v>28.389124002999996</v>
      </c>
      <c r="S190" s="97">
        <v>4.4940867621602621E-5</v>
      </c>
      <c r="T190" s="97">
        <v>3.1362546737383552E-3</v>
      </c>
      <c r="U190" s="97">
        <f>R190/'סכום נכסי הקרן'!$C$42</f>
        <v>7.6563258009269342E-4</v>
      </c>
    </row>
    <row r="191" spans="2:21" s="141" customFormat="1">
      <c r="B191" s="89" t="s">
        <v>778</v>
      </c>
      <c r="C191" s="86" t="s">
        <v>779</v>
      </c>
      <c r="D191" s="99" t="s">
        <v>128</v>
      </c>
      <c r="E191" s="99" t="s">
        <v>347</v>
      </c>
      <c r="F191" s="86" t="s">
        <v>780</v>
      </c>
      <c r="G191" s="99" t="s">
        <v>726</v>
      </c>
      <c r="H191" s="86" t="s">
        <v>423</v>
      </c>
      <c r="I191" s="86" t="s">
        <v>351</v>
      </c>
      <c r="J191" s="86"/>
      <c r="K191" s="96">
        <v>1.2300000007477965</v>
      </c>
      <c r="L191" s="99" t="s">
        <v>172</v>
      </c>
      <c r="M191" s="100">
        <v>4.0999999999999995E-2</v>
      </c>
      <c r="N191" s="100">
        <v>6.000000000000001E-3</v>
      </c>
      <c r="O191" s="96">
        <v>126.91110399999999</v>
      </c>
      <c r="P191" s="98">
        <v>105.37</v>
      </c>
      <c r="Q191" s="86"/>
      <c r="R191" s="96">
        <v>0.13372622999999997</v>
      </c>
      <c r="S191" s="97">
        <v>2.1151850666666666E-7</v>
      </c>
      <c r="T191" s="97">
        <v>1.4773246042906802E-5</v>
      </c>
      <c r="U191" s="97">
        <f>R191/'סכום נכסי הקרן'!$C$42</f>
        <v>3.606492348624405E-6</v>
      </c>
    </row>
    <row r="192" spans="2:21" s="141" customFormat="1">
      <c r="B192" s="89" t="s">
        <v>781</v>
      </c>
      <c r="C192" s="86" t="s">
        <v>782</v>
      </c>
      <c r="D192" s="99" t="s">
        <v>128</v>
      </c>
      <c r="E192" s="99" t="s">
        <v>347</v>
      </c>
      <c r="F192" s="86" t="s">
        <v>780</v>
      </c>
      <c r="G192" s="99" t="s">
        <v>726</v>
      </c>
      <c r="H192" s="86" t="s">
        <v>423</v>
      </c>
      <c r="I192" s="86" t="s">
        <v>351</v>
      </c>
      <c r="J192" s="86"/>
      <c r="K192" s="96">
        <v>3.5899999999856922</v>
      </c>
      <c r="L192" s="99" t="s">
        <v>172</v>
      </c>
      <c r="M192" s="100">
        <v>1.2E-2</v>
      </c>
      <c r="N192" s="100">
        <v>1.1300000000588218E-2</v>
      </c>
      <c r="O192" s="96">
        <v>6248.9633849999991</v>
      </c>
      <c r="P192" s="98">
        <v>100.66</v>
      </c>
      <c r="Q192" s="86"/>
      <c r="R192" s="96">
        <v>6.2902067509999995</v>
      </c>
      <c r="S192" s="97">
        <v>1.3486719064967128E-5</v>
      </c>
      <c r="T192" s="97">
        <v>6.9490310160748878E-4</v>
      </c>
      <c r="U192" s="97">
        <f>R192/'סכום נכסי הקרן'!$C$42</f>
        <v>1.6964198062524517E-4</v>
      </c>
    </row>
    <row r="193" spans="2:21" s="141" customFormat="1">
      <c r="B193" s="89" t="s">
        <v>783</v>
      </c>
      <c r="C193" s="86" t="s">
        <v>784</v>
      </c>
      <c r="D193" s="99" t="s">
        <v>128</v>
      </c>
      <c r="E193" s="99" t="s">
        <v>347</v>
      </c>
      <c r="F193" s="86" t="s">
        <v>785</v>
      </c>
      <c r="G193" s="99" t="s">
        <v>597</v>
      </c>
      <c r="H193" s="86" t="s">
        <v>524</v>
      </c>
      <c r="I193" s="86" t="s">
        <v>351</v>
      </c>
      <c r="J193" s="86"/>
      <c r="K193" s="96">
        <v>6.7200000000801721</v>
      </c>
      <c r="L193" s="99" t="s">
        <v>172</v>
      </c>
      <c r="M193" s="100">
        <v>3.7499999999999999E-2</v>
      </c>
      <c r="N193" s="100">
        <v>3.0800000000343594E-2</v>
      </c>
      <c r="O193" s="96">
        <v>16503.519444000001</v>
      </c>
      <c r="P193" s="98">
        <v>105.81</v>
      </c>
      <c r="Q193" s="86"/>
      <c r="R193" s="96">
        <v>17.46237408</v>
      </c>
      <c r="S193" s="97">
        <v>7.5015997472727285E-5</v>
      </c>
      <c r="T193" s="97">
        <v>1.9291349855381278E-3</v>
      </c>
      <c r="U193" s="97">
        <f>R193/'סכום נכסי הקרן'!$C$42</f>
        <v>4.7094663857896203E-4</v>
      </c>
    </row>
    <row r="194" spans="2:21" s="141" customFormat="1">
      <c r="B194" s="89" t="s">
        <v>786</v>
      </c>
      <c r="C194" s="86" t="s">
        <v>787</v>
      </c>
      <c r="D194" s="99" t="s">
        <v>128</v>
      </c>
      <c r="E194" s="99" t="s">
        <v>347</v>
      </c>
      <c r="F194" s="86" t="s">
        <v>445</v>
      </c>
      <c r="G194" s="99" t="s">
        <v>405</v>
      </c>
      <c r="H194" s="86" t="s">
        <v>524</v>
      </c>
      <c r="I194" s="86" t="s">
        <v>168</v>
      </c>
      <c r="J194" s="86"/>
      <c r="K194" s="96">
        <v>3.4200000000872604</v>
      </c>
      <c r="L194" s="99" t="s">
        <v>172</v>
      </c>
      <c r="M194" s="100">
        <v>3.5000000000000003E-2</v>
      </c>
      <c r="N194" s="100">
        <v>1.7500000000000002E-2</v>
      </c>
      <c r="O194" s="96">
        <v>10713.300896999999</v>
      </c>
      <c r="P194" s="98">
        <v>106.97</v>
      </c>
      <c r="Q194" s="86"/>
      <c r="R194" s="96">
        <v>11.460017499999999</v>
      </c>
      <c r="S194" s="97">
        <v>7.0477915306687116E-5</v>
      </c>
      <c r="T194" s="97">
        <v>1.2660317888533738E-3</v>
      </c>
      <c r="U194" s="97">
        <f>R194/'סכום נכסי הקרן'!$C$42</f>
        <v>3.0906775304180632E-4</v>
      </c>
    </row>
    <row r="195" spans="2:21" s="141" customFormat="1">
      <c r="B195" s="89" t="s">
        <v>788</v>
      </c>
      <c r="C195" s="86" t="s">
        <v>789</v>
      </c>
      <c r="D195" s="99" t="s">
        <v>128</v>
      </c>
      <c r="E195" s="99" t="s">
        <v>347</v>
      </c>
      <c r="F195" s="86" t="s">
        <v>752</v>
      </c>
      <c r="G195" s="99" t="s">
        <v>405</v>
      </c>
      <c r="H195" s="86" t="s">
        <v>524</v>
      </c>
      <c r="I195" s="86" t="s">
        <v>168</v>
      </c>
      <c r="J195" s="86"/>
      <c r="K195" s="96">
        <v>3.7899999999557505</v>
      </c>
      <c r="L195" s="99" t="s">
        <v>172</v>
      </c>
      <c r="M195" s="100">
        <v>4.3499999999999997E-2</v>
      </c>
      <c r="N195" s="100">
        <v>5.2799999999239657E-2</v>
      </c>
      <c r="O195" s="96">
        <v>32615.51053</v>
      </c>
      <c r="P195" s="98">
        <v>98.39</v>
      </c>
      <c r="Q195" s="86"/>
      <c r="R195" s="96">
        <v>32.090401897999996</v>
      </c>
      <c r="S195" s="97">
        <v>1.7384072744929568E-5</v>
      </c>
      <c r="T195" s="97">
        <v>3.545148942394603E-3</v>
      </c>
      <c r="U195" s="97">
        <f>R195/'סכום נכסי הקרן'!$C$42</f>
        <v>8.6545316434493889E-4</v>
      </c>
    </row>
    <row r="196" spans="2:21" s="141" customFormat="1">
      <c r="B196" s="89" t="s">
        <v>790</v>
      </c>
      <c r="C196" s="86" t="s">
        <v>791</v>
      </c>
      <c r="D196" s="99" t="s">
        <v>128</v>
      </c>
      <c r="E196" s="99" t="s">
        <v>347</v>
      </c>
      <c r="F196" s="86" t="s">
        <v>471</v>
      </c>
      <c r="G196" s="99" t="s">
        <v>472</v>
      </c>
      <c r="H196" s="86" t="s">
        <v>524</v>
      </c>
      <c r="I196" s="86" t="s">
        <v>351</v>
      </c>
      <c r="J196" s="86"/>
      <c r="K196" s="96">
        <v>10.500000000060115</v>
      </c>
      <c r="L196" s="99" t="s">
        <v>172</v>
      </c>
      <c r="M196" s="100">
        <v>3.0499999999999999E-2</v>
      </c>
      <c r="N196" s="100">
        <v>3.680000000014428E-2</v>
      </c>
      <c r="O196" s="96">
        <v>26356.333340000001</v>
      </c>
      <c r="P196" s="98">
        <v>94.67</v>
      </c>
      <c r="Q196" s="86"/>
      <c r="R196" s="96">
        <v>24.951540773000001</v>
      </c>
      <c r="S196" s="97">
        <v>8.3398860352342758E-5</v>
      </c>
      <c r="T196" s="97">
        <v>2.7564917592393808E-3</v>
      </c>
      <c r="U196" s="97">
        <f>R196/'סכום נכסי הקרן'!$C$42</f>
        <v>6.7292363573110824E-4</v>
      </c>
    </row>
    <row r="197" spans="2:21" s="141" customFormat="1">
      <c r="B197" s="89" t="s">
        <v>792</v>
      </c>
      <c r="C197" s="86" t="s">
        <v>793</v>
      </c>
      <c r="D197" s="99" t="s">
        <v>128</v>
      </c>
      <c r="E197" s="99" t="s">
        <v>347</v>
      </c>
      <c r="F197" s="86" t="s">
        <v>471</v>
      </c>
      <c r="G197" s="99" t="s">
        <v>472</v>
      </c>
      <c r="H197" s="86" t="s">
        <v>524</v>
      </c>
      <c r="I197" s="86" t="s">
        <v>351</v>
      </c>
      <c r="J197" s="86"/>
      <c r="K197" s="96">
        <v>9.8399999998325587</v>
      </c>
      <c r="L197" s="99" t="s">
        <v>172</v>
      </c>
      <c r="M197" s="100">
        <v>3.0499999999999999E-2</v>
      </c>
      <c r="N197" s="100">
        <v>3.5499999999690807E-2</v>
      </c>
      <c r="O197" s="96">
        <v>21832.305015000002</v>
      </c>
      <c r="P197" s="98">
        <v>96.29</v>
      </c>
      <c r="Q197" s="86"/>
      <c r="R197" s="96">
        <v>21.022326502999999</v>
      </c>
      <c r="S197" s="97">
        <v>6.9083560813536807E-5</v>
      </c>
      <c r="T197" s="97">
        <v>2.3224164909392835E-3</v>
      </c>
      <c r="U197" s="97">
        <f>R197/'סכום נכסי הקרן'!$C$42</f>
        <v>5.6695578484006887E-4</v>
      </c>
    </row>
    <row r="198" spans="2:21" s="141" customFormat="1">
      <c r="B198" s="89" t="s">
        <v>794</v>
      </c>
      <c r="C198" s="86" t="s">
        <v>795</v>
      </c>
      <c r="D198" s="99" t="s">
        <v>128</v>
      </c>
      <c r="E198" s="99" t="s">
        <v>347</v>
      </c>
      <c r="F198" s="86" t="s">
        <v>471</v>
      </c>
      <c r="G198" s="99" t="s">
        <v>472</v>
      </c>
      <c r="H198" s="86" t="s">
        <v>524</v>
      </c>
      <c r="I198" s="86" t="s">
        <v>351</v>
      </c>
      <c r="J198" s="86"/>
      <c r="K198" s="96">
        <v>8.1800000001881994</v>
      </c>
      <c r="L198" s="99" t="s">
        <v>172</v>
      </c>
      <c r="M198" s="100">
        <v>3.95E-2</v>
      </c>
      <c r="N198" s="100">
        <v>3.2100000000559979E-2</v>
      </c>
      <c r="O198" s="96">
        <v>16143.530608999999</v>
      </c>
      <c r="P198" s="98">
        <v>107.3</v>
      </c>
      <c r="Q198" s="86"/>
      <c r="R198" s="96">
        <v>17.322008343</v>
      </c>
      <c r="S198" s="97">
        <v>6.7261915857971444E-5</v>
      </c>
      <c r="T198" s="97">
        <v>1.9136282478644871E-3</v>
      </c>
      <c r="U198" s="97">
        <f>R198/'סכום נכסי הקרן'!$C$42</f>
        <v>4.6716108389384511E-4</v>
      </c>
    </row>
    <row r="199" spans="2:21" s="141" customFormat="1">
      <c r="B199" s="89" t="s">
        <v>796</v>
      </c>
      <c r="C199" s="86" t="s">
        <v>797</v>
      </c>
      <c r="D199" s="99" t="s">
        <v>128</v>
      </c>
      <c r="E199" s="99" t="s">
        <v>347</v>
      </c>
      <c r="F199" s="86" t="s">
        <v>471</v>
      </c>
      <c r="G199" s="99" t="s">
        <v>472</v>
      </c>
      <c r="H199" s="86" t="s">
        <v>524</v>
      </c>
      <c r="I199" s="86" t="s">
        <v>351</v>
      </c>
      <c r="J199" s="86"/>
      <c r="K199" s="96">
        <v>8.8499999991471938</v>
      </c>
      <c r="L199" s="99" t="s">
        <v>172</v>
      </c>
      <c r="M199" s="100">
        <v>3.95E-2</v>
      </c>
      <c r="N199" s="100">
        <v>3.3799999996494023E-2</v>
      </c>
      <c r="O199" s="96">
        <v>3969.3054070000003</v>
      </c>
      <c r="P199" s="98">
        <v>106.35</v>
      </c>
      <c r="Q199" s="86"/>
      <c r="R199" s="96">
        <v>4.2213562959999997</v>
      </c>
      <c r="S199" s="97">
        <v>1.6538085302813648E-5</v>
      </c>
      <c r="T199" s="97">
        <v>4.6634931079401343E-4</v>
      </c>
      <c r="U199" s="97">
        <f>R199/'סכום נכסי הקרן'!$C$42</f>
        <v>1.1384669396827729E-4</v>
      </c>
    </row>
    <row r="200" spans="2:21" s="141" customFormat="1">
      <c r="B200" s="89" t="s">
        <v>798</v>
      </c>
      <c r="C200" s="86" t="s">
        <v>799</v>
      </c>
      <c r="D200" s="99" t="s">
        <v>128</v>
      </c>
      <c r="E200" s="99" t="s">
        <v>347</v>
      </c>
      <c r="F200" s="86" t="s">
        <v>800</v>
      </c>
      <c r="G200" s="99" t="s">
        <v>405</v>
      </c>
      <c r="H200" s="86" t="s">
        <v>524</v>
      </c>
      <c r="I200" s="86" t="s">
        <v>351</v>
      </c>
      <c r="J200" s="86"/>
      <c r="K200" s="96">
        <v>2.6499999999578097</v>
      </c>
      <c r="L200" s="99" t="s">
        <v>172</v>
      </c>
      <c r="M200" s="100">
        <v>3.9E-2</v>
      </c>
      <c r="N200" s="100">
        <v>5.3799999999319129E-2</v>
      </c>
      <c r="O200" s="96">
        <v>35529.602595999997</v>
      </c>
      <c r="P200" s="98">
        <v>96.73</v>
      </c>
      <c r="Q200" s="86"/>
      <c r="R200" s="96">
        <v>34.367784592999996</v>
      </c>
      <c r="S200" s="97">
        <v>3.9558871447260737E-5</v>
      </c>
      <c r="T200" s="97">
        <v>3.7967400841406405E-3</v>
      </c>
      <c r="U200" s="97">
        <f>R200/'סכום נכסי הקרן'!$C$42</f>
        <v>9.2687240322131433E-4</v>
      </c>
    </row>
    <row r="201" spans="2:21" s="141" customFormat="1">
      <c r="B201" s="89" t="s">
        <v>801</v>
      </c>
      <c r="C201" s="86" t="s">
        <v>802</v>
      </c>
      <c r="D201" s="99" t="s">
        <v>128</v>
      </c>
      <c r="E201" s="99" t="s">
        <v>347</v>
      </c>
      <c r="F201" s="86" t="s">
        <v>558</v>
      </c>
      <c r="G201" s="99" t="s">
        <v>405</v>
      </c>
      <c r="H201" s="86" t="s">
        <v>524</v>
      </c>
      <c r="I201" s="86" t="s">
        <v>168</v>
      </c>
      <c r="J201" s="86"/>
      <c r="K201" s="96">
        <v>4.0400000001001173</v>
      </c>
      <c r="L201" s="99" t="s">
        <v>172</v>
      </c>
      <c r="M201" s="100">
        <v>5.0499999999999996E-2</v>
      </c>
      <c r="N201" s="100">
        <v>2.280000000005562E-2</v>
      </c>
      <c r="O201" s="96">
        <v>6426.7853590000004</v>
      </c>
      <c r="P201" s="98">
        <v>111.9</v>
      </c>
      <c r="Q201" s="86"/>
      <c r="R201" s="96">
        <v>7.1915730319999991</v>
      </c>
      <c r="S201" s="97">
        <v>1.1824790615927236E-5</v>
      </c>
      <c r="T201" s="97">
        <v>7.9448046832150492E-4</v>
      </c>
      <c r="U201" s="97">
        <f>R201/'סכום נכסי הקרן'!$C$42</f>
        <v>1.9395112772177618E-4</v>
      </c>
    </row>
    <row r="202" spans="2:21" s="141" customFormat="1">
      <c r="B202" s="89" t="s">
        <v>803</v>
      </c>
      <c r="C202" s="86" t="s">
        <v>804</v>
      </c>
      <c r="D202" s="99" t="s">
        <v>128</v>
      </c>
      <c r="E202" s="99" t="s">
        <v>347</v>
      </c>
      <c r="F202" s="86" t="s">
        <v>486</v>
      </c>
      <c r="G202" s="99" t="s">
        <v>472</v>
      </c>
      <c r="H202" s="86" t="s">
        <v>524</v>
      </c>
      <c r="I202" s="86" t="s">
        <v>168</v>
      </c>
      <c r="J202" s="86"/>
      <c r="K202" s="96">
        <v>4.8599999999765089</v>
      </c>
      <c r="L202" s="99" t="s">
        <v>172</v>
      </c>
      <c r="M202" s="100">
        <v>3.9199999999999999E-2</v>
      </c>
      <c r="N202" s="100">
        <v>2.2799999999817286E-2</v>
      </c>
      <c r="O202" s="96">
        <v>28145.031281</v>
      </c>
      <c r="P202" s="98">
        <v>108.9</v>
      </c>
      <c r="Q202" s="86"/>
      <c r="R202" s="96">
        <v>30.649940002000005</v>
      </c>
      <c r="S202" s="97">
        <v>2.9322200335676049E-5</v>
      </c>
      <c r="T202" s="97">
        <v>3.3860156294683364E-3</v>
      </c>
      <c r="U202" s="97">
        <f>R202/'סכום נכסי הקרן'!$C$42</f>
        <v>8.2660502807123273E-4</v>
      </c>
    </row>
    <row r="203" spans="2:21" s="141" customFormat="1">
      <c r="B203" s="89" t="s">
        <v>805</v>
      </c>
      <c r="C203" s="86" t="s">
        <v>806</v>
      </c>
      <c r="D203" s="99" t="s">
        <v>128</v>
      </c>
      <c r="E203" s="99" t="s">
        <v>347</v>
      </c>
      <c r="F203" s="86" t="s">
        <v>596</v>
      </c>
      <c r="G203" s="99" t="s">
        <v>597</v>
      </c>
      <c r="H203" s="86" t="s">
        <v>524</v>
      </c>
      <c r="I203" s="86" t="s">
        <v>351</v>
      </c>
      <c r="J203" s="86"/>
      <c r="K203" s="96">
        <v>0.15000000000134661</v>
      </c>
      <c r="L203" s="99" t="s">
        <v>172</v>
      </c>
      <c r="M203" s="100">
        <v>2.4500000000000001E-2</v>
      </c>
      <c r="N203" s="100">
        <v>1.0800000000007179E-2</v>
      </c>
      <c r="O203" s="96">
        <v>111165.62732499999</v>
      </c>
      <c r="P203" s="98">
        <v>100.2</v>
      </c>
      <c r="Q203" s="86"/>
      <c r="R203" s="96">
        <v>111.38796129900001</v>
      </c>
      <c r="S203" s="97">
        <v>3.7355335470848235E-5</v>
      </c>
      <c r="T203" s="97">
        <v>1.2305452404422887E-2</v>
      </c>
      <c r="U203" s="97">
        <f>R203/'סכום נכסי הקרן'!$C$42</f>
        <v>3.0040466268563392E-3</v>
      </c>
    </row>
    <row r="204" spans="2:21" s="141" customFormat="1">
      <c r="B204" s="89" t="s">
        <v>807</v>
      </c>
      <c r="C204" s="86" t="s">
        <v>808</v>
      </c>
      <c r="D204" s="99" t="s">
        <v>128</v>
      </c>
      <c r="E204" s="99" t="s">
        <v>347</v>
      </c>
      <c r="F204" s="86" t="s">
        <v>596</v>
      </c>
      <c r="G204" s="99" t="s">
        <v>597</v>
      </c>
      <c r="H204" s="86" t="s">
        <v>524</v>
      </c>
      <c r="I204" s="86" t="s">
        <v>351</v>
      </c>
      <c r="J204" s="86"/>
      <c r="K204" s="96">
        <v>4.9300000000106827</v>
      </c>
      <c r="L204" s="99" t="s">
        <v>172</v>
      </c>
      <c r="M204" s="100">
        <v>1.9E-2</v>
      </c>
      <c r="N204" s="100">
        <v>1.5700000000000002E-2</v>
      </c>
      <c r="O204" s="96">
        <v>91926.635995999997</v>
      </c>
      <c r="P204" s="98">
        <v>101.83</v>
      </c>
      <c r="Q204" s="86"/>
      <c r="R204" s="96">
        <v>93.6088965</v>
      </c>
      <c r="S204" s="97">
        <v>6.3634752364325579E-5</v>
      </c>
      <c r="T204" s="97">
        <v>1.0341331388759688E-2</v>
      </c>
      <c r="U204" s="97">
        <f>R204/'סכום נכסי הקרן'!$C$42</f>
        <v>2.524559086055323E-3</v>
      </c>
    </row>
    <row r="205" spans="2:21" s="141" customFormat="1">
      <c r="B205" s="89" t="s">
        <v>809</v>
      </c>
      <c r="C205" s="86" t="s">
        <v>810</v>
      </c>
      <c r="D205" s="99" t="s">
        <v>128</v>
      </c>
      <c r="E205" s="99" t="s">
        <v>347</v>
      </c>
      <c r="F205" s="86" t="s">
        <v>596</v>
      </c>
      <c r="G205" s="99" t="s">
        <v>597</v>
      </c>
      <c r="H205" s="86" t="s">
        <v>524</v>
      </c>
      <c r="I205" s="86" t="s">
        <v>351</v>
      </c>
      <c r="J205" s="86"/>
      <c r="K205" s="96">
        <v>3.4799999999908082</v>
      </c>
      <c r="L205" s="99" t="s">
        <v>172</v>
      </c>
      <c r="M205" s="100">
        <v>2.9600000000000001E-2</v>
      </c>
      <c r="N205" s="100">
        <v>1.590000000003064E-2</v>
      </c>
      <c r="O205" s="96">
        <v>12331.541241000001</v>
      </c>
      <c r="P205" s="98">
        <v>105.86</v>
      </c>
      <c r="Q205" s="86"/>
      <c r="R205" s="96">
        <v>13.054169143999999</v>
      </c>
      <c r="S205" s="97">
        <v>3.0195206690108084E-5</v>
      </c>
      <c r="T205" s="97">
        <v>1.4421437937047511E-3</v>
      </c>
      <c r="U205" s="97">
        <f>R205/'סכום נכסי הקרן'!$C$42</f>
        <v>3.5206078220768514E-4</v>
      </c>
    </row>
    <row r="206" spans="2:21" s="141" customFormat="1">
      <c r="B206" s="89" t="s">
        <v>811</v>
      </c>
      <c r="C206" s="86" t="s">
        <v>812</v>
      </c>
      <c r="D206" s="99" t="s">
        <v>128</v>
      </c>
      <c r="E206" s="99" t="s">
        <v>347</v>
      </c>
      <c r="F206" s="86" t="s">
        <v>602</v>
      </c>
      <c r="G206" s="99" t="s">
        <v>472</v>
      </c>
      <c r="H206" s="86" t="s">
        <v>524</v>
      </c>
      <c r="I206" s="86" t="s">
        <v>168</v>
      </c>
      <c r="J206" s="86"/>
      <c r="K206" s="96">
        <v>5.7100000000305728</v>
      </c>
      <c r="L206" s="99" t="s">
        <v>172</v>
      </c>
      <c r="M206" s="100">
        <v>3.61E-2</v>
      </c>
      <c r="N206" s="100">
        <v>2.4800000000026877E-2</v>
      </c>
      <c r="O206" s="96">
        <v>55498.60349400001</v>
      </c>
      <c r="P206" s="98">
        <v>107.26</v>
      </c>
      <c r="Q206" s="86"/>
      <c r="R206" s="96">
        <v>59.527800258000006</v>
      </c>
      <c r="S206" s="97">
        <v>7.2310884031270365E-5</v>
      </c>
      <c r="T206" s="97">
        <v>6.5762628588605637E-3</v>
      </c>
      <c r="U206" s="97">
        <f>R206/'סכום נכסי הקרן'!$C$42</f>
        <v>1.6054184445409023E-3</v>
      </c>
    </row>
    <row r="207" spans="2:21" s="141" customFormat="1">
      <c r="B207" s="89" t="s">
        <v>813</v>
      </c>
      <c r="C207" s="86" t="s">
        <v>814</v>
      </c>
      <c r="D207" s="99" t="s">
        <v>128</v>
      </c>
      <c r="E207" s="99" t="s">
        <v>347</v>
      </c>
      <c r="F207" s="86" t="s">
        <v>602</v>
      </c>
      <c r="G207" s="99" t="s">
        <v>472</v>
      </c>
      <c r="H207" s="86" t="s">
        <v>524</v>
      </c>
      <c r="I207" s="86" t="s">
        <v>168</v>
      </c>
      <c r="J207" s="86"/>
      <c r="K207" s="96">
        <v>6.6400000001873298</v>
      </c>
      <c r="L207" s="99" t="s">
        <v>172</v>
      </c>
      <c r="M207" s="100">
        <v>3.3000000000000002E-2</v>
      </c>
      <c r="N207" s="100">
        <v>2.9000000000604289E-2</v>
      </c>
      <c r="O207" s="96">
        <v>19275.820083999999</v>
      </c>
      <c r="P207" s="98">
        <v>103.02</v>
      </c>
      <c r="Q207" s="86"/>
      <c r="R207" s="96">
        <v>19.857949852000001</v>
      </c>
      <c r="S207" s="97">
        <v>6.2513807858081039E-5</v>
      </c>
      <c r="T207" s="97">
        <v>2.1937833667433891E-3</v>
      </c>
      <c r="U207" s="97">
        <f>R207/'סכום נכסי הקרן'!$C$42</f>
        <v>5.3555345275646483E-4</v>
      </c>
    </row>
    <row r="208" spans="2:21" s="141" customFormat="1">
      <c r="B208" s="89" t="s">
        <v>815</v>
      </c>
      <c r="C208" s="86" t="s">
        <v>816</v>
      </c>
      <c r="D208" s="99" t="s">
        <v>128</v>
      </c>
      <c r="E208" s="99" t="s">
        <v>347</v>
      </c>
      <c r="F208" s="86" t="s">
        <v>817</v>
      </c>
      <c r="G208" s="99" t="s">
        <v>159</v>
      </c>
      <c r="H208" s="86" t="s">
        <v>524</v>
      </c>
      <c r="I208" s="86" t="s">
        <v>168</v>
      </c>
      <c r="J208" s="86"/>
      <c r="K208" s="96">
        <v>3.710000000012359</v>
      </c>
      <c r="L208" s="99" t="s">
        <v>172</v>
      </c>
      <c r="M208" s="100">
        <v>2.75E-2</v>
      </c>
      <c r="N208" s="100">
        <v>2.0900000000091352E-2</v>
      </c>
      <c r="O208" s="96">
        <v>18121.640461999999</v>
      </c>
      <c r="P208" s="98">
        <v>102.69</v>
      </c>
      <c r="Q208" s="86"/>
      <c r="R208" s="96">
        <v>18.609111986999999</v>
      </c>
      <c r="S208" s="97">
        <v>3.8907646855202037E-5</v>
      </c>
      <c r="T208" s="97">
        <v>2.055819490491561E-3</v>
      </c>
      <c r="U208" s="97">
        <f>R208/'סכום נכסי הקרן'!$C$42</f>
        <v>5.0187326746450726E-4</v>
      </c>
    </row>
    <row r="209" spans="2:21" s="141" customFormat="1">
      <c r="B209" s="89" t="s">
        <v>818</v>
      </c>
      <c r="C209" s="86" t="s">
        <v>819</v>
      </c>
      <c r="D209" s="99" t="s">
        <v>128</v>
      </c>
      <c r="E209" s="99" t="s">
        <v>347</v>
      </c>
      <c r="F209" s="86" t="s">
        <v>817</v>
      </c>
      <c r="G209" s="99" t="s">
        <v>159</v>
      </c>
      <c r="H209" s="86" t="s">
        <v>524</v>
      </c>
      <c r="I209" s="86" t="s">
        <v>168</v>
      </c>
      <c r="J209" s="86"/>
      <c r="K209" s="96">
        <v>4.7599999999866363</v>
      </c>
      <c r="L209" s="99" t="s">
        <v>172</v>
      </c>
      <c r="M209" s="100">
        <v>2.3E-2</v>
      </c>
      <c r="N209" s="100">
        <v>2.5999999999878506E-2</v>
      </c>
      <c r="O209" s="96">
        <v>33314.16375</v>
      </c>
      <c r="P209" s="98">
        <v>98.83</v>
      </c>
      <c r="Q209" s="86"/>
      <c r="R209" s="96">
        <v>32.924387293999999</v>
      </c>
      <c r="S209" s="97">
        <v>1.0574273399202411E-4</v>
      </c>
      <c r="T209" s="97">
        <v>3.6372824860628804E-3</v>
      </c>
      <c r="U209" s="97">
        <f>R209/'סכום נכסי הקרן'!$C$42</f>
        <v>8.8794510141322017E-4</v>
      </c>
    </row>
    <row r="210" spans="2:21" s="141" customFormat="1">
      <c r="B210" s="89" t="s">
        <v>820</v>
      </c>
      <c r="C210" s="86" t="s">
        <v>821</v>
      </c>
      <c r="D210" s="99" t="s">
        <v>128</v>
      </c>
      <c r="E210" s="99" t="s">
        <v>347</v>
      </c>
      <c r="F210" s="86" t="s">
        <v>614</v>
      </c>
      <c r="G210" s="99" t="s">
        <v>401</v>
      </c>
      <c r="H210" s="86" t="s">
        <v>611</v>
      </c>
      <c r="I210" s="86" t="s">
        <v>351</v>
      </c>
      <c r="J210" s="86"/>
      <c r="K210" s="96">
        <v>1.1400000000059876</v>
      </c>
      <c r="L210" s="99" t="s">
        <v>172</v>
      </c>
      <c r="M210" s="100">
        <v>4.2999999999999997E-2</v>
      </c>
      <c r="N210" s="100">
        <v>2.0100000000538867E-2</v>
      </c>
      <c r="O210" s="96">
        <v>12972.214656</v>
      </c>
      <c r="P210" s="98">
        <v>103</v>
      </c>
      <c r="Q210" s="86"/>
      <c r="R210" s="96">
        <v>13.361381527999999</v>
      </c>
      <c r="S210" s="97">
        <v>4.4926968877544339E-5</v>
      </c>
      <c r="T210" s="97">
        <v>1.4760827160557361E-3</v>
      </c>
      <c r="U210" s="97">
        <f>R210/'סכום נכסי הקרן'!$C$42</f>
        <v>3.6034606111144739E-4</v>
      </c>
    </row>
    <row r="211" spans="2:21" s="141" customFormat="1">
      <c r="B211" s="89" t="s">
        <v>822</v>
      </c>
      <c r="C211" s="86" t="s">
        <v>823</v>
      </c>
      <c r="D211" s="99" t="s">
        <v>128</v>
      </c>
      <c r="E211" s="99" t="s">
        <v>347</v>
      </c>
      <c r="F211" s="86" t="s">
        <v>614</v>
      </c>
      <c r="G211" s="99" t="s">
        <v>401</v>
      </c>
      <c r="H211" s="86" t="s">
        <v>611</v>
      </c>
      <c r="I211" s="86" t="s">
        <v>351</v>
      </c>
      <c r="J211" s="86"/>
      <c r="K211" s="96">
        <v>1.6099999999780277</v>
      </c>
      <c r="L211" s="99" t="s">
        <v>172</v>
      </c>
      <c r="M211" s="100">
        <v>4.2500000000000003E-2</v>
      </c>
      <c r="N211" s="100">
        <v>2.5899999999340832E-2</v>
      </c>
      <c r="O211" s="96">
        <v>10894.288973999999</v>
      </c>
      <c r="P211" s="98">
        <v>104.44</v>
      </c>
      <c r="Q211" s="86"/>
      <c r="R211" s="96">
        <v>11.377995525000001</v>
      </c>
      <c r="S211" s="97">
        <v>2.2176100875580593E-5</v>
      </c>
      <c r="T211" s="97">
        <v>1.256970508821774E-3</v>
      </c>
      <c r="U211" s="97">
        <f>R211/'סכום נכסי הקרן'!$C$42</f>
        <v>3.0685568421090785E-4</v>
      </c>
    </row>
    <row r="212" spans="2:21" s="141" customFormat="1">
      <c r="B212" s="89" t="s">
        <v>824</v>
      </c>
      <c r="C212" s="86" t="s">
        <v>825</v>
      </c>
      <c r="D212" s="99" t="s">
        <v>128</v>
      </c>
      <c r="E212" s="99" t="s">
        <v>347</v>
      </c>
      <c r="F212" s="86" t="s">
        <v>614</v>
      </c>
      <c r="G212" s="99" t="s">
        <v>401</v>
      </c>
      <c r="H212" s="86" t="s">
        <v>611</v>
      </c>
      <c r="I212" s="86" t="s">
        <v>351</v>
      </c>
      <c r="J212" s="86"/>
      <c r="K212" s="96">
        <v>1.9900000000254205</v>
      </c>
      <c r="L212" s="99" t="s">
        <v>172</v>
      </c>
      <c r="M212" s="100">
        <v>3.7000000000000005E-2</v>
      </c>
      <c r="N212" s="100">
        <v>2.7700000000570765E-2</v>
      </c>
      <c r="O212" s="96">
        <v>20159.658342999999</v>
      </c>
      <c r="P212" s="98">
        <v>103.42</v>
      </c>
      <c r="Q212" s="86"/>
      <c r="R212" s="96">
        <v>20.849119553000001</v>
      </c>
      <c r="S212" s="97">
        <v>7.6427618342363008E-5</v>
      </c>
      <c r="T212" s="97">
        <v>2.3032816593606814E-3</v>
      </c>
      <c r="U212" s="97">
        <f>R212/'סכום נכסי הקרן'!$C$42</f>
        <v>5.6228452819951627E-4</v>
      </c>
    </row>
    <row r="213" spans="2:21" s="141" customFormat="1">
      <c r="B213" s="89" t="s">
        <v>826</v>
      </c>
      <c r="C213" s="86" t="s">
        <v>827</v>
      </c>
      <c r="D213" s="99" t="s">
        <v>128</v>
      </c>
      <c r="E213" s="99" t="s">
        <v>347</v>
      </c>
      <c r="F213" s="86" t="s">
        <v>785</v>
      </c>
      <c r="G213" s="99" t="s">
        <v>597</v>
      </c>
      <c r="H213" s="86" t="s">
        <v>611</v>
      </c>
      <c r="I213" s="86" t="s">
        <v>168</v>
      </c>
      <c r="J213" s="86"/>
      <c r="K213" s="96">
        <v>3.5100000021397855</v>
      </c>
      <c r="L213" s="99" t="s">
        <v>172</v>
      </c>
      <c r="M213" s="100">
        <v>3.7499999999999999E-2</v>
      </c>
      <c r="N213" s="100">
        <v>1.8600000002194653E-2</v>
      </c>
      <c r="O213" s="96">
        <v>676.85919999999999</v>
      </c>
      <c r="P213" s="98">
        <v>107.71</v>
      </c>
      <c r="Q213" s="86"/>
      <c r="R213" s="96">
        <v>0.72904504399999992</v>
      </c>
      <c r="S213" s="97">
        <v>1.2842894990574751E-6</v>
      </c>
      <c r="T213" s="97">
        <v>8.0540383224546265E-5</v>
      </c>
      <c r="U213" s="97">
        <f>R213/'סכום נכסי הקרן'!$C$42</f>
        <v>1.9661777446268716E-5</v>
      </c>
    </row>
    <row r="214" spans="2:21" s="141" customFormat="1">
      <c r="B214" s="89" t="s">
        <v>828</v>
      </c>
      <c r="C214" s="86" t="s">
        <v>829</v>
      </c>
      <c r="D214" s="99" t="s">
        <v>128</v>
      </c>
      <c r="E214" s="99" t="s">
        <v>347</v>
      </c>
      <c r="F214" s="86" t="s">
        <v>459</v>
      </c>
      <c r="G214" s="99" t="s">
        <v>355</v>
      </c>
      <c r="H214" s="86" t="s">
        <v>611</v>
      </c>
      <c r="I214" s="86" t="s">
        <v>168</v>
      </c>
      <c r="J214" s="86"/>
      <c r="K214" s="96">
        <v>2.6799999999590125</v>
      </c>
      <c r="L214" s="99" t="s">
        <v>172</v>
      </c>
      <c r="M214" s="100">
        <v>3.6000000000000004E-2</v>
      </c>
      <c r="N214" s="100">
        <v>2.3199999999711219E-2</v>
      </c>
      <c r="O214" s="96">
        <f>41215.3742/50000</f>
        <v>0.82430748399999998</v>
      </c>
      <c r="P214" s="98">
        <v>5209200</v>
      </c>
      <c r="Q214" s="86"/>
      <c r="R214" s="96">
        <v>42.939825456999998</v>
      </c>
      <c r="S214" s="97">
        <f>262.836389260889%/50000</f>
        <v>5.2567277852177803E-5</v>
      </c>
      <c r="T214" s="97">
        <v>4.7437260925977951E-3</v>
      </c>
      <c r="U214" s="97">
        <f>R214/'סכום נכסי הקרן'!$C$42</f>
        <v>1.1580536740020111E-3</v>
      </c>
    </row>
    <row r="215" spans="2:21" s="141" customFormat="1">
      <c r="B215" s="89" t="s">
        <v>830</v>
      </c>
      <c r="C215" s="86" t="s">
        <v>831</v>
      </c>
      <c r="D215" s="99" t="s">
        <v>128</v>
      </c>
      <c r="E215" s="99" t="s">
        <v>347</v>
      </c>
      <c r="F215" s="86" t="s">
        <v>832</v>
      </c>
      <c r="G215" s="99" t="s">
        <v>777</v>
      </c>
      <c r="H215" s="86" t="s">
        <v>611</v>
      </c>
      <c r="I215" s="86" t="s">
        <v>168</v>
      </c>
      <c r="J215" s="86"/>
      <c r="K215" s="96">
        <v>0.89999999938069275</v>
      </c>
      <c r="L215" s="99" t="s">
        <v>172</v>
      </c>
      <c r="M215" s="100">
        <v>5.5500000000000001E-2</v>
      </c>
      <c r="N215" s="100">
        <v>9.200000001238615E-3</v>
      </c>
      <c r="O215" s="96">
        <v>308.50352700000002</v>
      </c>
      <c r="P215" s="98">
        <v>104.68</v>
      </c>
      <c r="Q215" s="86"/>
      <c r="R215" s="96">
        <v>0.322941488</v>
      </c>
      <c r="S215" s="97">
        <v>2.5708627250000003E-5</v>
      </c>
      <c r="T215" s="97">
        <v>3.5676576388091066E-5</v>
      </c>
      <c r="U215" s="97">
        <f>R215/'סכום נכסי הקרן'!$C$42</f>
        <v>8.7094805972274885E-6</v>
      </c>
    </row>
    <row r="216" spans="2:21" s="141" customFormat="1">
      <c r="B216" s="89" t="s">
        <v>833</v>
      </c>
      <c r="C216" s="86" t="s">
        <v>834</v>
      </c>
      <c r="D216" s="99" t="s">
        <v>128</v>
      </c>
      <c r="E216" s="99" t="s">
        <v>347</v>
      </c>
      <c r="F216" s="86" t="s">
        <v>835</v>
      </c>
      <c r="G216" s="99" t="s">
        <v>159</v>
      </c>
      <c r="H216" s="86" t="s">
        <v>611</v>
      </c>
      <c r="I216" s="86" t="s">
        <v>351</v>
      </c>
      <c r="J216" s="86"/>
      <c r="K216" s="96">
        <v>2.1499999998612136</v>
      </c>
      <c r="L216" s="99" t="s">
        <v>172</v>
      </c>
      <c r="M216" s="100">
        <v>3.4000000000000002E-2</v>
      </c>
      <c r="N216" s="100">
        <v>2.2799999997779419E-2</v>
      </c>
      <c r="O216" s="96">
        <v>1750.2200870000001</v>
      </c>
      <c r="P216" s="98">
        <v>102.92</v>
      </c>
      <c r="Q216" s="86"/>
      <c r="R216" s="96">
        <v>1.8013264549999999</v>
      </c>
      <c r="S216" s="97">
        <v>2.7593624980286639E-6</v>
      </c>
      <c r="T216" s="97">
        <v>1.9899939543133825E-4</v>
      </c>
      <c r="U216" s="97">
        <f>R216/'סכום נכסי הקרן'!$C$42</f>
        <v>4.8580372581596183E-5</v>
      </c>
    </row>
    <row r="217" spans="2:21" s="141" customFormat="1">
      <c r="B217" s="89" t="s">
        <v>836</v>
      </c>
      <c r="C217" s="86" t="s">
        <v>837</v>
      </c>
      <c r="D217" s="99" t="s">
        <v>128</v>
      </c>
      <c r="E217" s="99" t="s">
        <v>347</v>
      </c>
      <c r="F217" s="86" t="s">
        <v>610</v>
      </c>
      <c r="G217" s="99" t="s">
        <v>355</v>
      </c>
      <c r="H217" s="86" t="s">
        <v>611</v>
      </c>
      <c r="I217" s="86" t="s">
        <v>168</v>
      </c>
      <c r="J217" s="86"/>
      <c r="K217" s="96">
        <v>0.670000000028946</v>
      </c>
      <c r="L217" s="99" t="s">
        <v>172</v>
      </c>
      <c r="M217" s="100">
        <v>1.6899999999999998E-2</v>
      </c>
      <c r="N217" s="100">
        <v>9.7999999998713509E-3</v>
      </c>
      <c r="O217" s="96">
        <v>12361.557306000001</v>
      </c>
      <c r="P217" s="98">
        <v>100.61</v>
      </c>
      <c r="Q217" s="86"/>
      <c r="R217" s="96">
        <v>12.436962392</v>
      </c>
      <c r="S217" s="97">
        <v>2.4018881020479542E-5</v>
      </c>
      <c r="T217" s="97">
        <v>1.3739586126326505E-3</v>
      </c>
      <c r="U217" s="97">
        <f>R217/'סכום נכסי הקרן'!$C$42</f>
        <v>3.3541519645680198E-4</v>
      </c>
    </row>
    <row r="218" spans="2:21" s="141" customFormat="1">
      <c r="B218" s="89" t="s">
        <v>838</v>
      </c>
      <c r="C218" s="86" t="s">
        <v>839</v>
      </c>
      <c r="D218" s="99" t="s">
        <v>128</v>
      </c>
      <c r="E218" s="99" t="s">
        <v>347</v>
      </c>
      <c r="F218" s="86" t="s">
        <v>840</v>
      </c>
      <c r="G218" s="99" t="s">
        <v>405</v>
      </c>
      <c r="H218" s="86" t="s">
        <v>611</v>
      </c>
      <c r="I218" s="86" t="s">
        <v>168</v>
      </c>
      <c r="J218" s="86"/>
      <c r="K218" s="96">
        <v>2.4299999999774866</v>
      </c>
      <c r="L218" s="99" t="s">
        <v>172</v>
      </c>
      <c r="M218" s="100">
        <v>6.7500000000000004E-2</v>
      </c>
      <c r="N218" s="100">
        <v>3.9499999999437173E-2</v>
      </c>
      <c r="O218" s="96">
        <v>9862.5139859999999</v>
      </c>
      <c r="P218" s="98">
        <v>108.09</v>
      </c>
      <c r="Q218" s="86"/>
      <c r="R218" s="96">
        <v>10.660391368000001</v>
      </c>
      <c r="S218" s="97">
        <v>1.233193439817826E-5</v>
      </c>
      <c r="T218" s="97">
        <v>1.1776940439668707E-3</v>
      </c>
      <c r="U218" s="97">
        <f>R218/'סכום נכסי הקרן'!$C$42</f>
        <v>2.8750245858298455E-4</v>
      </c>
    </row>
    <row r="219" spans="2:21" s="141" customFormat="1">
      <c r="B219" s="89" t="s">
        <v>841</v>
      </c>
      <c r="C219" s="86" t="s">
        <v>842</v>
      </c>
      <c r="D219" s="99" t="s">
        <v>128</v>
      </c>
      <c r="E219" s="99" t="s">
        <v>347</v>
      </c>
      <c r="F219" s="86" t="s">
        <v>569</v>
      </c>
      <c r="G219" s="99" t="s">
        <v>405</v>
      </c>
      <c r="H219" s="86" t="s">
        <v>611</v>
      </c>
      <c r="I219" s="86" t="s">
        <v>351</v>
      </c>
      <c r="J219" s="86"/>
      <c r="K219" s="96">
        <v>2.8300000160774159</v>
      </c>
      <c r="L219" s="99" t="s">
        <v>172</v>
      </c>
      <c r="M219" s="100">
        <v>5.74E-2</v>
      </c>
      <c r="N219" s="100">
        <v>1.7400000482322479E-2</v>
      </c>
      <c r="O219" s="96">
        <v>7.2448759999999996</v>
      </c>
      <c r="P219" s="98">
        <v>111.6</v>
      </c>
      <c r="Q219" s="96">
        <v>1.698485E-3</v>
      </c>
      <c r="R219" s="96">
        <v>9.9518479999999993E-3</v>
      </c>
      <c r="S219" s="97">
        <v>5.6328248391257812E-8</v>
      </c>
      <c r="T219" s="97">
        <v>1.0994185589888385E-6</v>
      </c>
      <c r="U219" s="97">
        <f>R219/'סכום נכסי הקרן'!$C$42</f>
        <v>2.6839359538269415E-7</v>
      </c>
    </row>
    <row r="220" spans="2:21" s="141" customFormat="1">
      <c r="B220" s="89" t="s">
        <v>843</v>
      </c>
      <c r="C220" s="86" t="s">
        <v>844</v>
      </c>
      <c r="D220" s="99" t="s">
        <v>128</v>
      </c>
      <c r="E220" s="99" t="s">
        <v>347</v>
      </c>
      <c r="F220" s="86" t="s">
        <v>569</v>
      </c>
      <c r="G220" s="99" t="s">
        <v>405</v>
      </c>
      <c r="H220" s="86" t="s">
        <v>611</v>
      </c>
      <c r="I220" s="86" t="s">
        <v>351</v>
      </c>
      <c r="J220" s="86"/>
      <c r="K220" s="96">
        <v>4.5799999985685771</v>
      </c>
      <c r="L220" s="99" t="s">
        <v>172</v>
      </c>
      <c r="M220" s="100">
        <v>5.6500000000000002E-2</v>
      </c>
      <c r="N220" s="100">
        <v>2.5599999993972958E-2</v>
      </c>
      <c r="O220" s="96">
        <v>1142.1999000000001</v>
      </c>
      <c r="P220" s="98">
        <v>116.21</v>
      </c>
      <c r="Q220" s="86"/>
      <c r="R220" s="96">
        <v>1.327350555</v>
      </c>
      <c r="S220" s="97">
        <v>1.2295561777614153E-5</v>
      </c>
      <c r="T220" s="97">
        <v>1.4663747220125699E-4</v>
      </c>
      <c r="U220" s="97">
        <f>R220/'סכום נכסי הקרן'!$C$42</f>
        <v>3.5797611437560593E-5</v>
      </c>
    </row>
    <row r="221" spans="2:21" s="141" customFormat="1">
      <c r="B221" s="89" t="s">
        <v>845</v>
      </c>
      <c r="C221" s="86" t="s">
        <v>846</v>
      </c>
      <c r="D221" s="99" t="s">
        <v>128</v>
      </c>
      <c r="E221" s="99" t="s">
        <v>347</v>
      </c>
      <c r="F221" s="86" t="s">
        <v>572</v>
      </c>
      <c r="G221" s="99" t="s">
        <v>405</v>
      </c>
      <c r="H221" s="86" t="s">
        <v>611</v>
      </c>
      <c r="I221" s="86" t="s">
        <v>351</v>
      </c>
      <c r="J221" s="86"/>
      <c r="K221" s="96">
        <v>3.2999999999505971</v>
      </c>
      <c r="L221" s="99" t="s">
        <v>172</v>
      </c>
      <c r="M221" s="100">
        <v>3.7000000000000005E-2</v>
      </c>
      <c r="N221" s="100">
        <v>1.7699999999226015E-2</v>
      </c>
      <c r="O221" s="96">
        <v>5651.4503539999996</v>
      </c>
      <c r="P221" s="98">
        <v>107.45</v>
      </c>
      <c r="Q221" s="86"/>
      <c r="R221" s="96">
        <v>6.0724834109999994</v>
      </c>
      <c r="S221" s="97">
        <v>2.49977867331814E-5</v>
      </c>
      <c r="T221" s="97">
        <v>6.7085037484548057E-4</v>
      </c>
      <c r="U221" s="97">
        <f>R221/'סכום נכסי הקרן'!$C$42</f>
        <v>1.6377015159195119E-4</v>
      </c>
    </row>
    <row r="222" spans="2:21" s="141" customFormat="1">
      <c r="B222" s="89" t="s">
        <v>847</v>
      </c>
      <c r="C222" s="86" t="s">
        <v>848</v>
      </c>
      <c r="D222" s="99" t="s">
        <v>128</v>
      </c>
      <c r="E222" s="99" t="s">
        <v>347</v>
      </c>
      <c r="F222" s="86" t="s">
        <v>849</v>
      </c>
      <c r="G222" s="99" t="s">
        <v>401</v>
      </c>
      <c r="H222" s="86" t="s">
        <v>611</v>
      </c>
      <c r="I222" s="86" t="s">
        <v>351</v>
      </c>
      <c r="J222" s="86"/>
      <c r="K222" s="96">
        <v>2.8700000000704327</v>
      </c>
      <c r="L222" s="99" t="s">
        <v>172</v>
      </c>
      <c r="M222" s="100">
        <v>2.9500000000000002E-2</v>
      </c>
      <c r="N222" s="100">
        <v>1.8600000000462216E-2</v>
      </c>
      <c r="O222" s="96">
        <v>17489.545425</v>
      </c>
      <c r="P222" s="98">
        <v>103.91</v>
      </c>
      <c r="Q222" s="86"/>
      <c r="R222" s="96">
        <v>18.173386655999998</v>
      </c>
      <c r="S222" s="97">
        <v>8.1513906412490966E-5</v>
      </c>
      <c r="T222" s="97">
        <v>2.0076832533300858E-3</v>
      </c>
      <c r="U222" s="97">
        <f>R222/'סכום נכסי הקרן'!$C$42</f>
        <v>4.901220943973136E-4</v>
      </c>
    </row>
    <row r="223" spans="2:21" s="141" customFormat="1">
      <c r="B223" s="89" t="s">
        <v>850</v>
      </c>
      <c r="C223" s="86" t="s">
        <v>851</v>
      </c>
      <c r="D223" s="99" t="s">
        <v>128</v>
      </c>
      <c r="E223" s="99" t="s">
        <v>347</v>
      </c>
      <c r="F223" s="86" t="s">
        <v>508</v>
      </c>
      <c r="G223" s="99" t="s">
        <v>472</v>
      </c>
      <c r="H223" s="86" t="s">
        <v>611</v>
      </c>
      <c r="I223" s="86" t="s">
        <v>168</v>
      </c>
      <c r="J223" s="86"/>
      <c r="K223" s="96">
        <v>8.6700000001255848</v>
      </c>
      <c r="L223" s="99" t="s">
        <v>172</v>
      </c>
      <c r="M223" s="100">
        <v>3.4300000000000004E-2</v>
      </c>
      <c r="N223" s="100">
        <v>3.3100000000233123E-2</v>
      </c>
      <c r="O223" s="96">
        <v>26048.847204000002</v>
      </c>
      <c r="P223" s="98">
        <v>102.1</v>
      </c>
      <c r="Q223" s="86"/>
      <c r="R223" s="96">
        <v>26.595872997999994</v>
      </c>
      <c r="S223" s="97">
        <v>1.0260299040491572E-4</v>
      </c>
      <c r="T223" s="97">
        <v>2.9381474040310216E-3</v>
      </c>
      <c r="U223" s="97">
        <f>R223/'סכום נכסי הקרן'!$C$42</f>
        <v>7.172699961127553E-4</v>
      </c>
    </row>
    <row r="224" spans="2:21" s="141" customFormat="1">
      <c r="B224" s="89" t="s">
        <v>852</v>
      </c>
      <c r="C224" s="86" t="s">
        <v>853</v>
      </c>
      <c r="D224" s="99" t="s">
        <v>128</v>
      </c>
      <c r="E224" s="99" t="s">
        <v>347</v>
      </c>
      <c r="F224" s="86" t="s">
        <v>640</v>
      </c>
      <c r="G224" s="99" t="s">
        <v>405</v>
      </c>
      <c r="H224" s="86" t="s">
        <v>611</v>
      </c>
      <c r="I224" s="86" t="s">
        <v>168</v>
      </c>
      <c r="J224" s="86"/>
      <c r="K224" s="96">
        <v>3.3700001299360434</v>
      </c>
      <c r="L224" s="99" t="s">
        <v>172</v>
      </c>
      <c r="M224" s="100">
        <v>7.0499999999999993E-2</v>
      </c>
      <c r="N224" s="100">
        <v>2.6000000787491175E-2</v>
      </c>
      <c r="O224" s="96">
        <v>10.817406999999998</v>
      </c>
      <c r="P224" s="98">
        <v>117.39</v>
      </c>
      <c r="Q224" s="86"/>
      <c r="R224" s="96">
        <v>1.2698555E-2</v>
      </c>
      <c r="S224" s="97">
        <v>2.3393965180522954E-8</v>
      </c>
      <c r="T224" s="97">
        <v>1.402857744545587E-6</v>
      </c>
      <c r="U224" s="97">
        <f>R224/'סכום נכסי הקרן'!$C$42</f>
        <v>3.4247014550612989E-7</v>
      </c>
    </row>
    <row r="225" spans="2:21" s="141" customFormat="1">
      <c r="B225" s="89" t="s">
        <v>854</v>
      </c>
      <c r="C225" s="86" t="s">
        <v>855</v>
      </c>
      <c r="D225" s="99" t="s">
        <v>128</v>
      </c>
      <c r="E225" s="99" t="s">
        <v>347</v>
      </c>
      <c r="F225" s="86" t="s">
        <v>643</v>
      </c>
      <c r="G225" s="99" t="s">
        <v>440</v>
      </c>
      <c r="H225" s="86" t="s">
        <v>611</v>
      </c>
      <c r="I225" s="86" t="s">
        <v>351</v>
      </c>
      <c r="J225" s="86"/>
      <c r="K225" s="96">
        <v>3.209999999928169</v>
      </c>
      <c r="L225" s="99" t="s">
        <v>172</v>
      </c>
      <c r="M225" s="100">
        <v>4.1399999999999999E-2</v>
      </c>
      <c r="N225" s="100">
        <v>3.4899999999311308E-2</v>
      </c>
      <c r="O225" s="96">
        <v>13092.740599999997</v>
      </c>
      <c r="P225" s="98">
        <v>103.14</v>
      </c>
      <c r="Q225" s="86"/>
      <c r="R225" s="96">
        <v>13.503852656999999</v>
      </c>
      <c r="S225" s="97">
        <v>1.8093669211757333E-5</v>
      </c>
      <c r="T225" s="97">
        <v>1.4918220444038674E-3</v>
      </c>
      <c r="U225" s="97">
        <f>R225/'סכום נכסי הקרן'!$C$42</f>
        <v>3.6418839658025094E-4</v>
      </c>
    </row>
    <row r="226" spans="2:21" s="141" customFormat="1">
      <c r="B226" s="89" t="s">
        <v>856</v>
      </c>
      <c r="C226" s="86" t="s">
        <v>857</v>
      </c>
      <c r="D226" s="99" t="s">
        <v>128</v>
      </c>
      <c r="E226" s="99" t="s">
        <v>347</v>
      </c>
      <c r="F226" s="86" t="s">
        <v>643</v>
      </c>
      <c r="G226" s="99" t="s">
        <v>440</v>
      </c>
      <c r="H226" s="86" t="s">
        <v>611</v>
      </c>
      <c r="I226" s="86" t="s">
        <v>351</v>
      </c>
      <c r="J226" s="86"/>
      <c r="K226" s="96">
        <v>5.8800000000360786</v>
      </c>
      <c r="L226" s="99" t="s">
        <v>172</v>
      </c>
      <c r="M226" s="100">
        <v>2.5000000000000001E-2</v>
      </c>
      <c r="N226" s="100">
        <v>5.0500000000485663E-2</v>
      </c>
      <c r="O226" s="96">
        <v>33160.693118000003</v>
      </c>
      <c r="P226" s="98">
        <v>86.93</v>
      </c>
      <c r="Q226" s="86"/>
      <c r="R226" s="96">
        <v>28.826589792</v>
      </c>
      <c r="S226" s="97">
        <v>5.4013185584188607E-5</v>
      </c>
      <c r="T226" s="97">
        <v>3.1845831859251671E-3</v>
      </c>
      <c r="U226" s="97">
        <f>R226/'סכום נכסי הקרן'!$C$42</f>
        <v>7.7743069195760923E-4</v>
      </c>
    </row>
    <row r="227" spans="2:21" s="141" customFormat="1">
      <c r="B227" s="89" t="s">
        <v>858</v>
      </c>
      <c r="C227" s="86" t="s">
        <v>859</v>
      </c>
      <c r="D227" s="99" t="s">
        <v>128</v>
      </c>
      <c r="E227" s="99" t="s">
        <v>347</v>
      </c>
      <c r="F227" s="86" t="s">
        <v>643</v>
      </c>
      <c r="G227" s="99" t="s">
        <v>440</v>
      </c>
      <c r="H227" s="86" t="s">
        <v>611</v>
      </c>
      <c r="I227" s="86" t="s">
        <v>351</v>
      </c>
      <c r="J227" s="86"/>
      <c r="K227" s="96">
        <v>4.4800000000775908</v>
      </c>
      <c r="L227" s="99" t="s">
        <v>172</v>
      </c>
      <c r="M227" s="100">
        <v>3.5499999999999997E-2</v>
      </c>
      <c r="N227" s="100">
        <v>4.4900000001034543E-2</v>
      </c>
      <c r="O227" s="96">
        <v>15950.686232</v>
      </c>
      <c r="P227" s="98">
        <v>96.96</v>
      </c>
      <c r="Q227" s="86"/>
      <c r="R227" s="96">
        <v>15.465784659999999</v>
      </c>
      <c r="S227" s="97">
        <v>2.2445712183768298E-5</v>
      </c>
      <c r="T227" s="97">
        <v>1.7085641465312657E-3</v>
      </c>
      <c r="U227" s="97">
        <f>R227/'סכום נכסי הקרן'!$C$42</f>
        <v>4.1710017579769281E-4</v>
      </c>
    </row>
    <row r="228" spans="2:21" s="141" customFormat="1">
      <c r="B228" s="89" t="s">
        <v>860</v>
      </c>
      <c r="C228" s="86" t="s">
        <v>861</v>
      </c>
      <c r="D228" s="99" t="s">
        <v>128</v>
      </c>
      <c r="E228" s="99" t="s">
        <v>347</v>
      </c>
      <c r="F228" s="86" t="s">
        <v>862</v>
      </c>
      <c r="G228" s="99" t="s">
        <v>405</v>
      </c>
      <c r="H228" s="86" t="s">
        <v>611</v>
      </c>
      <c r="I228" s="86" t="s">
        <v>351</v>
      </c>
      <c r="J228" s="86"/>
      <c r="K228" s="96">
        <v>4.9299999999182953</v>
      </c>
      <c r="L228" s="99" t="s">
        <v>172</v>
      </c>
      <c r="M228" s="100">
        <v>3.9E-2</v>
      </c>
      <c r="N228" s="100">
        <v>4.7799999999328123E-2</v>
      </c>
      <c r="O228" s="96">
        <v>24780.661386000003</v>
      </c>
      <c r="P228" s="98">
        <v>97.3</v>
      </c>
      <c r="Q228" s="86"/>
      <c r="R228" s="96">
        <v>24.111583529000001</v>
      </c>
      <c r="S228" s="97">
        <v>5.8876811960369698E-5</v>
      </c>
      <c r="T228" s="97">
        <v>2.6636984827734704E-3</v>
      </c>
      <c r="U228" s="97">
        <f>R228/'סכום נכסי הקרן'!$C$42</f>
        <v>6.5027064256994874E-4</v>
      </c>
    </row>
    <row r="229" spans="2:21" s="141" customFormat="1">
      <c r="B229" s="89" t="s">
        <v>863</v>
      </c>
      <c r="C229" s="86" t="s">
        <v>864</v>
      </c>
      <c r="D229" s="99" t="s">
        <v>128</v>
      </c>
      <c r="E229" s="99" t="s">
        <v>347</v>
      </c>
      <c r="F229" s="86" t="s">
        <v>865</v>
      </c>
      <c r="G229" s="99" t="s">
        <v>440</v>
      </c>
      <c r="H229" s="86" t="s">
        <v>611</v>
      </c>
      <c r="I229" s="86" t="s">
        <v>351</v>
      </c>
      <c r="J229" s="86"/>
      <c r="K229" s="96">
        <v>1.7299999999529794</v>
      </c>
      <c r="L229" s="99" t="s">
        <v>172</v>
      </c>
      <c r="M229" s="100">
        <v>1.47E-2</v>
      </c>
      <c r="N229" s="100">
        <v>1.3799999999653532E-2</v>
      </c>
      <c r="O229" s="96">
        <v>16130.820272000001</v>
      </c>
      <c r="P229" s="98">
        <v>100.2</v>
      </c>
      <c r="Q229" s="86"/>
      <c r="R229" s="96">
        <v>16.163081911999999</v>
      </c>
      <c r="S229" s="97">
        <v>4.9226575603658635E-5</v>
      </c>
      <c r="T229" s="97">
        <v>1.7855972302339828E-3</v>
      </c>
      <c r="U229" s="97">
        <f>R229/'סכום נכסי הקרן'!$C$42</f>
        <v>4.3590574000192432E-4</v>
      </c>
    </row>
    <row r="230" spans="2:21" s="141" customFormat="1">
      <c r="B230" s="89" t="s">
        <v>866</v>
      </c>
      <c r="C230" s="86" t="s">
        <v>867</v>
      </c>
      <c r="D230" s="99" t="s">
        <v>128</v>
      </c>
      <c r="E230" s="99" t="s">
        <v>347</v>
      </c>
      <c r="F230" s="86" t="s">
        <v>865</v>
      </c>
      <c r="G230" s="99" t="s">
        <v>440</v>
      </c>
      <c r="H230" s="86" t="s">
        <v>611</v>
      </c>
      <c r="I230" s="86" t="s">
        <v>351</v>
      </c>
      <c r="J230" s="86"/>
      <c r="K230" s="96">
        <v>3.0999999999150476</v>
      </c>
      <c r="L230" s="99" t="s">
        <v>172</v>
      </c>
      <c r="M230" s="100">
        <v>2.1600000000000001E-2</v>
      </c>
      <c r="N230" s="100">
        <v>2.439999999966019E-2</v>
      </c>
      <c r="O230" s="96">
        <v>14160.879294</v>
      </c>
      <c r="P230" s="98">
        <v>99.75</v>
      </c>
      <c r="Q230" s="86"/>
      <c r="R230" s="96">
        <v>14.125477091999999</v>
      </c>
      <c r="S230" s="97">
        <v>1.7834119355240903E-5</v>
      </c>
      <c r="T230" s="97">
        <v>1.5604952637456367E-3</v>
      </c>
      <c r="U230" s="97">
        <f>R230/'סכום נכסי הקרן'!$C$42</f>
        <v>3.8095312380351498E-4</v>
      </c>
    </row>
    <row r="231" spans="2:21" s="141" customFormat="1">
      <c r="B231" s="89" t="s">
        <v>868</v>
      </c>
      <c r="C231" s="86" t="s">
        <v>869</v>
      </c>
      <c r="D231" s="99" t="s">
        <v>128</v>
      </c>
      <c r="E231" s="99" t="s">
        <v>347</v>
      </c>
      <c r="F231" s="86" t="s">
        <v>817</v>
      </c>
      <c r="G231" s="99" t="s">
        <v>159</v>
      </c>
      <c r="H231" s="86" t="s">
        <v>611</v>
      </c>
      <c r="I231" s="86" t="s">
        <v>168</v>
      </c>
      <c r="J231" s="86"/>
      <c r="K231" s="96">
        <v>2.5799999999325522</v>
      </c>
      <c r="L231" s="99" t="s">
        <v>172</v>
      </c>
      <c r="M231" s="100">
        <v>2.4E-2</v>
      </c>
      <c r="N231" s="100">
        <v>1.7899999999662759E-2</v>
      </c>
      <c r="O231" s="96">
        <v>10776.393579</v>
      </c>
      <c r="P231" s="98">
        <v>101.81</v>
      </c>
      <c r="Q231" s="86"/>
      <c r="R231" s="96">
        <v>10.971446303</v>
      </c>
      <c r="S231" s="97">
        <v>2.9177473626961244E-5</v>
      </c>
      <c r="T231" s="97">
        <v>1.212057467564585E-3</v>
      </c>
      <c r="U231" s="97">
        <f>R231/'סכום נכסי הקרן'!$C$42</f>
        <v>2.95891368096693E-4</v>
      </c>
    </row>
    <row r="232" spans="2:21" s="141" customFormat="1">
      <c r="B232" s="89" t="s">
        <v>870</v>
      </c>
      <c r="C232" s="86" t="s">
        <v>871</v>
      </c>
      <c r="D232" s="99" t="s">
        <v>128</v>
      </c>
      <c r="E232" s="99" t="s">
        <v>347</v>
      </c>
      <c r="F232" s="86" t="s">
        <v>872</v>
      </c>
      <c r="G232" s="99" t="s">
        <v>405</v>
      </c>
      <c r="H232" s="86" t="s">
        <v>611</v>
      </c>
      <c r="I232" s="86" t="s">
        <v>351</v>
      </c>
      <c r="J232" s="86"/>
      <c r="K232" s="96">
        <v>1.3900000000018311</v>
      </c>
      <c r="L232" s="99" t="s">
        <v>172</v>
      </c>
      <c r="M232" s="100">
        <v>5.0999999999999997E-2</v>
      </c>
      <c r="N232" s="100">
        <v>2.5100000000164789E-2</v>
      </c>
      <c r="O232" s="96">
        <v>47445.063757000004</v>
      </c>
      <c r="P232" s="98">
        <v>103.6</v>
      </c>
      <c r="Q232" s="86"/>
      <c r="R232" s="96">
        <v>49.153084469</v>
      </c>
      <c r="S232" s="97">
        <v>6.2239359513314977E-5</v>
      </c>
      <c r="T232" s="97">
        <v>5.4301284843543268E-3</v>
      </c>
      <c r="U232" s="97">
        <f>R232/'סכום נכסי הקרן'!$C$42</f>
        <v>1.3256204339921766E-3</v>
      </c>
    </row>
    <row r="233" spans="2:21" s="141" customFormat="1">
      <c r="B233" s="89" t="s">
        <v>873</v>
      </c>
      <c r="C233" s="86" t="s">
        <v>874</v>
      </c>
      <c r="D233" s="99" t="s">
        <v>128</v>
      </c>
      <c r="E233" s="99" t="s">
        <v>347</v>
      </c>
      <c r="F233" s="86" t="s">
        <v>875</v>
      </c>
      <c r="G233" s="99" t="s">
        <v>405</v>
      </c>
      <c r="H233" s="86" t="s">
        <v>611</v>
      </c>
      <c r="I233" s="86" t="s">
        <v>351</v>
      </c>
      <c r="J233" s="86"/>
      <c r="K233" s="96">
        <v>5.2100000200744301</v>
      </c>
      <c r="L233" s="99" t="s">
        <v>172</v>
      </c>
      <c r="M233" s="100">
        <v>2.6200000000000001E-2</v>
      </c>
      <c r="N233" s="100">
        <v>2.8700000128954951E-2</v>
      </c>
      <c r="O233" s="96">
        <v>75.651284000000004</v>
      </c>
      <c r="P233" s="98">
        <v>99.43</v>
      </c>
      <c r="Q233" s="86"/>
      <c r="R233" s="96">
        <v>7.5220069000000001E-2</v>
      </c>
      <c r="S233" s="97">
        <v>2.9890115291310089E-7</v>
      </c>
      <c r="T233" s="97">
        <v>8.3098475646956239E-6</v>
      </c>
      <c r="U233" s="97">
        <f>R233/'סכום נכסי הקרן'!$C$42</f>
        <v>2.028626719765448E-6</v>
      </c>
    </row>
    <row r="234" spans="2:21" s="141" customFormat="1">
      <c r="B234" s="89" t="s">
        <v>876</v>
      </c>
      <c r="C234" s="86" t="s">
        <v>877</v>
      </c>
      <c r="D234" s="99" t="s">
        <v>128</v>
      </c>
      <c r="E234" s="99" t="s">
        <v>347</v>
      </c>
      <c r="F234" s="86" t="s">
        <v>875</v>
      </c>
      <c r="G234" s="99" t="s">
        <v>405</v>
      </c>
      <c r="H234" s="86" t="s">
        <v>611</v>
      </c>
      <c r="I234" s="86" t="s">
        <v>351</v>
      </c>
      <c r="J234" s="86"/>
      <c r="K234" s="96">
        <v>3.3299999999583334</v>
      </c>
      <c r="L234" s="99" t="s">
        <v>172</v>
      </c>
      <c r="M234" s="100">
        <v>3.3500000000000002E-2</v>
      </c>
      <c r="N234" s="100">
        <v>1.8799999999367826E-2</v>
      </c>
      <c r="O234" s="96">
        <v>13059.025964000002</v>
      </c>
      <c r="P234" s="98">
        <v>104.92</v>
      </c>
      <c r="Q234" s="96">
        <v>0.21873868400000002</v>
      </c>
      <c r="R234" s="96">
        <v>13.920268726000002</v>
      </c>
      <c r="S234" s="97">
        <v>2.714859071257685E-5</v>
      </c>
      <c r="T234" s="97">
        <v>1.5378251138357737E-3</v>
      </c>
      <c r="U234" s="97">
        <f>R234/'סכום נכסי הקרן'!$C$42</f>
        <v>3.7541881387903191E-4</v>
      </c>
    </row>
    <row r="235" spans="2:21" s="141" customFormat="1">
      <c r="B235" s="89" t="s">
        <v>878</v>
      </c>
      <c r="C235" s="86" t="s">
        <v>879</v>
      </c>
      <c r="D235" s="99" t="s">
        <v>128</v>
      </c>
      <c r="E235" s="99" t="s">
        <v>347</v>
      </c>
      <c r="F235" s="86" t="s">
        <v>610</v>
      </c>
      <c r="G235" s="99" t="s">
        <v>355</v>
      </c>
      <c r="H235" s="86" t="s">
        <v>655</v>
      </c>
      <c r="I235" s="86" t="s">
        <v>168</v>
      </c>
      <c r="J235" s="86"/>
      <c r="K235" s="96">
        <v>1.4199999996602788</v>
      </c>
      <c r="L235" s="99" t="s">
        <v>172</v>
      </c>
      <c r="M235" s="100">
        <v>2.81E-2</v>
      </c>
      <c r="N235" s="100">
        <v>1.2099999995268165E-2</v>
      </c>
      <c r="O235" s="96">
        <v>1609.4609159999998</v>
      </c>
      <c r="P235" s="98">
        <v>102.42</v>
      </c>
      <c r="Q235" s="86"/>
      <c r="R235" s="96">
        <v>1.6484098180000002</v>
      </c>
      <c r="S235" s="97">
        <v>1.6673513550472399E-5</v>
      </c>
      <c r="T235" s="97">
        <v>1.8210611202347683E-4</v>
      </c>
      <c r="U235" s="97">
        <f>R235/'סכום נכסי הקרן'!$C$42</f>
        <v>4.4456329891408369E-5</v>
      </c>
    </row>
    <row r="236" spans="2:21" s="141" customFormat="1">
      <c r="B236" s="89" t="s">
        <v>880</v>
      </c>
      <c r="C236" s="86" t="s">
        <v>881</v>
      </c>
      <c r="D236" s="99" t="s">
        <v>128</v>
      </c>
      <c r="E236" s="99" t="s">
        <v>347</v>
      </c>
      <c r="F236" s="86" t="s">
        <v>658</v>
      </c>
      <c r="G236" s="99" t="s">
        <v>405</v>
      </c>
      <c r="H236" s="86" t="s">
        <v>655</v>
      </c>
      <c r="I236" s="86" t="s">
        <v>168</v>
      </c>
      <c r="J236" s="86"/>
      <c r="K236" s="96">
        <v>2.0999998689337058</v>
      </c>
      <c r="L236" s="99" t="s">
        <v>172</v>
      </c>
      <c r="M236" s="100">
        <v>4.6500000000000007E-2</v>
      </c>
      <c r="N236" s="100">
        <v>2.3499998689337064E-2</v>
      </c>
      <c r="O236" s="96">
        <v>4.3166779999999996</v>
      </c>
      <c r="P236" s="98">
        <v>106.05</v>
      </c>
      <c r="Q236" s="86"/>
      <c r="R236" s="96">
        <v>4.5778359999999992E-3</v>
      </c>
      <c r="S236" s="97">
        <v>2.6813185620026505E-8</v>
      </c>
      <c r="T236" s="97">
        <v>5.0573098166362948E-7</v>
      </c>
      <c r="U236" s="97">
        <f>R236/'סכום נכסי הקרן'!$C$42</f>
        <v>1.2346067414939727E-7</v>
      </c>
    </row>
    <row r="237" spans="2:21" s="141" customFormat="1">
      <c r="B237" s="89" t="s">
        <v>882</v>
      </c>
      <c r="C237" s="86" t="s">
        <v>883</v>
      </c>
      <c r="D237" s="99" t="s">
        <v>128</v>
      </c>
      <c r="E237" s="99" t="s">
        <v>347</v>
      </c>
      <c r="F237" s="86" t="s">
        <v>884</v>
      </c>
      <c r="G237" s="99" t="s">
        <v>472</v>
      </c>
      <c r="H237" s="86" t="s">
        <v>655</v>
      </c>
      <c r="I237" s="86" t="s">
        <v>168</v>
      </c>
      <c r="J237" s="86"/>
      <c r="K237" s="96">
        <v>5.9700000001787323</v>
      </c>
      <c r="L237" s="99" t="s">
        <v>172</v>
      </c>
      <c r="M237" s="100">
        <v>3.27E-2</v>
      </c>
      <c r="N237" s="100">
        <v>2.7000000001226598E-2</v>
      </c>
      <c r="O237" s="96">
        <v>10909.644082999999</v>
      </c>
      <c r="P237" s="98">
        <v>104.62</v>
      </c>
      <c r="Q237" s="86"/>
      <c r="R237" s="96">
        <v>11.413669968000001</v>
      </c>
      <c r="S237" s="97">
        <v>4.8922170775784752E-5</v>
      </c>
      <c r="T237" s="97">
        <v>1.2609116004377019E-3</v>
      </c>
      <c r="U237" s="97">
        <f>R237/'סכום נכסי הקרן'!$C$42</f>
        <v>3.0781779617443915E-4</v>
      </c>
    </row>
    <row r="238" spans="2:21" s="141" customFormat="1">
      <c r="B238" s="89" t="s">
        <v>885</v>
      </c>
      <c r="C238" s="86" t="s">
        <v>886</v>
      </c>
      <c r="D238" s="99" t="s">
        <v>128</v>
      </c>
      <c r="E238" s="99" t="s">
        <v>347</v>
      </c>
      <c r="F238" s="86" t="s">
        <v>887</v>
      </c>
      <c r="G238" s="99" t="s">
        <v>888</v>
      </c>
      <c r="H238" s="86" t="s">
        <v>685</v>
      </c>
      <c r="I238" s="86" t="s">
        <v>168</v>
      </c>
      <c r="J238" s="86"/>
      <c r="K238" s="96">
        <v>5.6500000000929615</v>
      </c>
      <c r="L238" s="99" t="s">
        <v>172</v>
      </c>
      <c r="M238" s="100">
        <v>4.4500000000000005E-2</v>
      </c>
      <c r="N238" s="100">
        <v>3.2600000000523627E-2</v>
      </c>
      <c r="O238" s="96">
        <v>24389.005753000001</v>
      </c>
      <c r="P238" s="98">
        <v>108.06</v>
      </c>
      <c r="Q238" s="86"/>
      <c r="R238" s="96">
        <v>26.354759887</v>
      </c>
      <c r="S238" s="97">
        <v>8.1952304277553773E-5</v>
      </c>
      <c r="T238" s="97">
        <v>2.9115107201659819E-3</v>
      </c>
      <c r="U238" s="97">
        <f>R238/'סכום נכסי הקרן'!$C$42</f>
        <v>7.1076736315903697E-4</v>
      </c>
    </row>
    <row r="239" spans="2:21" s="141" customFormat="1">
      <c r="B239" s="89" t="s">
        <v>889</v>
      </c>
      <c r="C239" s="86" t="s">
        <v>890</v>
      </c>
      <c r="D239" s="99" t="s">
        <v>128</v>
      </c>
      <c r="E239" s="99" t="s">
        <v>347</v>
      </c>
      <c r="F239" s="86" t="s">
        <v>891</v>
      </c>
      <c r="G239" s="99" t="s">
        <v>405</v>
      </c>
      <c r="H239" s="86" t="s">
        <v>685</v>
      </c>
      <c r="I239" s="86" t="s">
        <v>168</v>
      </c>
      <c r="J239" s="86"/>
      <c r="K239" s="96">
        <v>4.1499999999971848</v>
      </c>
      <c r="L239" s="99" t="s">
        <v>172</v>
      </c>
      <c r="M239" s="100">
        <v>4.2000000000000003E-2</v>
      </c>
      <c r="N239" s="100">
        <v>8.5299999999375126E-2</v>
      </c>
      <c r="O239" s="96">
        <v>20957.735356000001</v>
      </c>
      <c r="P239" s="98">
        <v>84.76</v>
      </c>
      <c r="Q239" s="86"/>
      <c r="R239" s="96">
        <v>17.763776486999998</v>
      </c>
      <c r="S239" s="97">
        <v>3.4783425062124417E-5</v>
      </c>
      <c r="T239" s="97">
        <v>1.9624320575974785E-3</v>
      </c>
      <c r="U239" s="97">
        <f>R239/'סכום נכסי הקרן'!$C$42</f>
        <v>4.7907522692473733E-4</v>
      </c>
    </row>
    <row r="240" spans="2:21" s="141" customFormat="1">
      <c r="B240" s="89" t="s">
        <v>892</v>
      </c>
      <c r="C240" s="86" t="s">
        <v>893</v>
      </c>
      <c r="D240" s="99" t="s">
        <v>128</v>
      </c>
      <c r="E240" s="99" t="s">
        <v>347</v>
      </c>
      <c r="F240" s="86" t="s">
        <v>891</v>
      </c>
      <c r="G240" s="99" t="s">
        <v>405</v>
      </c>
      <c r="H240" s="86" t="s">
        <v>685</v>
      </c>
      <c r="I240" s="86" t="s">
        <v>168</v>
      </c>
      <c r="J240" s="86"/>
      <c r="K240" s="96">
        <v>4.7500000000156737</v>
      </c>
      <c r="L240" s="99" t="s">
        <v>172</v>
      </c>
      <c r="M240" s="100">
        <v>3.2500000000000001E-2</v>
      </c>
      <c r="N240" s="100">
        <v>5.140000000025078E-2</v>
      </c>
      <c r="O240" s="96">
        <v>34557.006691000002</v>
      </c>
      <c r="P240" s="98">
        <v>92.31</v>
      </c>
      <c r="Q240" s="86"/>
      <c r="R240" s="96">
        <v>31.899571729999998</v>
      </c>
      <c r="S240" s="97">
        <v>4.6061330710613556E-5</v>
      </c>
      <c r="T240" s="97">
        <v>3.5240672067899039E-3</v>
      </c>
      <c r="U240" s="97">
        <f>R240/'סכום נכסי הקרן'!$C$42</f>
        <v>8.6030662323046422E-4</v>
      </c>
    </row>
    <row r="241" spans="2:21" s="141" customFormat="1">
      <c r="B241" s="89" t="s">
        <v>894</v>
      </c>
      <c r="C241" s="86" t="s">
        <v>895</v>
      </c>
      <c r="D241" s="99" t="s">
        <v>128</v>
      </c>
      <c r="E241" s="99" t="s">
        <v>347</v>
      </c>
      <c r="F241" s="86" t="s">
        <v>690</v>
      </c>
      <c r="G241" s="99" t="s">
        <v>401</v>
      </c>
      <c r="H241" s="86" t="s">
        <v>685</v>
      </c>
      <c r="I241" s="86" t="s">
        <v>168</v>
      </c>
      <c r="J241" s="86"/>
      <c r="K241" s="96">
        <v>1.3400000001284404</v>
      </c>
      <c r="L241" s="99" t="s">
        <v>172</v>
      </c>
      <c r="M241" s="100">
        <v>3.3000000000000002E-2</v>
      </c>
      <c r="N241" s="100">
        <v>2.6300000001632268E-2</v>
      </c>
      <c r="O241" s="96">
        <v>7375.4594960000004</v>
      </c>
      <c r="P241" s="98">
        <v>101.34</v>
      </c>
      <c r="Q241" s="86"/>
      <c r="R241" s="96">
        <v>7.4742904059999988</v>
      </c>
      <c r="S241" s="97">
        <v>1.7654640536199813E-5</v>
      </c>
      <c r="T241" s="97">
        <v>8.2571333360684565E-4</v>
      </c>
      <c r="U241" s="97">
        <f>R241/'סכום נכסי הקרן'!$C$42</f>
        <v>2.0157579526945311E-4</v>
      </c>
    </row>
    <row r="242" spans="2:21" s="141" customFormat="1">
      <c r="B242" s="89" t="s">
        <v>896</v>
      </c>
      <c r="C242" s="86" t="s">
        <v>897</v>
      </c>
      <c r="D242" s="99" t="s">
        <v>128</v>
      </c>
      <c r="E242" s="99" t="s">
        <v>347</v>
      </c>
      <c r="F242" s="86" t="s">
        <v>696</v>
      </c>
      <c r="G242" s="99" t="s">
        <v>523</v>
      </c>
      <c r="H242" s="86" t="s">
        <v>685</v>
      </c>
      <c r="I242" s="86" t="s">
        <v>351</v>
      </c>
      <c r="J242" s="86"/>
      <c r="K242" s="96">
        <v>1.6799999999604622</v>
      </c>
      <c r="L242" s="99" t="s">
        <v>172</v>
      </c>
      <c r="M242" s="100">
        <v>0.06</v>
      </c>
      <c r="N242" s="100">
        <v>1.6299999999557554E-2</v>
      </c>
      <c r="O242" s="96">
        <v>19491.058700000001</v>
      </c>
      <c r="P242" s="98">
        <v>109</v>
      </c>
      <c r="Q242" s="86"/>
      <c r="R242" s="96">
        <v>21.245253337999994</v>
      </c>
      <c r="S242" s="97">
        <v>4.7501680624919521E-5</v>
      </c>
      <c r="T242" s="97">
        <v>2.3470440676160616E-3</v>
      </c>
      <c r="U242" s="97">
        <f>R242/'סכום נכסי הקרן'!$C$42</f>
        <v>5.7296794808381346E-4</v>
      </c>
    </row>
    <row r="243" spans="2:21" s="141" customFormat="1">
      <c r="B243" s="89" t="s">
        <v>898</v>
      </c>
      <c r="C243" s="86" t="s">
        <v>899</v>
      </c>
      <c r="D243" s="99" t="s">
        <v>128</v>
      </c>
      <c r="E243" s="99" t="s">
        <v>347</v>
      </c>
      <c r="F243" s="86" t="s">
        <v>696</v>
      </c>
      <c r="G243" s="99" t="s">
        <v>523</v>
      </c>
      <c r="H243" s="86" t="s">
        <v>685</v>
      </c>
      <c r="I243" s="86" t="s">
        <v>351</v>
      </c>
      <c r="J243" s="86"/>
      <c r="K243" s="96">
        <v>3.2399999992092177</v>
      </c>
      <c r="L243" s="99" t="s">
        <v>172</v>
      </c>
      <c r="M243" s="100">
        <v>5.9000000000000004E-2</v>
      </c>
      <c r="N243" s="100">
        <v>2.439999998079528E-2</v>
      </c>
      <c r="O243" s="96">
        <v>312.98477100000002</v>
      </c>
      <c r="P243" s="98">
        <v>113.13</v>
      </c>
      <c r="Q243" s="86"/>
      <c r="R243" s="96">
        <v>0.35407967200000001</v>
      </c>
      <c r="S243" s="97">
        <v>3.5192570183358844E-7</v>
      </c>
      <c r="T243" s="97">
        <v>3.9116530191928233E-5</v>
      </c>
      <c r="U243" s="97">
        <f>R243/'סכום נכסי הקרן'!$C$42</f>
        <v>9.5492531859414518E-6</v>
      </c>
    </row>
    <row r="244" spans="2:21" s="141" customFormat="1">
      <c r="B244" s="89" t="s">
        <v>900</v>
      </c>
      <c r="C244" s="86" t="s">
        <v>901</v>
      </c>
      <c r="D244" s="99" t="s">
        <v>128</v>
      </c>
      <c r="E244" s="99" t="s">
        <v>347</v>
      </c>
      <c r="F244" s="86" t="s">
        <v>699</v>
      </c>
      <c r="G244" s="99" t="s">
        <v>405</v>
      </c>
      <c r="H244" s="86" t="s">
        <v>685</v>
      </c>
      <c r="I244" s="86" t="s">
        <v>351</v>
      </c>
      <c r="J244" s="86"/>
      <c r="K244" s="96">
        <v>3.6700088900892385</v>
      </c>
      <c r="L244" s="99" t="s">
        <v>172</v>
      </c>
      <c r="M244" s="100">
        <v>6.9000000000000006E-2</v>
      </c>
      <c r="N244" s="100">
        <v>0.10420017330047379</v>
      </c>
      <c r="O244" s="96">
        <v>9.7345000000000001E-2</v>
      </c>
      <c r="P244" s="98">
        <v>91.29</v>
      </c>
      <c r="Q244" s="86"/>
      <c r="R244" s="96">
        <v>8.8862999999999993E-5</v>
      </c>
      <c r="S244" s="97">
        <v>1.4714440542897783E-10</v>
      </c>
      <c r="T244" s="97">
        <v>9.8170341234537703E-9</v>
      </c>
      <c r="U244" s="97">
        <f>R244/'סכום נכסי הקרן'!$C$42</f>
        <v>2.3965659510165699E-9</v>
      </c>
    </row>
    <row r="245" spans="2:21" s="141" customFormat="1">
      <c r="B245" s="89" t="s">
        <v>902</v>
      </c>
      <c r="C245" s="86" t="s">
        <v>903</v>
      </c>
      <c r="D245" s="99" t="s">
        <v>128</v>
      </c>
      <c r="E245" s="99" t="s">
        <v>347</v>
      </c>
      <c r="F245" s="86" t="s">
        <v>904</v>
      </c>
      <c r="G245" s="99" t="s">
        <v>405</v>
      </c>
      <c r="H245" s="86" t="s">
        <v>685</v>
      </c>
      <c r="I245" s="86" t="s">
        <v>168</v>
      </c>
      <c r="J245" s="86"/>
      <c r="K245" s="96">
        <v>3.570000000085281</v>
      </c>
      <c r="L245" s="99" t="s">
        <v>172</v>
      </c>
      <c r="M245" s="100">
        <v>4.5999999999999999E-2</v>
      </c>
      <c r="N245" s="100">
        <v>8.0800000001615843E-2</v>
      </c>
      <c r="O245" s="96">
        <v>12509.473965999998</v>
      </c>
      <c r="P245" s="98">
        <v>89.05</v>
      </c>
      <c r="Q245" s="86"/>
      <c r="R245" s="96">
        <v>11.139686565</v>
      </c>
      <c r="S245" s="97">
        <v>4.944456113043477E-5</v>
      </c>
      <c r="T245" s="97">
        <v>1.2306436101997965E-3</v>
      </c>
      <c r="U245" s="97">
        <f>R245/'סכום נכסי הקרן'!$C$42</f>
        <v>3.0042867702728622E-4</v>
      </c>
    </row>
    <row r="246" spans="2:21" s="141" customFormat="1">
      <c r="B246" s="89" t="s">
        <v>905</v>
      </c>
      <c r="C246" s="86" t="s">
        <v>906</v>
      </c>
      <c r="D246" s="99" t="s">
        <v>128</v>
      </c>
      <c r="E246" s="99" t="s">
        <v>347</v>
      </c>
      <c r="F246" s="86" t="s">
        <v>907</v>
      </c>
      <c r="G246" s="99" t="s">
        <v>401</v>
      </c>
      <c r="H246" s="86" t="s">
        <v>709</v>
      </c>
      <c r="I246" s="86" t="s">
        <v>351</v>
      </c>
      <c r="J246" s="86"/>
      <c r="K246" s="96">
        <v>0.98000000018809807</v>
      </c>
      <c r="L246" s="99" t="s">
        <v>172</v>
      </c>
      <c r="M246" s="100">
        <v>4.7E-2</v>
      </c>
      <c r="N246" s="100">
        <v>1.5200000001058051E-2</v>
      </c>
      <c r="O246" s="96">
        <v>3249.4318039999994</v>
      </c>
      <c r="P246" s="98">
        <v>104.71</v>
      </c>
      <c r="Q246" s="86"/>
      <c r="R246" s="96">
        <v>3.4024799320000003</v>
      </c>
      <c r="S246" s="97">
        <v>4.9169447934824706E-5</v>
      </c>
      <c r="T246" s="97">
        <v>3.7588491944690896E-4</v>
      </c>
      <c r="U246" s="97">
        <f>R246/'סכום נכסי הקרן'!$C$42</f>
        <v>9.1762235734201805E-5</v>
      </c>
    </row>
    <row r="247" spans="2:21" s="141" customFormat="1"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96"/>
      <c r="P247" s="98"/>
      <c r="Q247" s="86"/>
      <c r="R247" s="86"/>
      <c r="S247" s="86"/>
      <c r="T247" s="97"/>
      <c r="U247" s="86"/>
    </row>
    <row r="248" spans="2:21" s="141" customFormat="1">
      <c r="B248" s="104" t="s">
        <v>49</v>
      </c>
      <c r="C248" s="84"/>
      <c r="D248" s="84"/>
      <c r="E248" s="84"/>
      <c r="F248" s="84"/>
      <c r="G248" s="84"/>
      <c r="H248" s="84"/>
      <c r="I248" s="84"/>
      <c r="J248" s="84"/>
      <c r="K248" s="93">
        <v>4.5151073325652309</v>
      </c>
      <c r="L248" s="84"/>
      <c r="M248" s="84"/>
      <c r="N248" s="106">
        <v>5.0214697996305464E-2</v>
      </c>
      <c r="O248" s="93"/>
      <c r="P248" s="95"/>
      <c r="Q248" s="84"/>
      <c r="R248" s="93">
        <v>289.24800570400004</v>
      </c>
      <c r="S248" s="84"/>
      <c r="T248" s="94">
        <v>3.195432904737764E-2</v>
      </c>
      <c r="U248" s="94">
        <f>R248/'סכום נכסי הקרן'!$C$42</f>
        <v>7.8007936021702298E-3</v>
      </c>
    </row>
    <row r="249" spans="2:21" s="141" customFormat="1">
      <c r="B249" s="89" t="s">
        <v>908</v>
      </c>
      <c r="C249" s="86" t="s">
        <v>909</v>
      </c>
      <c r="D249" s="99" t="s">
        <v>128</v>
      </c>
      <c r="E249" s="99" t="s">
        <v>347</v>
      </c>
      <c r="F249" s="86" t="s">
        <v>910</v>
      </c>
      <c r="G249" s="99" t="s">
        <v>888</v>
      </c>
      <c r="H249" s="86" t="s">
        <v>423</v>
      </c>
      <c r="I249" s="86" t="s">
        <v>351</v>
      </c>
      <c r="J249" s="86"/>
      <c r="K249" s="96">
        <v>3.2900000000081584</v>
      </c>
      <c r="L249" s="99" t="s">
        <v>172</v>
      </c>
      <c r="M249" s="100">
        <v>3.49E-2</v>
      </c>
      <c r="N249" s="100">
        <v>3.8900000000063856E-2</v>
      </c>
      <c r="O249" s="96">
        <v>111497.71359100001</v>
      </c>
      <c r="P249" s="98">
        <v>101.13</v>
      </c>
      <c r="Q249" s="86"/>
      <c r="R249" s="96">
        <v>112.75764065200002</v>
      </c>
      <c r="S249" s="97">
        <v>5.2422153413984492E-5</v>
      </c>
      <c r="T249" s="97">
        <v>1.245676610018593E-2</v>
      </c>
      <c r="U249" s="97">
        <f>R249/'סכום נכסי הקרן'!$C$42</f>
        <v>3.0409858130329283E-3</v>
      </c>
    </row>
    <row r="250" spans="2:21" s="141" customFormat="1">
      <c r="B250" s="89" t="s">
        <v>911</v>
      </c>
      <c r="C250" s="86" t="s">
        <v>912</v>
      </c>
      <c r="D250" s="99" t="s">
        <v>128</v>
      </c>
      <c r="E250" s="99" t="s">
        <v>347</v>
      </c>
      <c r="F250" s="86" t="s">
        <v>913</v>
      </c>
      <c r="G250" s="99" t="s">
        <v>888</v>
      </c>
      <c r="H250" s="86" t="s">
        <v>611</v>
      </c>
      <c r="I250" s="86" t="s">
        <v>168</v>
      </c>
      <c r="J250" s="86"/>
      <c r="K250" s="96">
        <v>5.3800000000168451</v>
      </c>
      <c r="L250" s="99" t="s">
        <v>172</v>
      </c>
      <c r="M250" s="100">
        <v>4.6900000000000004E-2</v>
      </c>
      <c r="N250" s="100">
        <v>5.7500000000154074E-2</v>
      </c>
      <c r="O250" s="96">
        <v>49501.174035000004</v>
      </c>
      <c r="P250" s="98">
        <v>98.34</v>
      </c>
      <c r="Q250" s="86"/>
      <c r="R250" s="96">
        <v>48.679454210999999</v>
      </c>
      <c r="S250" s="97">
        <v>2.2975160768494721E-5</v>
      </c>
      <c r="T250" s="97">
        <v>5.3778047455126697E-3</v>
      </c>
      <c r="U250" s="97">
        <f>R250/'סכום נכסי הקרן'!$C$42</f>
        <v>1.3128469945438799E-3</v>
      </c>
    </row>
    <row r="251" spans="2:21" s="141" customFormat="1">
      <c r="B251" s="89" t="s">
        <v>914</v>
      </c>
      <c r="C251" s="86" t="s">
        <v>915</v>
      </c>
      <c r="D251" s="99" t="s">
        <v>128</v>
      </c>
      <c r="E251" s="99" t="s">
        <v>347</v>
      </c>
      <c r="F251" s="86" t="s">
        <v>913</v>
      </c>
      <c r="G251" s="99" t="s">
        <v>888</v>
      </c>
      <c r="H251" s="86" t="s">
        <v>611</v>
      </c>
      <c r="I251" s="86" t="s">
        <v>168</v>
      </c>
      <c r="J251" s="86"/>
      <c r="K251" s="96">
        <v>5.5400000000203384</v>
      </c>
      <c r="L251" s="99" t="s">
        <v>172</v>
      </c>
      <c r="M251" s="100">
        <v>4.6900000000000004E-2</v>
      </c>
      <c r="N251" s="100">
        <v>5.850000000020425E-2</v>
      </c>
      <c r="O251" s="96">
        <v>115655.106612</v>
      </c>
      <c r="P251" s="98">
        <v>99.48</v>
      </c>
      <c r="Q251" s="86"/>
      <c r="R251" s="96">
        <v>115.05370062900001</v>
      </c>
      <c r="S251" s="97">
        <v>6.4803965789938714E-5</v>
      </c>
      <c r="T251" s="97">
        <v>1.2710420592423478E-2</v>
      </c>
      <c r="U251" s="97">
        <f>R251/'סכום נכסי הקרן'!$C$42</f>
        <v>3.1029087636689637E-3</v>
      </c>
    </row>
    <row r="252" spans="2:21" s="141" customFormat="1">
      <c r="B252" s="89" t="s">
        <v>916</v>
      </c>
      <c r="C252" s="86" t="s">
        <v>917</v>
      </c>
      <c r="D252" s="99" t="s">
        <v>128</v>
      </c>
      <c r="E252" s="99" t="s">
        <v>347</v>
      </c>
      <c r="F252" s="86" t="s">
        <v>696</v>
      </c>
      <c r="G252" s="99" t="s">
        <v>523</v>
      </c>
      <c r="H252" s="86" t="s">
        <v>685</v>
      </c>
      <c r="I252" s="86" t="s">
        <v>351</v>
      </c>
      <c r="J252" s="86"/>
      <c r="K252" s="96">
        <v>2.8000000001097418</v>
      </c>
      <c r="L252" s="99" t="s">
        <v>172</v>
      </c>
      <c r="M252" s="100">
        <v>6.7000000000000004E-2</v>
      </c>
      <c r="N252" s="100">
        <v>4.7700000001379611E-2</v>
      </c>
      <c r="O252" s="96">
        <v>12679.862715000001</v>
      </c>
      <c r="P252" s="98">
        <v>100.61</v>
      </c>
      <c r="Q252" s="86"/>
      <c r="R252" s="96">
        <v>12.757210212</v>
      </c>
      <c r="S252" s="97">
        <v>1.0528850204725248E-5</v>
      </c>
      <c r="T252" s="97">
        <v>1.409337609255561E-3</v>
      </c>
      <c r="U252" s="97">
        <f>R252/'סכום נכסי הקרן'!$C$42</f>
        <v>3.4405203092445767E-4</v>
      </c>
    </row>
    <row r="253" spans="2:21" s="141" customFormat="1">
      <c r="B253" s="144"/>
    </row>
    <row r="254" spans="2:21" s="141" customFormat="1">
      <c r="B254" s="144"/>
    </row>
    <row r="255" spans="2:21" s="141" customFormat="1">
      <c r="B255" s="144"/>
    </row>
    <row r="256" spans="2:21" s="141" customFormat="1">
      <c r="B256" s="145" t="s">
        <v>256</v>
      </c>
      <c r="C256" s="140"/>
      <c r="D256" s="140"/>
      <c r="E256" s="140"/>
      <c r="F256" s="140"/>
      <c r="G256" s="140"/>
      <c r="H256" s="140"/>
      <c r="I256" s="140"/>
      <c r="J256" s="140"/>
      <c r="K256" s="140"/>
    </row>
    <row r="257" spans="2:11" s="141" customFormat="1">
      <c r="B257" s="145" t="s">
        <v>119</v>
      </c>
      <c r="C257" s="140"/>
      <c r="D257" s="140"/>
      <c r="E257" s="140"/>
      <c r="F257" s="140"/>
      <c r="G257" s="140"/>
      <c r="H257" s="140"/>
      <c r="I257" s="140"/>
      <c r="J257" s="140"/>
      <c r="K257" s="140"/>
    </row>
    <row r="258" spans="2:11" s="141" customFormat="1">
      <c r="B258" s="145" t="s">
        <v>239</v>
      </c>
      <c r="C258" s="140"/>
      <c r="D258" s="140"/>
      <c r="E258" s="140"/>
      <c r="F258" s="140"/>
      <c r="G258" s="140"/>
      <c r="H258" s="140"/>
      <c r="I258" s="140"/>
      <c r="J258" s="140"/>
      <c r="K258" s="140"/>
    </row>
    <row r="259" spans="2:11" s="141" customFormat="1">
      <c r="B259" s="145" t="s">
        <v>247</v>
      </c>
      <c r="C259" s="140"/>
      <c r="D259" s="140"/>
      <c r="E259" s="140"/>
      <c r="F259" s="140"/>
      <c r="G259" s="140"/>
      <c r="H259" s="140"/>
      <c r="I259" s="140"/>
      <c r="J259" s="140"/>
      <c r="K259" s="140"/>
    </row>
    <row r="260" spans="2:11" s="141" customFormat="1">
      <c r="B260" s="167" t="s">
        <v>252</v>
      </c>
      <c r="C260" s="167"/>
      <c r="D260" s="167"/>
      <c r="E260" s="167"/>
      <c r="F260" s="167"/>
      <c r="G260" s="167"/>
      <c r="H260" s="167"/>
      <c r="I260" s="167"/>
      <c r="J260" s="167"/>
      <c r="K260" s="167"/>
    </row>
    <row r="261" spans="2:11">
      <c r="C261" s="1"/>
      <c r="D261" s="1"/>
      <c r="E261" s="1"/>
      <c r="F261" s="1"/>
    </row>
    <row r="262" spans="2:11">
      <c r="C262" s="1"/>
      <c r="D262" s="1"/>
      <c r="E262" s="1"/>
      <c r="F262" s="1"/>
    </row>
    <row r="263" spans="2:11">
      <c r="C263" s="1"/>
      <c r="D263" s="1"/>
      <c r="E263" s="1"/>
      <c r="F263" s="1"/>
    </row>
    <row r="264" spans="2:11">
      <c r="C264" s="1"/>
      <c r="D264" s="1"/>
      <c r="E264" s="1"/>
      <c r="F264" s="1"/>
    </row>
    <row r="265" spans="2:11">
      <c r="C265" s="1"/>
      <c r="D265" s="1"/>
      <c r="E265" s="1"/>
      <c r="F265" s="1"/>
    </row>
    <row r="266" spans="2:11">
      <c r="C266" s="1"/>
      <c r="D266" s="1"/>
      <c r="E266" s="1"/>
      <c r="F266" s="1"/>
    </row>
    <row r="267" spans="2:11">
      <c r="C267" s="1"/>
      <c r="D267" s="1"/>
      <c r="E267" s="1"/>
      <c r="F267" s="1"/>
    </row>
    <row r="268" spans="2:11">
      <c r="C268" s="1"/>
      <c r="D268" s="1"/>
      <c r="E268" s="1"/>
      <c r="F268" s="1"/>
    </row>
    <row r="269" spans="2:11">
      <c r="C269" s="1"/>
      <c r="D269" s="1"/>
      <c r="E269" s="1"/>
      <c r="F269" s="1"/>
    </row>
    <row r="270" spans="2:11">
      <c r="C270" s="1"/>
      <c r="D270" s="1"/>
      <c r="E270" s="1"/>
      <c r="F270" s="1"/>
    </row>
    <row r="271" spans="2:11">
      <c r="C271" s="1"/>
      <c r="D271" s="1"/>
      <c r="E271" s="1"/>
      <c r="F271" s="1"/>
    </row>
    <row r="272" spans="2:1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3" type="noConversion"/>
  <conditionalFormatting sqref="B12:B252">
    <cfRule type="cellIs" dxfId="11" priority="2" operator="equal">
      <formula>"NR3"</formula>
    </cfRule>
  </conditionalFormatting>
  <conditionalFormatting sqref="B12:B252">
    <cfRule type="containsText" dxfId="1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58 B260"/>
    <dataValidation type="list" allowBlank="1" showInputMessage="1" showErrorMessage="1" sqref="I12:I35 I37:I259 I261:I828">
      <formula1>$BM$7:$BM$10</formula1>
    </dataValidation>
    <dataValidation type="list" allowBlank="1" showInputMessage="1" showErrorMessage="1" sqref="E12:E35 E37:E259 E261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59 G261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6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187</v>
      </c>
      <c r="C1" s="80" t="s" vm="1">
        <v>257</v>
      </c>
    </row>
    <row r="2" spans="2:62">
      <c r="B2" s="58" t="s">
        <v>186</v>
      </c>
      <c r="C2" s="80" t="s">
        <v>258</v>
      </c>
    </row>
    <row r="3" spans="2:62">
      <c r="B3" s="58" t="s">
        <v>188</v>
      </c>
      <c r="C3" s="80" t="s">
        <v>259</v>
      </c>
    </row>
    <row r="4" spans="2:62">
      <c r="B4" s="58" t="s">
        <v>189</v>
      </c>
      <c r="C4" s="80">
        <v>9454</v>
      </c>
    </row>
    <row r="6" spans="2:62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  <c r="BJ6" s="3"/>
    </row>
    <row r="7" spans="2:62" ht="26.25" customHeight="1">
      <c r="B7" s="164" t="s">
        <v>95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F7" s="3"/>
      <c r="BJ7" s="3"/>
    </row>
    <row r="8" spans="2:62" s="3" customFormat="1" ht="78.75">
      <c r="B8" s="23" t="s">
        <v>122</v>
      </c>
      <c r="C8" s="31" t="s">
        <v>47</v>
      </c>
      <c r="D8" s="31" t="s">
        <v>127</v>
      </c>
      <c r="E8" s="31" t="s">
        <v>233</v>
      </c>
      <c r="F8" s="31" t="s">
        <v>124</v>
      </c>
      <c r="G8" s="31" t="s">
        <v>67</v>
      </c>
      <c r="H8" s="31" t="s">
        <v>107</v>
      </c>
      <c r="I8" s="14" t="s">
        <v>241</v>
      </c>
      <c r="J8" s="14" t="s">
        <v>240</v>
      </c>
      <c r="K8" s="31" t="s">
        <v>255</v>
      </c>
      <c r="L8" s="14" t="s">
        <v>64</v>
      </c>
      <c r="M8" s="14" t="s">
        <v>61</v>
      </c>
      <c r="N8" s="14" t="s">
        <v>190</v>
      </c>
      <c r="O8" s="15" t="s">
        <v>192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248</v>
      </c>
      <c r="J9" s="17"/>
      <c r="K9" s="17" t="s">
        <v>244</v>
      </c>
      <c r="L9" s="17" t="s">
        <v>244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9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12.122634412000004</v>
      </c>
      <c r="L11" s="90">
        <v>3574.9980236670008</v>
      </c>
      <c r="M11" s="82"/>
      <c r="N11" s="91">
        <f>L11/$L$11</f>
        <v>1</v>
      </c>
      <c r="O11" s="91">
        <f>L11/'סכום נכסי הקרן'!$C$42</f>
        <v>9.6414914401627944E-2</v>
      </c>
      <c r="BF11" s="141"/>
      <c r="BG11" s="143"/>
      <c r="BH11" s="141"/>
      <c r="BJ11" s="141"/>
    </row>
    <row r="12" spans="2:62" s="141" customFormat="1" ht="20.25">
      <c r="B12" s="83" t="s">
        <v>238</v>
      </c>
      <c r="C12" s="84"/>
      <c r="D12" s="84"/>
      <c r="E12" s="84"/>
      <c r="F12" s="84"/>
      <c r="G12" s="84"/>
      <c r="H12" s="84"/>
      <c r="I12" s="93"/>
      <c r="J12" s="95"/>
      <c r="K12" s="93">
        <v>11.998269533999999</v>
      </c>
      <c r="L12" s="93">
        <v>3157.1620838800009</v>
      </c>
      <c r="M12" s="84"/>
      <c r="N12" s="94">
        <f t="shared" ref="N12:N40" si="0">L12/$L$11</f>
        <v>0.88312274943346381</v>
      </c>
      <c r="O12" s="94">
        <f>L12/'סכום נכסי הקרן'!$C$42</f>
        <v>8.5146204292757738E-2</v>
      </c>
      <c r="BG12" s="139"/>
    </row>
    <row r="13" spans="2:62" s="141" customFormat="1">
      <c r="B13" s="104" t="s">
        <v>918</v>
      </c>
      <c r="C13" s="84"/>
      <c r="D13" s="84"/>
      <c r="E13" s="84"/>
      <c r="F13" s="84"/>
      <c r="G13" s="84"/>
      <c r="H13" s="84"/>
      <c r="I13" s="93"/>
      <c r="J13" s="95"/>
      <c r="K13" s="93">
        <v>6.2563423579999995</v>
      </c>
      <c r="L13" s="93">
        <v>2288.3578153169997</v>
      </c>
      <c r="M13" s="84"/>
      <c r="N13" s="94">
        <f t="shared" si="0"/>
        <v>0.64010044206115413</v>
      </c>
      <c r="O13" s="94">
        <f>L13/'סכום נכסי הקרן'!$C$42</f>
        <v>6.1715229329770388E-2</v>
      </c>
    </row>
    <row r="14" spans="2:62" s="141" customFormat="1">
      <c r="B14" s="89" t="s">
        <v>919</v>
      </c>
      <c r="C14" s="86" t="s">
        <v>920</v>
      </c>
      <c r="D14" s="99" t="s">
        <v>128</v>
      </c>
      <c r="E14" s="99" t="s">
        <v>347</v>
      </c>
      <c r="F14" s="86" t="s">
        <v>921</v>
      </c>
      <c r="G14" s="99" t="s">
        <v>198</v>
      </c>
      <c r="H14" s="99" t="s">
        <v>172</v>
      </c>
      <c r="I14" s="96">
        <v>325.66772200000003</v>
      </c>
      <c r="J14" s="98">
        <v>19820</v>
      </c>
      <c r="K14" s="86"/>
      <c r="L14" s="96">
        <v>64.547342530000009</v>
      </c>
      <c r="M14" s="97">
        <v>6.4234542157095316E-6</v>
      </c>
      <c r="N14" s="97">
        <f t="shared" si="0"/>
        <v>1.8055210688981454E-2</v>
      </c>
      <c r="O14" s="97">
        <f>L14/'סכום נכסי הקרן'!$C$42</f>
        <v>1.7407915930815049E-3</v>
      </c>
    </row>
    <row r="15" spans="2:62" s="141" customFormat="1">
      <c r="B15" s="89" t="s">
        <v>922</v>
      </c>
      <c r="C15" s="86" t="s">
        <v>923</v>
      </c>
      <c r="D15" s="99" t="s">
        <v>128</v>
      </c>
      <c r="E15" s="99" t="s">
        <v>347</v>
      </c>
      <c r="F15" s="86">
        <v>29389</v>
      </c>
      <c r="G15" s="99" t="s">
        <v>924</v>
      </c>
      <c r="H15" s="99" t="s">
        <v>172</v>
      </c>
      <c r="I15" s="96">
        <v>92.515185000000002</v>
      </c>
      <c r="J15" s="98">
        <v>46950</v>
      </c>
      <c r="K15" s="96">
        <v>0.24529106800000003</v>
      </c>
      <c r="L15" s="96">
        <v>43.681170655000003</v>
      </c>
      <c r="M15" s="97">
        <v>8.6771903678624265E-7</v>
      </c>
      <c r="N15" s="97">
        <f t="shared" si="0"/>
        <v>1.2218516028771029E-2</v>
      </c>
      <c r="O15" s="97">
        <f>L15/'סכום נכסי הקרן'!$C$42</f>
        <v>1.1780471770288779E-3</v>
      </c>
    </row>
    <row r="16" spans="2:62" s="141" customFormat="1" ht="20.25">
      <c r="B16" s="89" t="s">
        <v>925</v>
      </c>
      <c r="C16" s="86" t="s">
        <v>926</v>
      </c>
      <c r="D16" s="99" t="s">
        <v>128</v>
      </c>
      <c r="E16" s="99" t="s">
        <v>347</v>
      </c>
      <c r="F16" s="86" t="s">
        <v>422</v>
      </c>
      <c r="G16" s="99" t="s">
        <v>405</v>
      </c>
      <c r="H16" s="99" t="s">
        <v>172</v>
      </c>
      <c r="I16" s="96">
        <v>670.882791</v>
      </c>
      <c r="J16" s="98">
        <v>5416</v>
      </c>
      <c r="K16" s="86"/>
      <c r="L16" s="96">
        <v>36.335011939000005</v>
      </c>
      <c r="M16" s="97">
        <v>5.1021819403071225E-6</v>
      </c>
      <c r="N16" s="97">
        <f t="shared" si="0"/>
        <v>1.0163645321887453E-2</v>
      </c>
      <c r="O16" s="97">
        <f>L16/'סכום נכסי הקרן'!$C$42</f>
        <v>9.7992699371828506E-4</v>
      </c>
      <c r="BF16" s="139"/>
    </row>
    <row r="17" spans="2:15" s="141" customFormat="1">
      <c r="B17" s="89" t="s">
        <v>927</v>
      </c>
      <c r="C17" s="86" t="s">
        <v>928</v>
      </c>
      <c r="D17" s="99" t="s">
        <v>128</v>
      </c>
      <c r="E17" s="99" t="s">
        <v>347</v>
      </c>
      <c r="F17" s="86" t="s">
        <v>725</v>
      </c>
      <c r="G17" s="99" t="s">
        <v>726</v>
      </c>
      <c r="H17" s="99" t="s">
        <v>172</v>
      </c>
      <c r="I17" s="96">
        <v>211.094739</v>
      </c>
      <c r="J17" s="98">
        <v>46960</v>
      </c>
      <c r="K17" s="86"/>
      <c r="L17" s="96">
        <v>99.130089639999994</v>
      </c>
      <c r="M17" s="97">
        <v>4.9375211183111469E-6</v>
      </c>
      <c r="N17" s="97">
        <f t="shared" si="0"/>
        <v>2.7728711731795249E-2</v>
      </c>
      <c r="O17" s="97">
        <f>L17/'סכום נכסי הקרן'!$C$42</f>
        <v>2.6734613680884554E-3</v>
      </c>
    </row>
    <row r="18" spans="2:15" s="141" customFormat="1">
      <c r="B18" s="89" t="s">
        <v>929</v>
      </c>
      <c r="C18" s="86" t="s">
        <v>930</v>
      </c>
      <c r="D18" s="99" t="s">
        <v>128</v>
      </c>
      <c r="E18" s="99" t="s">
        <v>347</v>
      </c>
      <c r="F18" s="86" t="s">
        <v>430</v>
      </c>
      <c r="G18" s="99" t="s">
        <v>405</v>
      </c>
      <c r="H18" s="99" t="s">
        <v>172</v>
      </c>
      <c r="I18" s="96">
        <v>1512.0126150000003</v>
      </c>
      <c r="J18" s="98">
        <v>2050</v>
      </c>
      <c r="K18" s="96">
        <v>0.77134014500000003</v>
      </c>
      <c r="L18" s="96">
        <v>31.767598745999997</v>
      </c>
      <c r="M18" s="97">
        <v>4.3323863022194009E-6</v>
      </c>
      <c r="N18" s="97">
        <f t="shared" si="0"/>
        <v>8.8860465196606894E-3</v>
      </c>
      <c r="O18" s="97">
        <f>L18/'סכום נכסי הקרן'!$C$42</f>
        <v>8.5674741456196932E-4</v>
      </c>
    </row>
    <row r="19" spans="2:15" s="141" customFormat="1">
      <c r="B19" s="89" t="s">
        <v>931</v>
      </c>
      <c r="C19" s="86" t="s">
        <v>932</v>
      </c>
      <c r="D19" s="99" t="s">
        <v>128</v>
      </c>
      <c r="E19" s="99" t="s">
        <v>347</v>
      </c>
      <c r="F19" s="86" t="s">
        <v>439</v>
      </c>
      <c r="G19" s="99" t="s">
        <v>440</v>
      </c>
      <c r="H19" s="99" t="s">
        <v>172</v>
      </c>
      <c r="I19" s="96">
        <v>22745.505034000002</v>
      </c>
      <c r="J19" s="98">
        <v>255.1</v>
      </c>
      <c r="K19" s="86"/>
      <c r="L19" s="96">
        <v>58.023783343000005</v>
      </c>
      <c r="M19" s="97">
        <v>8.2247775130736686E-6</v>
      </c>
      <c r="N19" s="97">
        <f t="shared" si="0"/>
        <v>1.6230437879650342E-2</v>
      </c>
      <c r="O19" s="97">
        <f>L19/'סכום נכסי הקרן'!$C$42</f>
        <v>1.5648562788674277E-3</v>
      </c>
    </row>
    <row r="20" spans="2:15" s="141" customFormat="1">
      <c r="B20" s="89" t="s">
        <v>933</v>
      </c>
      <c r="C20" s="86" t="s">
        <v>934</v>
      </c>
      <c r="D20" s="99" t="s">
        <v>128</v>
      </c>
      <c r="E20" s="99" t="s">
        <v>347</v>
      </c>
      <c r="F20" s="86" t="s">
        <v>386</v>
      </c>
      <c r="G20" s="99" t="s">
        <v>355</v>
      </c>
      <c r="H20" s="99" t="s">
        <v>172</v>
      </c>
      <c r="I20" s="96">
        <v>575.03359499999999</v>
      </c>
      <c r="J20" s="98">
        <v>8642</v>
      </c>
      <c r="K20" s="86"/>
      <c r="L20" s="96">
        <v>49.694403279999996</v>
      </c>
      <c r="M20" s="97">
        <v>5.7314199715259757E-6</v>
      </c>
      <c r="N20" s="97">
        <f t="shared" si="0"/>
        <v>1.3900540070516377E-2</v>
      </c>
      <c r="O20" s="97">
        <f>L20/'סכום נכסי הקרן'!$C$42</f>
        <v>1.3402193810352356E-3</v>
      </c>
    </row>
    <row r="21" spans="2:15" s="141" customFormat="1">
      <c r="B21" s="89" t="s">
        <v>935</v>
      </c>
      <c r="C21" s="86" t="s">
        <v>936</v>
      </c>
      <c r="D21" s="99" t="s">
        <v>128</v>
      </c>
      <c r="E21" s="99" t="s">
        <v>347</v>
      </c>
      <c r="F21" s="86" t="s">
        <v>696</v>
      </c>
      <c r="G21" s="99" t="s">
        <v>523</v>
      </c>
      <c r="H21" s="99" t="s">
        <v>172</v>
      </c>
      <c r="I21" s="96">
        <v>10769.372402000001</v>
      </c>
      <c r="J21" s="98">
        <v>179.3</v>
      </c>
      <c r="K21" s="86"/>
      <c r="L21" s="96">
        <v>19.309484716</v>
      </c>
      <c r="M21" s="97">
        <v>3.3603867434312265E-6</v>
      </c>
      <c r="N21" s="97">
        <f t="shared" si="0"/>
        <v>5.4012574519393961E-3</v>
      </c>
      <c r="O21" s="97">
        <f>L21/'סכום נכסי הקרן'!$C$42</f>
        <v>5.2076177488989195E-4</v>
      </c>
    </row>
    <row r="22" spans="2:15" s="141" customFormat="1">
      <c r="B22" s="89" t="s">
        <v>937</v>
      </c>
      <c r="C22" s="86" t="s">
        <v>938</v>
      </c>
      <c r="D22" s="99" t="s">
        <v>128</v>
      </c>
      <c r="E22" s="99" t="s">
        <v>347</v>
      </c>
      <c r="F22" s="86" t="s">
        <v>459</v>
      </c>
      <c r="G22" s="99" t="s">
        <v>355</v>
      </c>
      <c r="H22" s="99" t="s">
        <v>172</v>
      </c>
      <c r="I22" s="96">
        <v>7267.1031780000012</v>
      </c>
      <c r="J22" s="98">
        <v>1277</v>
      </c>
      <c r="K22" s="86"/>
      <c r="L22" s="96">
        <v>92.800907588000001</v>
      </c>
      <c r="M22" s="97">
        <v>6.2431246465488683E-6</v>
      </c>
      <c r="N22" s="97">
        <f t="shared" si="0"/>
        <v>2.5958310179095109E-2</v>
      </c>
      <c r="O22" s="97">
        <f>L22/'סכום נכסי הקרן'!$C$42</f>
        <v>2.5027682539283621E-3</v>
      </c>
    </row>
    <row r="23" spans="2:15" s="141" customFormat="1">
      <c r="B23" s="89" t="s">
        <v>939</v>
      </c>
      <c r="C23" s="86" t="s">
        <v>940</v>
      </c>
      <c r="D23" s="99" t="s">
        <v>128</v>
      </c>
      <c r="E23" s="99" t="s">
        <v>347</v>
      </c>
      <c r="F23" s="86" t="s">
        <v>941</v>
      </c>
      <c r="G23" s="99" t="s">
        <v>888</v>
      </c>
      <c r="H23" s="99" t="s">
        <v>172</v>
      </c>
      <c r="I23" s="96">
        <v>11656.527595</v>
      </c>
      <c r="J23" s="98">
        <v>1121</v>
      </c>
      <c r="K23" s="86"/>
      <c r="L23" s="96">
        <v>130.669674345</v>
      </c>
      <c r="M23" s="97">
        <v>9.9304666097418945E-6</v>
      </c>
      <c r="N23" s="97">
        <f t="shared" si="0"/>
        <v>3.6550978064868282E-2</v>
      </c>
      <c r="O23" s="97">
        <f>L23/'סכום נכסי הקרן'!$C$42</f>
        <v>3.5240594214200559E-3</v>
      </c>
    </row>
    <row r="24" spans="2:15" s="141" customFormat="1">
      <c r="B24" s="89" t="s">
        <v>942</v>
      </c>
      <c r="C24" s="86" t="s">
        <v>943</v>
      </c>
      <c r="D24" s="99" t="s">
        <v>128</v>
      </c>
      <c r="E24" s="99" t="s">
        <v>347</v>
      </c>
      <c r="F24" s="86" t="s">
        <v>602</v>
      </c>
      <c r="G24" s="99" t="s">
        <v>472</v>
      </c>
      <c r="H24" s="99" t="s">
        <v>172</v>
      </c>
      <c r="I24" s="96">
        <v>1625.990288</v>
      </c>
      <c r="J24" s="98">
        <v>1955</v>
      </c>
      <c r="K24" s="86"/>
      <c r="L24" s="96">
        <v>31.788110131999996</v>
      </c>
      <c r="M24" s="97">
        <v>6.3491610624930762E-6</v>
      </c>
      <c r="N24" s="97">
        <f t="shared" si="0"/>
        <v>8.8917839734618427E-3</v>
      </c>
      <c r="O24" s="97">
        <f>L24/'סכום נכסי הקרן'!$C$42</f>
        <v>8.5730059067909068E-4</v>
      </c>
    </row>
    <row r="25" spans="2:15" s="141" customFormat="1">
      <c r="B25" s="89" t="s">
        <v>944</v>
      </c>
      <c r="C25" s="86" t="s">
        <v>945</v>
      </c>
      <c r="D25" s="99" t="s">
        <v>128</v>
      </c>
      <c r="E25" s="99" t="s">
        <v>347</v>
      </c>
      <c r="F25" s="86" t="s">
        <v>471</v>
      </c>
      <c r="G25" s="99" t="s">
        <v>472</v>
      </c>
      <c r="H25" s="99" t="s">
        <v>172</v>
      </c>
      <c r="I25" s="96">
        <v>1361.6773860000001</v>
      </c>
      <c r="J25" s="98">
        <v>2484</v>
      </c>
      <c r="K25" s="86"/>
      <c r="L25" s="96">
        <v>33.824066279</v>
      </c>
      <c r="M25" s="97">
        <v>6.3517360741681275E-6</v>
      </c>
      <c r="N25" s="97">
        <f t="shared" si="0"/>
        <v>9.4612825112293259E-3</v>
      </c>
      <c r="O25" s="97">
        <f>L25/'סכום נכסי הקרן'!$C$42</f>
        <v>9.1220874344979496E-4</v>
      </c>
    </row>
    <row r="26" spans="2:15" s="141" customFormat="1">
      <c r="B26" s="89" t="s">
        <v>946</v>
      </c>
      <c r="C26" s="86" t="s">
        <v>947</v>
      </c>
      <c r="D26" s="99" t="s">
        <v>128</v>
      </c>
      <c r="E26" s="99" t="s">
        <v>347</v>
      </c>
      <c r="F26" s="86" t="s">
        <v>948</v>
      </c>
      <c r="G26" s="99" t="s">
        <v>597</v>
      </c>
      <c r="H26" s="99" t="s">
        <v>172</v>
      </c>
      <c r="I26" s="96">
        <v>17.233232999999998</v>
      </c>
      <c r="J26" s="98">
        <v>84650</v>
      </c>
      <c r="K26" s="86"/>
      <c r="L26" s="96">
        <v>14.587932027000001</v>
      </c>
      <c r="M26" s="97">
        <v>2.238527878342532E-6</v>
      </c>
      <c r="N26" s="97">
        <f t="shared" si="0"/>
        <v>4.0805426829401848E-3</v>
      </c>
      <c r="O26" s="97">
        <f>L26/'סכום נכסי הקרן'!$C$42</f>
        <v>3.9342517348786712E-4</v>
      </c>
    </row>
    <row r="27" spans="2:15" s="141" customFormat="1">
      <c r="B27" s="89" t="s">
        <v>949</v>
      </c>
      <c r="C27" s="86" t="s">
        <v>950</v>
      </c>
      <c r="D27" s="99" t="s">
        <v>128</v>
      </c>
      <c r="E27" s="99" t="s">
        <v>347</v>
      </c>
      <c r="F27" s="86" t="s">
        <v>951</v>
      </c>
      <c r="G27" s="99" t="s">
        <v>952</v>
      </c>
      <c r="H27" s="99" t="s">
        <v>172</v>
      </c>
      <c r="I27" s="96">
        <v>265.905237</v>
      </c>
      <c r="J27" s="98">
        <v>5985</v>
      </c>
      <c r="K27" s="86"/>
      <c r="L27" s="96">
        <v>15.914428424</v>
      </c>
      <c r="M27" s="97">
        <v>2.51132439077051E-6</v>
      </c>
      <c r="N27" s="97">
        <f t="shared" si="0"/>
        <v>4.4515908312799607E-3</v>
      </c>
      <c r="O27" s="97">
        <f>L27/'סכום נכסי הקרן'!$C$42</f>
        <v>4.291997489489292E-4</v>
      </c>
    </row>
    <row r="28" spans="2:15" s="141" customFormat="1">
      <c r="B28" s="89" t="s">
        <v>953</v>
      </c>
      <c r="C28" s="86" t="s">
        <v>954</v>
      </c>
      <c r="D28" s="99" t="s">
        <v>128</v>
      </c>
      <c r="E28" s="99" t="s">
        <v>347</v>
      </c>
      <c r="F28" s="86" t="s">
        <v>955</v>
      </c>
      <c r="G28" s="99" t="s">
        <v>523</v>
      </c>
      <c r="H28" s="99" t="s">
        <v>172</v>
      </c>
      <c r="I28" s="96">
        <v>687.26528599999995</v>
      </c>
      <c r="J28" s="98">
        <v>5692</v>
      </c>
      <c r="K28" s="86"/>
      <c r="L28" s="96">
        <v>39.119140058999996</v>
      </c>
      <c r="M28" s="97">
        <v>6.3074169914020112E-7</v>
      </c>
      <c r="N28" s="97">
        <f t="shared" si="0"/>
        <v>1.0942422848915067E-2</v>
      </c>
      <c r="O28" s="97">
        <f>L28/'סכום נכסי הקרן'!$C$42</f>
        <v>1.0550127623245639E-3</v>
      </c>
    </row>
    <row r="29" spans="2:15" s="141" customFormat="1">
      <c r="B29" s="89" t="s">
        <v>956</v>
      </c>
      <c r="C29" s="86" t="s">
        <v>957</v>
      </c>
      <c r="D29" s="99" t="s">
        <v>128</v>
      </c>
      <c r="E29" s="99" t="s">
        <v>347</v>
      </c>
      <c r="F29" s="86" t="s">
        <v>910</v>
      </c>
      <c r="G29" s="99" t="s">
        <v>888</v>
      </c>
      <c r="H29" s="99" t="s">
        <v>172</v>
      </c>
      <c r="I29" s="96">
        <v>370001.33950900001</v>
      </c>
      <c r="J29" s="98">
        <v>38.700000000000003</v>
      </c>
      <c r="K29" s="86"/>
      <c r="L29" s="96">
        <v>143.19051839000002</v>
      </c>
      <c r="M29" s="97">
        <v>2.8566491478569428E-5</v>
      </c>
      <c r="N29" s="97">
        <f t="shared" si="0"/>
        <v>4.0053313999632509E-2</v>
      </c>
      <c r="O29" s="97">
        <f>L29/'סכום נכסי הקרן'!$C$42</f>
        <v>3.8617368407760943E-3</v>
      </c>
    </row>
    <row r="30" spans="2:15" s="141" customFormat="1">
      <c r="B30" s="89" t="s">
        <v>958</v>
      </c>
      <c r="C30" s="86" t="s">
        <v>959</v>
      </c>
      <c r="D30" s="99" t="s">
        <v>128</v>
      </c>
      <c r="E30" s="99" t="s">
        <v>347</v>
      </c>
      <c r="F30" s="86" t="s">
        <v>763</v>
      </c>
      <c r="G30" s="99" t="s">
        <v>523</v>
      </c>
      <c r="H30" s="99" t="s">
        <v>172</v>
      </c>
      <c r="I30" s="96">
        <v>7553.8364650000003</v>
      </c>
      <c r="J30" s="98">
        <v>1919</v>
      </c>
      <c r="K30" s="86"/>
      <c r="L30" s="96">
        <v>144.958121758</v>
      </c>
      <c r="M30" s="97">
        <v>5.9000466278579378E-6</v>
      </c>
      <c r="N30" s="97">
        <f t="shared" si="0"/>
        <v>4.0547748781497611E-2</v>
      </c>
      <c r="O30" s="97">
        <f>L30/'סכום נכסי הקרן'!$C$42</f>
        <v>3.9094077279468063E-3</v>
      </c>
    </row>
    <row r="31" spans="2:15" s="141" customFormat="1">
      <c r="B31" s="89" t="s">
        <v>960</v>
      </c>
      <c r="C31" s="86" t="s">
        <v>961</v>
      </c>
      <c r="D31" s="99" t="s">
        <v>128</v>
      </c>
      <c r="E31" s="99" t="s">
        <v>347</v>
      </c>
      <c r="F31" s="86" t="s">
        <v>354</v>
      </c>
      <c r="G31" s="99" t="s">
        <v>355</v>
      </c>
      <c r="H31" s="99" t="s">
        <v>172</v>
      </c>
      <c r="I31" s="96">
        <v>11932.683771</v>
      </c>
      <c r="J31" s="98">
        <v>2382</v>
      </c>
      <c r="K31" s="96">
        <v>2.1950291120000003</v>
      </c>
      <c r="L31" s="96">
        <v>286.43155652500002</v>
      </c>
      <c r="M31" s="97">
        <v>7.9864577055904979E-6</v>
      </c>
      <c r="N31" s="97">
        <f t="shared" si="0"/>
        <v>8.0120759404279929E-2</v>
      </c>
      <c r="O31" s="97">
        <f>L31/'סכום נכסי הקרן'!$C$42</f>
        <v>7.724836159757077E-3</v>
      </c>
    </row>
    <row r="32" spans="2:15" s="141" customFormat="1">
      <c r="B32" s="89" t="s">
        <v>962</v>
      </c>
      <c r="C32" s="86" t="s">
        <v>963</v>
      </c>
      <c r="D32" s="99" t="s">
        <v>128</v>
      </c>
      <c r="E32" s="99" t="s">
        <v>347</v>
      </c>
      <c r="F32" s="86" t="s">
        <v>360</v>
      </c>
      <c r="G32" s="99" t="s">
        <v>355</v>
      </c>
      <c r="H32" s="99" t="s">
        <v>172</v>
      </c>
      <c r="I32" s="96">
        <v>1975.4934659999999</v>
      </c>
      <c r="J32" s="98">
        <v>7460</v>
      </c>
      <c r="K32" s="86"/>
      <c r="L32" s="96">
        <v>147.37181253200001</v>
      </c>
      <c r="M32" s="97">
        <v>8.4525617326255684E-6</v>
      </c>
      <c r="N32" s="97">
        <f t="shared" si="0"/>
        <v>4.122290741320063E-2</v>
      </c>
      <c r="O32" s="97">
        <f>L32/'סכום נכסי הקרן'!$C$42</f>
        <v>3.9745030896299726E-3</v>
      </c>
    </row>
    <row r="33" spans="2:15" s="141" customFormat="1">
      <c r="B33" s="89" t="s">
        <v>964</v>
      </c>
      <c r="C33" s="86" t="s">
        <v>965</v>
      </c>
      <c r="D33" s="99" t="s">
        <v>128</v>
      </c>
      <c r="E33" s="99" t="s">
        <v>347</v>
      </c>
      <c r="F33" s="86" t="s">
        <v>497</v>
      </c>
      <c r="G33" s="99" t="s">
        <v>405</v>
      </c>
      <c r="H33" s="99" t="s">
        <v>172</v>
      </c>
      <c r="I33" s="96">
        <v>378.43250800000004</v>
      </c>
      <c r="J33" s="98">
        <v>18410</v>
      </c>
      <c r="K33" s="86"/>
      <c r="L33" s="96">
        <v>69.669424720999999</v>
      </c>
      <c r="M33" s="97">
        <v>8.4466598405780813E-6</v>
      </c>
      <c r="N33" s="97">
        <f t="shared" si="0"/>
        <v>1.9487961744252276E-2</v>
      </c>
      <c r="O33" s="97">
        <f>L33/'סכום נכסי הקרן'!$C$42</f>
        <v>1.878930163434283E-3</v>
      </c>
    </row>
    <row r="34" spans="2:15" s="141" customFormat="1">
      <c r="B34" s="89" t="s">
        <v>966</v>
      </c>
      <c r="C34" s="86" t="s">
        <v>967</v>
      </c>
      <c r="D34" s="99" t="s">
        <v>128</v>
      </c>
      <c r="E34" s="99" t="s">
        <v>347</v>
      </c>
      <c r="F34" s="86" t="s">
        <v>968</v>
      </c>
      <c r="G34" s="99" t="s">
        <v>200</v>
      </c>
      <c r="H34" s="99" t="s">
        <v>172</v>
      </c>
      <c r="I34" s="96">
        <v>68.696580999999995</v>
      </c>
      <c r="J34" s="98">
        <v>44590</v>
      </c>
      <c r="K34" s="86"/>
      <c r="L34" s="96">
        <v>30.631805428</v>
      </c>
      <c r="M34" s="97">
        <v>1.1075186151787933E-6</v>
      </c>
      <c r="N34" s="97">
        <f t="shared" si="0"/>
        <v>8.5683419194117153E-3</v>
      </c>
      <c r="O34" s="97">
        <f>L34/'סכום נכסי הקרן'!$C$42</f>
        <v>8.2611595272396102E-4</v>
      </c>
    </row>
    <row r="35" spans="2:15" s="141" customFormat="1">
      <c r="B35" s="89" t="s">
        <v>969</v>
      </c>
      <c r="C35" s="86" t="s">
        <v>970</v>
      </c>
      <c r="D35" s="99" t="s">
        <v>128</v>
      </c>
      <c r="E35" s="99" t="s">
        <v>347</v>
      </c>
      <c r="F35" s="86" t="s">
        <v>375</v>
      </c>
      <c r="G35" s="99" t="s">
        <v>355</v>
      </c>
      <c r="H35" s="99" t="s">
        <v>172</v>
      </c>
      <c r="I35" s="96">
        <v>11059.703558999998</v>
      </c>
      <c r="J35" s="98">
        <v>2415</v>
      </c>
      <c r="K35" s="86"/>
      <c r="L35" s="96">
        <v>267.09184094400001</v>
      </c>
      <c r="M35" s="97">
        <v>8.2867756541393556E-6</v>
      </c>
      <c r="N35" s="97">
        <f t="shared" si="0"/>
        <v>7.4711045761651787E-2</v>
      </c>
      <c r="O35" s="97">
        <f>L35/'סכום נכסי הקרן'!$C$42</f>
        <v>7.2032590819657658E-3</v>
      </c>
    </row>
    <row r="36" spans="2:15" s="141" customFormat="1">
      <c r="B36" s="89" t="s">
        <v>971</v>
      </c>
      <c r="C36" s="86" t="s">
        <v>972</v>
      </c>
      <c r="D36" s="99" t="s">
        <v>128</v>
      </c>
      <c r="E36" s="99" t="s">
        <v>347</v>
      </c>
      <c r="F36" s="86" t="s">
        <v>596</v>
      </c>
      <c r="G36" s="99" t="s">
        <v>597</v>
      </c>
      <c r="H36" s="99" t="s">
        <v>172</v>
      </c>
      <c r="I36" s="96">
        <v>163.903819</v>
      </c>
      <c r="J36" s="98">
        <v>54120</v>
      </c>
      <c r="K36" s="86"/>
      <c r="L36" s="96">
        <v>88.704746979999996</v>
      </c>
      <c r="M36" s="97">
        <v>1.6120904854452964E-5</v>
      </c>
      <c r="N36" s="97">
        <f t="shared" si="0"/>
        <v>2.4812530354635674E-2</v>
      </c>
      <c r="O36" s="97">
        <f>L36/'סכום נכסי הקרן'!$C$42</f>
        <v>2.3922979902299933E-3</v>
      </c>
    </row>
    <row r="37" spans="2:15" s="141" customFormat="1">
      <c r="B37" s="89" t="s">
        <v>973</v>
      </c>
      <c r="C37" s="86" t="s">
        <v>974</v>
      </c>
      <c r="D37" s="99" t="s">
        <v>128</v>
      </c>
      <c r="E37" s="99" t="s">
        <v>347</v>
      </c>
      <c r="F37" s="86" t="s">
        <v>975</v>
      </c>
      <c r="G37" s="99" t="s">
        <v>523</v>
      </c>
      <c r="H37" s="99" t="s">
        <v>172</v>
      </c>
      <c r="I37" s="96">
        <v>176.751744</v>
      </c>
      <c r="J37" s="98">
        <v>17330</v>
      </c>
      <c r="K37" s="86"/>
      <c r="L37" s="96">
        <v>30.631077198</v>
      </c>
      <c r="M37" s="97">
        <v>1.2657013374181392E-6</v>
      </c>
      <c r="N37" s="97">
        <f t="shared" si="0"/>
        <v>8.5681382185998044E-3</v>
      </c>
      <c r="O37" s="97">
        <f>L37/'סכום נכסי הקרן'!$C$42</f>
        <v>8.260963129276171E-4</v>
      </c>
    </row>
    <row r="38" spans="2:15" s="141" customFormat="1">
      <c r="B38" s="89" t="s">
        <v>976</v>
      </c>
      <c r="C38" s="86" t="s">
        <v>977</v>
      </c>
      <c r="D38" s="99" t="s">
        <v>128</v>
      </c>
      <c r="E38" s="99" t="s">
        <v>347</v>
      </c>
      <c r="F38" s="86" t="s">
        <v>404</v>
      </c>
      <c r="G38" s="99" t="s">
        <v>405</v>
      </c>
      <c r="H38" s="99" t="s">
        <v>172</v>
      </c>
      <c r="I38" s="96">
        <v>852.05012099999988</v>
      </c>
      <c r="J38" s="98">
        <v>21190</v>
      </c>
      <c r="K38" s="86"/>
      <c r="L38" s="96">
        <v>180.54942063800002</v>
      </c>
      <c r="M38" s="97">
        <v>7.0258986519313977E-6</v>
      </c>
      <c r="N38" s="97">
        <f t="shared" si="0"/>
        <v>5.0503362363485772E-2</v>
      </c>
      <c r="O38" s="97">
        <f>L38/'סכום נכסי הקרן'!$C$42</f>
        <v>4.8692773592698786E-3</v>
      </c>
    </row>
    <row r="39" spans="2:15" s="141" customFormat="1">
      <c r="B39" s="89" t="s">
        <v>978</v>
      </c>
      <c r="C39" s="86" t="s">
        <v>979</v>
      </c>
      <c r="D39" s="99" t="s">
        <v>128</v>
      </c>
      <c r="E39" s="99" t="s">
        <v>347</v>
      </c>
      <c r="F39" s="86" t="s">
        <v>773</v>
      </c>
      <c r="G39" s="99" t="s">
        <v>159</v>
      </c>
      <c r="H39" s="99" t="s">
        <v>172</v>
      </c>
      <c r="I39" s="96">
        <v>1872.1979229999999</v>
      </c>
      <c r="J39" s="98">
        <v>2398</v>
      </c>
      <c r="K39" s="96">
        <v>1.2516999450000001</v>
      </c>
      <c r="L39" s="96">
        <v>46.147006133000005</v>
      </c>
      <c r="M39" s="97">
        <v>7.8612113603523495E-6</v>
      </c>
      <c r="N39" s="97">
        <f t="shared" si="0"/>
        <v>1.2908260599726263E-2</v>
      </c>
      <c r="O39" s="97">
        <f>L39/'סכום נכסי הקרן'!$C$42</f>
        <v>1.2445488407965143E-3</v>
      </c>
    </row>
    <row r="40" spans="2:15" s="141" customFormat="1">
      <c r="B40" s="89" t="s">
        <v>980</v>
      </c>
      <c r="C40" s="86" t="s">
        <v>981</v>
      </c>
      <c r="D40" s="99" t="s">
        <v>128</v>
      </c>
      <c r="E40" s="99" t="s">
        <v>347</v>
      </c>
      <c r="F40" s="86" t="s">
        <v>776</v>
      </c>
      <c r="G40" s="99" t="s">
        <v>777</v>
      </c>
      <c r="H40" s="99" t="s">
        <v>172</v>
      </c>
      <c r="I40" s="96">
        <v>1033.23029</v>
      </c>
      <c r="J40" s="98">
        <v>8710</v>
      </c>
      <c r="K40" s="96">
        <v>1.792982088</v>
      </c>
      <c r="L40" s="96">
        <v>91.787340366999999</v>
      </c>
      <c r="M40" s="97">
        <v>8.9649091534783017E-6</v>
      </c>
      <c r="N40" s="97">
        <f t="shared" si="0"/>
        <v>2.5674794715788544E-2</v>
      </c>
      <c r="O40" s="97">
        <f>L40/'סכום נכסי הקרן'!$C$42</f>
        <v>2.4754331348021221E-3</v>
      </c>
    </row>
    <row r="41" spans="2:15" s="141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1" customFormat="1">
      <c r="B42" s="104" t="s">
        <v>982</v>
      </c>
      <c r="C42" s="84"/>
      <c r="D42" s="84"/>
      <c r="E42" s="84"/>
      <c r="F42" s="84"/>
      <c r="G42" s="84"/>
      <c r="H42" s="84"/>
      <c r="I42" s="93"/>
      <c r="J42" s="95"/>
      <c r="K42" s="93">
        <v>4.9575377739999995</v>
      </c>
      <c r="L42" s="93">
        <v>744.21843818299999</v>
      </c>
      <c r="M42" s="84"/>
      <c r="N42" s="94">
        <f t="shared" ref="N42:N81" si="1">L42/$L$11</f>
        <v>0.20817310478388154</v>
      </c>
      <c r="O42" s="94">
        <f>L42/'סכום נכסי הקרן'!$C$42</f>
        <v>2.0070992078459065E-2</v>
      </c>
    </row>
    <row r="43" spans="2:15" s="141" customFormat="1">
      <c r="B43" s="89" t="s">
        <v>983</v>
      </c>
      <c r="C43" s="86" t="s">
        <v>984</v>
      </c>
      <c r="D43" s="99" t="s">
        <v>128</v>
      </c>
      <c r="E43" s="99" t="s">
        <v>347</v>
      </c>
      <c r="F43" s="86" t="s">
        <v>985</v>
      </c>
      <c r="G43" s="99" t="s">
        <v>986</v>
      </c>
      <c r="H43" s="99" t="s">
        <v>172</v>
      </c>
      <c r="I43" s="96">
        <v>4387.7015449999999</v>
      </c>
      <c r="J43" s="98">
        <v>381.8</v>
      </c>
      <c r="K43" s="86"/>
      <c r="L43" s="96">
        <v>16.752244498</v>
      </c>
      <c r="M43" s="97">
        <v>1.4781083976679307E-5</v>
      </c>
      <c r="N43" s="97">
        <f t="shared" si="1"/>
        <v>4.6859451074092165E-3</v>
      </c>
      <c r="O43" s="97">
        <f>L43/'סכום נכסי הקרן'!$C$42</f>
        <v>4.5179499642158683E-4</v>
      </c>
    </row>
    <row r="44" spans="2:15" s="141" customFormat="1">
      <c r="B44" s="89" t="s">
        <v>987</v>
      </c>
      <c r="C44" s="86" t="s">
        <v>988</v>
      </c>
      <c r="D44" s="99" t="s">
        <v>128</v>
      </c>
      <c r="E44" s="99" t="s">
        <v>347</v>
      </c>
      <c r="F44" s="86" t="s">
        <v>887</v>
      </c>
      <c r="G44" s="99" t="s">
        <v>888</v>
      </c>
      <c r="H44" s="99" t="s">
        <v>172</v>
      </c>
      <c r="I44" s="96">
        <v>1615.0563070000001</v>
      </c>
      <c r="J44" s="98">
        <v>2206</v>
      </c>
      <c r="K44" s="86"/>
      <c r="L44" s="96">
        <v>35.628142133000004</v>
      </c>
      <c r="M44" s="97">
        <v>1.2245784069497036E-5</v>
      </c>
      <c r="N44" s="97">
        <f t="shared" si="1"/>
        <v>9.9659193927203824E-3</v>
      </c>
      <c r="O44" s="97">
        <f>L44/'סכום נכסי הקרן'!$C$42</f>
        <v>9.6086326518265964E-4</v>
      </c>
    </row>
    <row r="45" spans="2:15" s="141" customFormat="1">
      <c r="B45" s="89" t="s">
        <v>989</v>
      </c>
      <c r="C45" s="86" t="s">
        <v>990</v>
      </c>
      <c r="D45" s="99" t="s">
        <v>128</v>
      </c>
      <c r="E45" s="99" t="s">
        <v>347</v>
      </c>
      <c r="F45" s="86" t="s">
        <v>658</v>
      </c>
      <c r="G45" s="99" t="s">
        <v>405</v>
      </c>
      <c r="H45" s="99" t="s">
        <v>172</v>
      </c>
      <c r="I45" s="96">
        <v>1885.3717830000001</v>
      </c>
      <c r="J45" s="98">
        <v>418.1</v>
      </c>
      <c r="K45" s="86"/>
      <c r="L45" s="96">
        <v>7.8827394259999988</v>
      </c>
      <c r="M45" s="97">
        <v>8.9464214554435988E-6</v>
      </c>
      <c r="N45" s="97">
        <f t="shared" si="1"/>
        <v>2.2049632961515307E-3</v>
      </c>
      <c r="O45" s="97">
        <f>L45/'סכום נכסי הקרן'!$C$42</f>
        <v>2.1259134745718126E-4</v>
      </c>
    </row>
    <row r="46" spans="2:15" s="141" customFormat="1">
      <c r="B46" s="89" t="s">
        <v>991</v>
      </c>
      <c r="C46" s="86" t="s">
        <v>992</v>
      </c>
      <c r="D46" s="99" t="s">
        <v>128</v>
      </c>
      <c r="E46" s="99" t="s">
        <v>347</v>
      </c>
      <c r="F46" s="86" t="s">
        <v>884</v>
      </c>
      <c r="G46" s="99" t="s">
        <v>472</v>
      </c>
      <c r="H46" s="99" t="s">
        <v>172</v>
      </c>
      <c r="I46" s="96">
        <v>124.04478</v>
      </c>
      <c r="J46" s="98">
        <v>17190</v>
      </c>
      <c r="K46" s="96">
        <v>0.21132119700000004</v>
      </c>
      <c r="L46" s="96">
        <v>21.534618797</v>
      </c>
      <c r="M46" s="97">
        <v>8.4528460236868179E-6</v>
      </c>
      <c r="N46" s="97">
        <f t="shared" si="1"/>
        <v>6.0236729235758251E-3</v>
      </c>
      <c r="O46" s="97">
        <f>L46/'סכום נכסי הקרן'!$C$42</f>
        <v>5.8077190930996717E-4</v>
      </c>
    </row>
    <row r="47" spans="2:15" s="141" customFormat="1">
      <c r="B47" s="89" t="s">
        <v>993</v>
      </c>
      <c r="C47" s="86" t="s">
        <v>994</v>
      </c>
      <c r="D47" s="99" t="s">
        <v>128</v>
      </c>
      <c r="E47" s="99" t="s">
        <v>347</v>
      </c>
      <c r="F47" s="86" t="s">
        <v>995</v>
      </c>
      <c r="G47" s="99" t="s">
        <v>996</v>
      </c>
      <c r="H47" s="99" t="s">
        <v>172</v>
      </c>
      <c r="I47" s="96">
        <v>1784.916281</v>
      </c>
      <c r="J47" s="98">
        <v>1260</v>
      </c>
      <c r="K47" s="86"/>
      <c r="L47" s="96">
        <v>22.489945143</v>
      </c>
      <c r="M47" s="97">
        <v>1.6403240154883259E-5</v>
      </c>
      <c r="N47" s="97">
        <f t="shared" si="1"/>
        <v>6.2908972240301479E-3</v>
      </c>
      <c r="O47" s="97">
        <f>L47/'סכום נכסי הקרן'!$C$42</f>
        <v>6.0653631736430559E-4</v>
      </c>
    </row>
    <row r="48" spans="2:15" s="141" customFormat="1">
      <c r="B48" s="89" t="s">
        <v>997</v>
      </c>
      <c r="C48" s="86" t="s">
        <v>998</v>
      </c>
      <c r="D48" s="99" t="s">
        <v>128</v>
      </c>
      <c r="E48" s="99" t="s">
        <v>347</v>
      </c>
      <c r="F48" s="86" t="s">
        <v>999</v>
      </c>
      <c r="G48" s="99" t="s">
        <v>200</v>
      </c>
      <c r="H48" s="99" t="s">
        <v>172</v>
      </c>
      <c r="I48" s="96">
        <v>25.696756000000001</v>
      </c>
      <c r="J48" s="98">
        <v>2909</v>
      </c>
      <c r="K48" s="86"/>
      <c r="L48" s="96">
        <v>0.74751863200000002</v>
      </c>
      <c r="M48" s="97">
        <v>7.5810001581000336E-7</v>
      </c>
      <c r="N48" s="97">
        <f t="shared" si="1"/>
        <v>2.0909623643182996E-4</v>
      </c>
      <c r="O48" s="97">
        <f>L48/'סכום נכסי הקרן'!$C$42</f>
        <v>2.0159995737277443E-5</v>
      </c>
    </row>
    <row r="49" spans="2:15" s="141" customFormat="1">
      <c r="B49" s="89" t="s">
        <v>1000</v>
      </c>
      <c r="C49" s="86" t="s">
        <v>1001</v>
      </c>
      <c r="D49" s="99" t="s">
        <v>128</v>
      </c>
      <c r="E49" s="99" t="s">
        <v>347</v>
      </c>
      <c r="F49" s="86" t="s">
        <v>785</v>
      </c>
      <c r="G49" s="99" t="s">
        <v>597</v>
      </c>
      <c r="H49" s="99" t="s">
        <v>172</v>
      </c>
      <c r="I49" s="96">
        <v>52.882731999999997</v>
      </c>
      <c r="J49" s="98">
        <v>93000</v>
      </c>
      <c r="K49" s="86"/>
      <c r="L49" s="96">
        <v>49.180940889999995</v>
      </c>
      <c r="M49" s="97">
        <v>1.4636768386213584E-5</v>
      </c>
      <c r="N49" s="97">
        <f t="shared" si="1"/>
        <v>1.3756914147760389E-2</v>
      </c>
      <c r="O49" s="97">
        <f>L49/'סכום נכסי הקרן'!$C$42</f>
        <v>1.3263716999868623E-3</v>
      </c>
    </row>
    <row r="50" spans="2:15" s="141" customFormat="1">
      <c r="B50" s="89" t="s">
        <v>1002</v>
      </c>
      <c r="C50" s="86" t="s">
        <v>1003</v>
      </c>
      <c r="D50" s="99" t="s">
        <v>128</v>
      </c>
      <c r="E50" s="99" t="s">
        <v>347</v>
      </c>
      <c r="F50" s="86" t="s">
        <v>1004</v>
      </c>
      <c r="G50" s="99" t="s">
        <v>198</v>
      </c>
      <c r="H50" s="99" t="s">
        <v>172</v>
      </c>
      <c r="I50" s="96">
        <v>5035.5480269999998</v>
      </c>
      <c r="J50" s="98">
        <v>224.8</v>
      </c>
      <c r="K50" s="86"/>
      <c r="L50" s="96">
        <v>11.319911962999999</v>
      </c>
      <c r="M50" s="97">
        <v>9.3831754517705723E-6</v>
      </c>
      <c r="N50" s="97">
        <f t="shared" si="1"/>
        <v>3.1664106911557868E-3</v>
      </c>
      <c r="O50" s="97">
        <f>L50/'סכום נכסי הקרן'!$C$42</f>
        <v>3.0528921574818476E-4</v>
      </c>
    </row>
    <row r="51" spans="2:15" s="141" customFormat="1">
      <c r="B51" s="89" t="s">
        <v>1005</v>
      </c>
      <c r="C51" s="86" t="s">
        <v>1006</v>
      </c>
      <c r="D51" s="99" t="s">
        <v>128</v>
      </c>
      <c r="E51" s="99" t="s">
        <v>347</v>
      </c>
      <c r="F51" s="86" t="s">
        <v>1007</v>
      </c>
      <c r="G51" s="99" t="s">
        <v>198</v>
      </c>
      <c r="H51" s="99" t="s">
        <v>172</v>
      </c>
      <c r="I51" s="96">
        <v>3660.7386590000006</v>
      </c>
      <c r="J51" s="98">
        <v>581</v>
      </c>
      <c r="K51" s="86"/>
      <c r="L51" s="96">
        <v>21.268891609999997</v>
      </c>
      <c r="M51" s="97">
        <v>9.0851621478701738E-6</v>
      </c>
      <c r="N51" s="97">
        <f t="shared" si="1"/>
        <v>5.9493435994081335E-3</v>
      </c>
      <c r="O51" s="97">
        <f>L51/'סכום נכסי הקרן'!$C$42</f>
        <v>5.7360545388280822E-4</v>
      </c>
    </row>
    <row r="52" spans="2:15" s="141" customFormat="1">
      <c r="B52" s="89" t="s">
        <v>1008</v>
      </c>
      <c r="C52" s="86" t="s">
        <v>1009</v>
      </c>
      <c r="D52" s="99" t="s">
        <v>128</v>
      </c>
      <c r="E52" s="99" t="s">
        <v>347</v>
      </c>
      <c r="F52" s="86" t="s">
        <v>1010</v>
      </c>
      <c r="G52" s="99" t="s">
        <v>479</v>
      </c>
      <c r="H52" s="99" t="s">
        <v>172</v>
      </c>
      <c r="I52" s="96">
        <v>51.605932000000003</v>
      </c>
      <c r="J52" s="98">
        <v>18230</v>
      </c>
      <c r="K52" s="86"/>
      <c r="L52" s="96">
        <v>9.4077613629999988</v>
      </c>
      <c r="M52" s="97">
        <v>1.0204048010459135E-5</v>
      </c>
      <c r="N52" s="97">
        <f t="shared" si="1"/>
        <v>2.6315430947707569E-3</v>
      </c>
      <c r="O52" s="97">
        <f>L52/'סכום נכסי הקרן'!$C$42</f>
        <v>2.5372000222651761E-4</v>
      </c>
    </row>
    <row r="53" spans="2:15" s="141" customFormat="1">
      <c r="B53" s="89" t="s">
        <v>1011</v>
      </c>
      <c r="C53" s="86" t="s">
        <v>1012</v>
      </c>
      <c r="D53" s="99" t="s">
        <v>128</v>
      </c>
      <c r="E53" s="99" t="s">
        <v>347</v>
      </c>
      <c r="F53" s="86" t="s">
        <v>1013</v>
      </c>
      <c r="G53" s="99" t="s">
        <v>1014</v>
      </c>
      <c r="H53" s="99" t="s">
        <v>172</v>
      </c>
      <c r="I53" s="96">
        <v>297.446776</v>
      </c>
      <c r="J53" s="98">
        <v>4841</v>
      </c>
      <c r="K53" s="86"/>
      <c r="L53" s="96">
        <v>14.399398412000002</v>
      </c>
      <c r="M53" s="97">
        <v>1.2027416904184947E-5</v>
      </c>
      <c r="N53" s="97">
        <f t="shared" si="1"/>
        <v>4.0278059782617821E-3</v>
      </c>
      <c r="O53" s="97">
        <f>L53/'סכום נכסי הקרן'!$C$42</f>
        <v>3.8834056862047502E-4</v>
      </c>
    </row>
    <row r="54" spans="2:15" s="141" customFormat="1">
      <c r="B54" s="89" t="s">
        <v>1015</v>
      </c>
      <c r="C54" s="86" t="s">
        <v>1016</v>
      </c>
      <c r="D54" s="99" t="s">
        <v>128</v>
      </c>
      <c r="E54" s="99" t="s">
        <v>347</v>
      </c>
      <c r="F54" s="86" t="s">
        <v>456</v>
      </c>
      <c r="G54" s="99" t="s">
        <v>405</v>
      </c>
      <c r="H54" s="99" t="s">
        <v>172</v>
      </c>
      <c r="I54" s="96">
        <v>35.313744</v>
      </c>
      <c r="J54" s="98">
        <v>173600</v>
      </c>
      <c r="K54" s="96">
        <v>3.30536203</v>
      </c>
      <c r="L54" s="96">
        <v>64.610021705999998</v>
      </c>
      <c r="M54" s="97">
        <v>1.6526810046074536E-5</v>
      </c>
      <c r="N54" s="97">
        <f t="shared" si="1"/>
        <v>1.8072743335317214E-2</v>
      </c>
      <c r="O54" s="97">
        <f>L54/'סכום נכסי הקרן'!$C$42</f>
        <v>1.742482001677201E-3</v>
      </c>
    </row>
    <row r="55" spans="2:15" s="141" customFormat="1">
      <c r="B55" s="89" t="s">
        <v>1017</v>
      </c>
      <c r="C55" s="86" t="s">
        <v>1018</v>
      </c>
      <c r="D55" s="99" t="s">
        <v>128</v>
      </c>
      <c r="E55" s="99" t="s">
        <v>347</v>
      </c>
      <c r="F55" s="86" t="s">
        <v>1019</v>
      </c>
      <c r="G55" s="99" t="s">
        <v>405</v>
      </c>
      <c r="H55" s="99" t="s">
        <v>172</v>
      </c>
      <c r="I55" s="96">
        <v>137.04090099999999</v>
      </c>
      <c r="J55" s="98">
        <v>5933</v>
      </c>
      <c r="K55" s="86"/>
      <c r="L55" s="96">
        <v>8.1306366269999995</v>
      </c>
      <c r="M55" s="97">
        <v>7.6408884648934864E-6</v>
      </c>
      <c r="N55" s="97">
        <f t="shared" si="1"/>
        <v>2.274305208890751E-3</v>
      </c>
      <c r="O55" s="97">
        <f>L55/'סכום נכסי הקרן'!$C$42</f>
        <v>2.1927694203837831E-4</v>
      </c>
    </row>
    <row r="56" spans="2:15" s="141" customFormat="1">
      <c r="B56" s="89" t="s">
        <v>1020</v>
      </c>
      <c r="C56" s="86" t="s">
        <v>1021</v>
      </c>
      <c r="D56" s="99" t="s">
        <v>128</v>
      </c>
      <c r="E56" s="99" t="s">
        <v>347</v>
      </c>
      <c r="F56" s="86" t="s">
        <v>1022</v>
      </c>
      <c r="G56" s="99" t="s">
        <v>401</v>
      </c>
      <c r="H56" s="99" t="s">
        <v>172</v>
      </c>
      <c r="I56" s="96">
        <v>107.170519</v>
      </c>
      <c r="J56" s="98">
        <v>19360</v>
      </c>
      <c r="K56" s="96">
        <v>0.29471892700000002</v>
      </c>
      <c r="L56" s="96">
        <v>21.042931399000004</v>
      </c>
      <c r="M56" s="97">
        <v>2.0339647697068443E-5</v>
      </c>
      <c r="N56" s="97">
        <f t="shared" si="1"/>
        <v>5.8861379110401665E-3</v>
      </c>
      <c r="O56" s="97">
        <f>L56/'סכום נכסי הקרן'!$C$42</f>
        <v>5.6751148284911478E-4</v>
      </c>
    </row>
    <row r="57" spans="2:15" s="141" customFormat="1">
      <c r="B57" s="89" t="s">
        <v>1023</v>
      </c>
      <c r="C57" s="86" t="s">
        <v>1024</v>
      </c>
      <c r="D57" s="99" t="s">
        <v>128</v>
      </c>
      <c r="E57" s="99" t="s">
        <v>347</v>
      </c>
      <c r="F57" s="86" t="s">
        <v>1025</v>
      </c>
      <c r="G57" s="99" t="s">
        <v>996</v>
      </c>
      <c r="H57" s="99" t="s">
        <v>172</v>
      </c>
      <c r="I57" s="96">
        <v>140.712073</v>
      </c>
      <c r="J57" s="98">
        <v>7529</v>
      </c>
      <c r="K57" s="86"/>
      <c r="L57" s="96">
        <v>10.594211971999997</v>
      </c>
      <c r="M57" s="97">
        <v>1.0028287249930799E-5</v>
      </c>
      <c r="N57" s="97">
        <f t="shared" si="1"/>
        <v>2.9634175744615216E-3</v>
      </c>
      <c r="O57" s="97">
        <f>L57/'סכום נכסי הקרן'!$C$42</f>
        <v>2.8571765177798749E-4</v>
      </c>
    </row>
    <row r="58" spans="2:15" s="141" customFormat="1">
      <c r="B58" s="89" t="s">
        <v>1026</v>
      </c>
      <c r="C58" s="86" t="s">
        <v>1027</v>
      </c>
      <c r="D58" s="99" t="s">
        <v>128</v>
      </c>
      <c r="E58" s="99" t="s">
        <v>347</v>
      </c>
      <c r="F58" s="86" t="s">
        <v>1028</v>
      </c>
      <c r="G58" s="99" t="s">
        <v>1029</v>
      </c>
      <c r="H58" s="99" t="s">
        <v>172</v>
      </c>
      <c r="I58" s="96">
        <v>80.735501999999997</v>
      </c>
      <c r="J58" s="98">
        <v>14890</v>
      </c>
      <c r="K58" s="96">
        <v>0.15098402799999999</v>
      </c>
      <c r="L58" s="96">
        <v>12.172500212999999</v>
      </c>
      <c r="M58" s="97">
        <v>1.188629945956578E-5</v>
      </c>
      <c r="N58" s="97">
        <f t="shared" si="1"/>
        <v>3.4048970467721374E-3</v>
      </c>
      <c r="O58" s="97">
        <f>L58/'סכום נכסי הקרן'!$C$42</f>
        <v>3.2828285731089144E-4</v>
      </c>
    </row>
    <row r="59" spans="2:15" s="141" customFormat="1">
      <c r="B59" s="89" t="s">
        <v>1030</v>
      </c>
      <c r="C59" s="86" t="s">
        <v>1031</v>
      </c>
      <c r="D59" s="99" t="s">
        <v>128</v>
      </c>
      <c r="E59" s="99" t="s">
        <v>347</v>
      </c>
      <c r="F59" s="86" t="s">
        <v>1032</v>
      </c>
      <c r="G59" s="99" t="s">
        <v>1029</v>
      </c>
      <c r="H59" s="99" t="s">
        <v>172</v>
      </c>
      <c r="I59" s="96">
        <v>336.55177300000003</v>
      </c>
      <c r="J59" s="98">
        <v>10110</v>
      </c>
      <c r="K59" s="86"/>
      <c r="L59" s="96">
        <v>34.025384255999995</v>
      </c>
      <c r="M59" s="97">
        <v>1.4969381671052785E-5</v>
      </c>
      <c r="N59" s="97">
        <f t="shared" si="1"/>
        <v>9.5175952631993254E-3</v>
      </c>
      <c r="O59" s="97">
        <f>L59/'סכום נכסי הקרן'!$C$42</f>
        <v>9.176381326107025E-4</v>
      </c>
    </row>
    <row r="60" spans="2:15" s="141" customFormat="1">
      <c r="B60" s="89" t="s">
        <v>1033</v>
      </c>
      <c r="C60" s="86" t="s">
        <v>1034</v>
      </c>
      <c r="D60" s="99" t="s">
        <v>128</v>
      </c>
      <c r="E60" s="99" t="s">
        <v>347</v>
      </c>
      <c r="F60" s="86" t="s">
        <v>558</v>
      </c>
      <c r="G60" s="99" t="s">
        <v>405</v>
      </c>
      <c r="H60" s="99" t="s">
        <v>172</v>
      </c>
      <c r="I60" s="96">
        <v>31.129778999999999</v>
      </c>
      <c r="J60" s="98">
        <v>50880</v>
      </c>
      <c r="K60" s="86"/>
      <c r="L60" s="96">
        <v>15.838831681</v>
      </c>
      <c r="M60" s="97">
        <v>5.7606177098893093E-6</v>
      </c>
      <c r="N60" s="97">
        <f t="shared" si="1"/>
        <v>4.4304448774921436E-3</v>
      </c>
      <c r="O60" s="97">
        <f>L60/'סכום נכסי הקרן'!$C$42</f>
        <v>4.2716096362453601E-4</v>
      </c>
    </row>
    <row r="61" spans="2:15" s="141" customFormat="1">
      <c r="B61" s="89" t="s">
        <v>1035</v>
      </c>
      <c r="C61" s="86" t="s">
        <v>1036</v>
      </c>
      <c r="D61" s="99" t="s">
        <v>128</v>
      </c>
      <c r="E61" s="99" t="s">
        <v>347</v>
      </c>
      <c r="F61" s="86" t="s">
        <v>1037</v>
      </c>
      <c r="G61" s="99" t="s">
        <v>472</v>
      </c>
      <c r="H61" s="99" t="s">
        <v>172</v>
      </c>
      <c r="I61" s="96">
        <v>441.50732299999999</v>
      </c>
      <c r="J61" s="98">
        <v>4960</v>
      </c>
      <c r="K61" s="86"/>
      <c r="L61" s="96">
        <v>21.898763215999999</v>
      </c>
      <c r="M61" s="97">
        <v>7.9437985484662725E-6</v>
      </c>
      <c r="N61" s="97">
        <f t="shared" si="1"/>
        <v>6.1255315586266172E-3</v>
      </c>
      <c r="O61" s="97">
        <f>L61/'סכום נכסי הקרן'!$C$42</f>
        <v>5.9059260088945595E-4</v>
      </c>
    </row>
    <row r="62" spans="2:15" s="141" customFormat="1">
      <c r="B62" s="89" t="s">
        <v>1038</v>
      </c>
      <c r="C62" s="86" t="s">
        <v>1039</v>
      </c>
      <c r="D62" s="99" t="s">
        <v>128</v>
      </c>
      <c r="E62" s="99" t="s">
        <v>347</v>
      </c>
      <c r="F62" s="86" t="s">
        <v>1040</v>
      </c>
      <c r="G62" s="99" t="s">
        <v>1029</v>
      </c>
      <c r="H62" s="99" t="s">
        <v>172</v>
      </c>
      <c r="I62" s="96">
        <v>945.82763499999999</v>
      </c>
      <c r="J62" s="98">
        <v>4616</v>
      </c>
      <c r="K62" s="86"/>
      <c r="L62" s="96">
        <v>43.659403652999991</v>
      </c>
      <c r="M62" s="97">
        <v>1.523426728947411E-5</v>
      </c>
      <c r="N62" s="97">
        <f t="shared" si="1"/>
        <v>1.2212427353516971E-2</v>
      </c>
      <c r="O62" s="97">
        <f>L62/'סכום נכסי הקרן'!$C$42</f>
        <v>1.1774601379254384E-3</v>
      </c>
    </row>
    <row r="63" spans="2:15" s="141" customFormat="1">
      <c r="B63" s="89" t="s">
        <v>1041</v>
      </c>
      <c r="C63" s="86" t="s">
        <v>1042</v>
      </c>
      <c r="D63" s="99" t="s">
        <v>128</v>
      </c>
      <c r="E63" s="99" t="s">
        <v>347</v>
      </c>
      <c r="F63" s="86" t="s">
        <v>1043</v>
      </c>
      <c r="G63" s="99" t="s">
        <v>1014</v>
      </c>
      <c r="H63" s="99" t="s">
        <v>172</v>
      </c>
      <c r="I63" s="96">
        <v>1696.4706880000001</v>
      </c>
      <c r="J63" s="98">
        <v>2329</v>
      </c>
      <c r="K63" s="86"/>
      <c r="L63" s="96">
        <v>39.510802323</v>
      </c>
      <c r="M63" s="97">
        <v>1.5757108113416174E-5</v>
      </c>
      <c r="N63" s="97">
        <f t="shared" si="1"/>
        <v>1.1051978787521786E-2</v>
      </c>
      <c r="O63" s="97">
        <f>L63/'סכום נכסי הקרן'!$C$42</f>
        <v>1.0655755887675209E-3</v>
      </c>
    </row>
    <row r="64" spans="2:15" s="141" customFormat="1">
      <c r="B64" s="89" t="s">
        <v>1044</v>
      </c>
      <c r="C64" s="86" t="s">
        <v>1045</v>
      </c>
      <c r="D64" s="99" t="s">
        <v>128</v>
      </c>
      <c r="E64" s="99" t="s">
        <v>347</v>
      </c>
      <c r="F64" s="86" t="s">
        <v>508</v>
      </c>
      <c r="G64" s="99" t="s">
        <v>472</v>
      </c>
      <c r="H64" s="99" t="s">
        <v>172</v>
      </c>
      <c r="I64" s="96">
        <v>407.121579</v>
      </c>
      <c r="J64" s="98">
        <v>4649</v>
      </c>
      <c r="K64" s="86"/>
      <c r="L64" s="96">
        <v>18.927082199000001</v>
      </c>
      <c r="M64" s="97">
        <v>6.4344737479246522E-6</v>
      </c>
      <c r="N64" s="97">
        <f t="shared" si="1"/>
        <v>5.2942916537855392E-3</v>
      </c>
      <c r="O64" s="97">
        <f>L64/'סכום נכסי הקרן'!$C$42</f>
        <v>5.1044867661698601E-4</v>
      </c>
    </row>
    <row r="65" spans="2:15" s="141" customFormat="1">
      <c r="B65" s="89" t="s">
        <v>1046</v>
      </c>
      <c r="C65" s="86" t="s">
        <v>1047</v>
      </c>
      <c r="D65" s="99" t="s">
        <v>128</v>
      </c>
      <c r="E65" s="99" t="s">
        <v>347</v>
      </c>
      <c r="F65" s="86" t="s">
        <v>1048</v>
      </c>
      <c r="G65" s="99" t="s">
        <v>952</v>
      </c>
      <c r="H65" s="99" t="s">
        <v>172</v>
      </c>
      <c r="I65" s="96">
        <v>33.498382999999997</v>
      </c>
      <c r="J65" s="98">
        <v>9165</v>
      </c>
      <c r="K65" s="86"/>
      <c r="L65" s="96">
        <v>3.0701267950000002</v>
      </c>
      <c r="M65" s="97">
        <v>1.199906044612511E-6</v>
      </c>
      <c r="N65" s="97">
        <f t="shared" si="1"/>
        <v>8.5877720062369812E-4</v>
      </c>
      <c r="O65" s="97">
        <f>L65/'סכום נכסי הקרן'!$C$42</f>
        <v>8.2798930288203529E-5</v>
      </c>
    </row>
    <row r="66" spans="2:15" s="141" customFormat="1">
      <c r="B66" s="89" t="s">
        <v>1049</v>
      </c>
      <c r="C66" s="86" t="s">
        <v>1050</v>
      </c>
      <c r="D66" s="99" t="s">
        <v>128</v>
      </c>
      <c r="E66" s="99" t="s">
        <v>347</v>
      </c>
      <c r="F66" s="86" t="s">
        <v>1051</v>
      </c>
      <c r="G66" s="99" t="s">
        <v>888</v>
      </c>
      <c r="H66" s="99" t="s">
        <v>172</v>
      </c>
      <c r="I66" s="96">
        <v>1184.7478940000001</v>
      </c>
      <c r="J66" s="98">
        <v>2322</v>
      </c>
      <c r="K66" s="86"/>
      <c r="L66" s="96">
        <v>27.509846099000001</v>
      </c>
      <c r="M66" s="97">
        <v>1.2067382857818019E-5</v>
      </c>
      <c r="N66" s="97">
        <f t="shared" si="1"/>
        <v>7.6950660998637947E-3</v>
      </c>
      <c r="O66" s="97">
        <f>L66/'סכום נכסי הקרן'!$C$42</f>
        <v>7.4191913933323674E-4</v>
      </c>
    </row>
    <row r="67" spans="2:15" s="141" customFormat="1">
      <c r="B67" s="89" t="s">
        <v>1052</v>
      </c>
      <c r="C67" s="86" t="s">
        <v>1053</v>
      </c>
      <c r="D67" s="99" t="s">
        <v>128</v>
      </c>
      <c r="E67" s="99" t="s">
        <v>347</v>
      </c>
      <c r="F67" s="86" t="s">
        <v>1054</v>
      </c>
      <c r="G67" s="99" t="s">
        <v>200</v>
      </c>
      <c r="H67" s="99" t="s">
        <v>172</v>
      </c>
      <c r="I67" s="96">
        <v>50.316049</v>
      </c>
      <c r="J67" s="98">
        <v>5548</v>
      </c>
      <c r="K67" s="86"/>
      <c r="L67" s="96">
        <v>2.7915344260000001</v>
      </c>
      <c r="M67" s="97">
        <v>1.0104371980135478E-6</v>
      </c>
      <c r="N67" s="97">
        <f t="shared" si="1"/>
        <v>7.8084922215890501E-4</v>
      </c>
      <c r="O67" s="97">
        <f>L67/'סכום נכסי הקרן'!$C$42</f>
        <v>7.5285510915028582E-5</v>
      </c>
    </row>
    <row r="68" spans="2:15" s="141" customFormat="1">
      <c r="B68" s="89" t="s">
        <v>1055</v>
      </c>
      <c r="C68" s="86" t="s">
        <v>1056</v>
      </c>
      <c r="D68" s="99" t="s">
        <v>128</v>
      </c>
      <c r="E68" s="99" t="s">
        <v>347</v>
      </c>
      <c r="F68" s="86" t="s">
        <v>643</v>
      </c>
      <c r="G68" s="99" t="s">
        <v>440</v>
      </c>
      <c r="H68" s="99" t="s">
        <v>172</v>
      </c>
      <c r="I68" s="96">
        <v>499.643505</v>
      </c>
      <c r="J68" s="98">
        <v>1324</v>
      </c>
      <c r="K68" s="86"/>
      <c r="L68" s="96">
        <v>6.6152800040000006</v>
      </c>
      <c r="M68" s="97">
        <v>4.299979089772828E-6</v>
      </c>
      <c r="N68" s="97">
        <f t="shared" si="1"/>
        <v>1.8504289961017869E-3</v>
      </c>
      <c r="O68" s="97">
        <f>L68/'סכום נכסי הקרן'!$C$42</f>
        <v>1.7840895326544411E-4</v>
      </c>
    </row>
    <row r="69" spans="2:15" s="141" customFormat="1">
      <c r="B69" s="89" t="s">
        <v>1057</v>
      </c>
      <c r="C69" s="86" t="s">
        <v>1058</v>
      </c>
      <c r="D69" s="99" t="s">
        <v>128</v>
      </c>
      <c r="E69" s="99" t="s">
        <v>347</v>
      </c>
      <c r="F69" s="86" t="s">
        <v>1059</v>
      </c>
      <c r="G69" s="99" t="s">
        <v>159</v>
      </c>
      <c r="H69" s="99" t="s">
        <v>172</v>
      </c>
      <c r="I69" s="96">
        <v>153.03215</v>
      </c>
      <c r="J69" s="98">
        <v>9567</v>
      </c>
      <c r="K69" s="86"/>
      <c r="L69" s="96">
        <v>14.640585759000002</v>
      </c>
      <c r="M69" s="97">
        <v>1.4047544344196444E-5</v>
      </c>
      <c r="N69" s="97">
        <f t="shared" si="1"/>
        <v>4.0952710077256605E-3</v>
      </c>
      <c r="O69" s="97">
        <f>L69/'סכום נכסי הקרן'!$C$42</f>
        <v>3.9484520366133812E-4</v>
      </c>
    </row>
    <row r="70" spans="2:15" s="141" customFormat="1">
      <c r="B70" s="89" t="s">
        <v>1060</v>
      </c>
      <c r="C70" s="86" t="s">
        <v>1061</v>
      </c>
      <c r="D70" s="99" t="s">
        <v>128</v>
      </c>
      <c r="E70" s="99" t="s">
        <v>347</v>
      </c>
      <c r="F70" s="86" t="s">
        <v>1062</v>
      </c>
      <c r="G70" s="99" t="s">
        <v>523</v>
      </c>
      <c r="H70" s="99" t="s">
        <v>172</v>
      </c>
      <c r="I70" s="96">
        <v>97.054343000000003</v>
      </c>
      <c r="J70" s="98">
        <v>15630</v>
      </c>
      <c r="K70" s="86"/>
      <c r="L70" s="96">
        <v>15.169593795000001</v>
      </c>
      <c r="M70" s="97">
        <v>1.0164935109141172E-5</v>
      </c>
      <c r="N70" s="97">
        <f t="shared" si="1"/>
        <v>4.243245365333102E-3</v>
      </c>
      <c r="O70" s="97">
        <f>L70/'סכום נכסי הקרן'!$C$42</f>
        <v>4.0911213868369555E-4</v>
      </c>
    </row>
    <row r="71" spans="2:15" s="141" customFormat="1">
      <c r="B71" s="89" t="s">
        <v>1063</v>
      </c>
      <c r="C71" s="86" t="s">
        <v>1064</v>
      </c>
      <c r="D71" s="99" t="s">
        <v>128</v>
      </c>
      <c r="E71" s="99" t="s">
        <v>347</v>
      </c>
      <c r="F71" s="86" t="s">
        <v>865</v>
      </c>
      <c r="G71" s="99" t="s">
        <v>440</v>
      </c>
      <c r="H71" s="99" t="s">
        <v>172</v>
      </c>
      <c r="I71" s="96">
        <v>944.52615500000002</v>
      </c>
      <c r="J71" s="98">
        <v>1396</v>
      </c>
      <c r="K71" s="86"/>
      <c r="L71" s="96">
        <v>13.185585123999999</v>
      </c>
      <c r="M71" s="97">
        <v>5.7839070369332621E-6</v>
      </c>
      <c r="N71" s="97">
        <f t="shared" si="1"/>
        <v>3.6882775981160075E-3</v>
      </c>
      <c r="O71" s="97">
        <f>L71/'סכום נכסי הקרן'!$C$42</f>
        <v>3.556049689117968E-4</v>
      </c>
    </row>
    <row r="72" spans="2:15" s="141" customFormat="1">
      <c r="B72" s="89" t="s">
        <v>1065</v>
      </c>
      <c r="C72" s="86" t="s">
        <v>1066</v>
      </c>
      <c r="D72" s="99" t="s">
        <v>128</v>
      </c>
      <c r="E72" s="99" t="s">
        <v>347</v>
      </c>
      <c r="F72" s="86" t="s">
        <v>1067</v>
      </c>
      <c r="G72" s="99" t="s">
        <v>996</v>
      </c>
      <c r="H72" s="99" t="s">
        <v>172</v>
      </c>
      <c r="I72" s="96">
        <v>23.799588</v>
      </c>
      <c r="J72" s="98">
        <v>27900</v>
      </c>
      <c r="K72" s="86"/>
      <c r="L72" s="96">
        <v>6.640084925</v>
      </c>
      <c r="M72" s="97">
        <v>1.0159814080721548E-5</v>
      </c>
      <c r="N72" s="97">
        <f t="shared" si="1"/>
        <v>1.8573674393780593E-3</v>
      </c>
      <c r="O72" s="97">
        <f>L72/'סכום נכסי הקרן'!$C$42</f>
        <v>1.7907792268000646E-4</v>
      </c>
    </row>
    <row r="73" spans="2:15" s="141" customFormat="1">
      <c r="B73" s="89" t="s">
        <v>1068</v>
      </c>
      <c r="C73" s="86" t="s">
        <v>1069</v>
      </c>
      <c r="D73" s="99" t="s">
        <v>128</v>
      </c>
      <c r="E73" s="99" t="s">
        <v>347</v>
      </c>
      <c r="F73" s="86" t="s">
        <v>1070</v>
      </c>
      <c r="G73" s="99" t="s">
        <v>1071</v>
      </c>
      <c r="H73" s="99" t="s">
        <v>172</v>
      </c>
      <c r="I73" s="96">
        <v>220.149722</v>
      </c>
      <c r="J73" s="98">
        <v>2055</v>
      </c>
      <c r="K73" s="86"/>
      <c r="L73" s="96">
        <v>4.5240767859999993</v>
      </c>
      <c r="M73" s="97">
        <v>5.4671776093923028E-6</v>
      </c>
      <c r="N73" s="97">
        <f t="shared" si="1"/>
        <v>1.2654767236373169E-3</v>
      </c>
      <c r="O73" s="97">
        <f>L73/'סכום נכסי הקרן'!$C$42</f>
        <v>1.220108299867445E-4</v>
      </c>
    </row>
    <row r="74" spans="2:15" s="141" customFormat="1">
      <c r="B74" s="89" t="s">
        <v>1072</v>
      </c>
      <c r="C74" s="86" t="s">
        <v>1073</v>
      </c>
      <c r="D74" s="99" t="s">
        <v>128</v>
      </c>
      <c r="E74" s="99" t="s">
        <v>347</v>
      </c>
      <c r="F74" s="86" t="s">
        <v>1074</v>
      </c>
      <c r="G74" s="99" t="s">
        <v>777</v>
      </c>
      <c r="H74" s="99" t="s">
        <v>172</v>
      </c>
      <c r="I74" s="96">
        <v>166.78630400000003</v>
      </c>
      <c r="J74" s="98">
        <v>8913</v>
      </c>
      <c r="K74" s="96">
        <v>0.46412274999999997</v>
      </c>
      <c r="L74" s="96">
        <v>15.329785993</v>
      </c>
      <c r="M74" s="97">
        <v>1.3260652207340488E-5</v>
      </c>
      <c r="N74" s="97">
        <f t="shared" si="1"/>
        <v>4.2880543965380154E-3</v>
      </c>
      <c r="O74" s="97">
        <f>L74/'סכום נכסי הקרן'!$C$42</f>
        <v>4.1343239759173718E-4</v>
      </c>
    </row>
    <row r="75" spans="2:15" s="141" customFormat="1">
      <c r="B75" s="89" t="s">
        <v>1075</v>
      </c>
      <c r="C75" s="86" t="s">
        <v>1076</v>
      </c>
      <c r="D75" s="99" t="s">
        <v>128</v>
      </c>
      <c r="E75" s="99" t="s">
        <v>347</v>
      </c>
      <c r="F75" s="86" t="s">
        <v>1077</v>
      </c>
      <c r="G75" s="99" t="s">
        <v>1071</v>
      </c>
      <c r="H75" s="99" t="s">
        <v>172</v>
      </c>
      <c r="I75" s="96">
        <v>907.7250049999999</v>
      </c>
      <c r="J75" s="98">
        <v>310.8</v>
      </c>
      <c r="K75" s="86"/>
      <c r="L75" s="96">
        <v>2.8212093149999999</v>
      </c>
      <c r="M75" s="97">
        <v>3.1997423194446461E-6</v>
      </c>
      <c r="N75" s="97">
        <f t="shared" si="1"/>
        <v>7.8914989499943465E-4</v>
      </c>
      <c r="O75" s="97">
        <f>L75/'סכום נכסי הקרן'!$C$42</f>
        <v>7.608581957642417E-5</v>
      </c>
    </row>
    <row r="76" spans="2:15" s="141" customFormat="1">
      <c r="B76" s="89" t="s">
        <v>1078</v>
      </c>
      <c r="C76" s="86" t="s">
        <v>1079</v>
      </c>
      <c r="D76" s="99" t="s">
        <v>128</v>
      </c>
      <c r="E76" s="99" t="s">
        <v>347</v>
      </c>
      <c r="F76" s="86" t="s">
        <v>515</v>
      </c>
      <c r="G76" s="99" t="s">
        <v>405</v>
      </c>
      <c r="H76" s="99" t="s">
        <v>172</v>
      </c>
      <c r="I76" s="96">
        <v>1626.2479499999999</v>
      </c>
      <c r="J76" s="98">
        <v>1598</v>
      </c>
      <c r="K76" s="86"/>
      <c r="L76" s="96">
        <v>25.987442247000004</v>
      </c>
      <c r="M76" s="97">
        <v>9.2183538600517381E-6</v>
      </c>
      <c r="N76" s="97">
        <f t="shared" si="1"/>
        <v>7.2692186331179487E-3</v>
      </c>
      <c r="O76" s="97">
        <f>L76/'סכום נכסי הקרן'!$C$42</f>
        <v>7.0086109227878596E-4</v>
      </c>
    </row>
    <row r="77" spans="2:15" s="141" customFormat="1">
      <c r="B77" s="89" t="s">
        <v>1080</v>
      </c>
      <c r="C77" s="86" t="s">
        <v>1081</v>
      </c>
      <c r="D77" s="99" t="s">
        <v>128</v>
      </c>
      <c r="E77" s="99" t="s">
        <v>347</v>
      </c>
      <c r="F77" s="86" t="s">
        <v>1082</v>
      </c>
      <c r="G77" s="99" t="s">
        <v>159</v>
      </c>
      <c r="H77" s="99" t="s">
        <v>172</v>
      </c>
      <c r="I77" s="96">
        <v>72.463891000000004</v>
      </c>
      <c r="J77" s="98">
        <v>19400</v>
      </c>
      <c r="K77" s="86"/>
      <c r="L77" s="96">
        <v>14.057994773999999</v>
      </c>
      <c r="M77" s="97">
        <v>5.2603139192003712E-6</v>
      </c>
      <c r="N77" s="97">
        <f t="shared" si="1"/>
        <v>3.9323084043498911E-3</v>
      </c>
      <c r="O77" s="97">
        <f>L77/'סכום נכסי הקרן'!$C$42</f>
        <v>3.7913317820619695E-4</v>
      </c>
    </row>
    <row r="78" spans="2:15" s="141" customFormat="1">
      <c r="B78" s="89" t="s">
        <v>1083</v>
      </c>
      <c r="C78" s="86" t="s">
        <v>1084</v>
      </c>
      <c r="D78" s="99" t="s">
        <v>128</v>
      </c>
      <c r="E78" s="99" t="s">
        <v>347</v>
      </c>
      <c r="F78" s="86" t="s">
        <v>1085</v>
      </c>
      <c r="G78" s="99" t="s">
        <v>888</v>
      </c>
      <c r="H78" s="99" t="s">
        <v>172</v>
      </c>
      <c r="I78" s="96">
        <v>11298.77901</v>
      </c>
      <c r="J78" s="98">
        <v>270.8</v>
      </c>
      <c r="K78" s="86"/>
      <c r="L78" s="96">
        <v>30.597093558999997</v>
      </c>
      <c r="M78" s="97">
        <v>1.005392902560002E-5</v>
      </c>
      <c r="N78" s="97">
        <f t="shared" si="1"/>
        <v>8.558632300337746E-3</v>
      </c>
      <c r="O78" s="97">
        <f>L78/'סכום נכסי הקרן'!$C$42</f>
        <v>8.2517980063207181E-4</v>
      </c>
    </row>
    <row r="79" spans="2:15" s="141" customFormat="1">
      <c r="B79" s="89" t="s">
        <v>1086</v>
      </c>
      <c r="C79" s="86" t="s">
        <v>1087</v>
      </c>
      <c r="D79" s="99" t="s">
        <v>128</v>
      </c>
      <c r="E79" s="99" t="s">
        <v>347</v>
      </c>
      <c r="F79" s="86" t="s">
        <v>681</v>
      </c>
      <c r="G79" s="99" t="s">
        <v>405</v>
      </c>
      <c r="H79" s="99" t="s">
        <v>172</v>
      </c>
      <c r="I79" s="96">
        <v>1027.8024</v>
      </c>
      <c r="J79" s="98">
        <v>840.1</v>
      </c>
      <c r="K79" s="86"/>
      <c r="L79" s="96">
        <v>8.6345679660000005</v>
      </c>
      <c r="M79" s="97">
        <v>2.5662602453668648E-6</v>
      </c>
      <c r="N79" s="97">
        <f t="shared" si="1"/>
        <v>2.4152651019211536E-3</v>
      </c>
      <c r="O79" s="97">
        <f>L79/'סכום נכסי הקרן'!$C$42</f>
        <v>2.3286757805896719E-4</v>
      </c>
    </row>
    <row r="80" spans="2:15" s="141" customFormat="1">
      <c r="B80" s="89" t="s">
        <v>1088</v>
      </c>
      <c r="C80" s="86" t="s">
        <v>1089</v>
      </c>
      <c r="D80" s="99" t="s">
        <v>128</v>
      </c>
      <c r="E80" s="99" t="s">
        <v>347</v>
      </c>
      <c r="F80" s="86" t="s">
        <v>875</v>
      </c>
      <c r="G80" s="99" t="s">
        <v>405</v>
      </c>
      <c r="H80" s="99" t="s">
        <v>172</v>
      </c>
      <c r="I80" s="96">
        <v>2689.0803989999999</v>
      </c>
      <c r="J80" s="98">
        <v>1224</v>
      </c>
      <c r="K80" s="96">
        <v>0.531028842</v>
      </c>
      <c r="L80" s="96">
        <v>33.445372928999994</v>
      </c>
      <c r="M80" s="97">
        <v>7.5861127085480354E-6</v>
      </c>
      <c r="N80" s="97">
        <f t="shared" si="1"/>
        <v>9.3553542428798046E-3</v>
      </c>
      <c r="O80" s="97">
        <f>L80/'סכום נכסי הקרן'!$C$42</f>
        <v>9.0199567852416323E-4</v>
      </c>
    </row>
    <row r="81" spans="2:15" s="141" customFormat="1">
      <c r="B81" s="89" t="s">
        <v>1090</v>
      </c>
      <c r="C81" s="86" t="s">
        <v>1091</v>
      </c>
      <c r="D81" s="99" t="s">
        <v>128</v>
      </c>
      <c r="E81" s="99" t="s">
        <v>347</v>
      </c>
      <c r="F81" s="86" t="s">
        <v>913</v>
      </c>
      <c r="G81" s="99" t="s">
        <v>888</v>
      </c>
      <c r="H81" s="99" t="s">
        <v>172</v>
      </c>
      <c r="I81" s="96">
        <v>1186.3952730000001</v>
      </c>
      <c r="J81" s="98">
        <v>1532</v>
      </c>
      <c r="K81" s="86"/>
      <c r="L81" s="96">
        <v>18.175575575</v>
      </c>
      <c r="M81" s="97">
        <v>1.3406266466924857E-5</v>
      </c>
      <c r="N81" s="97">
        <f t="shared" si="1"/>
        <v>5.0840798944992629E-3</v>
      </c>
      <c r="O81" s="97">
        <f>L81/'סכום נכסי הקרן'!$C$42</f>
        <v>4.9018112783918413E-4</v>
      </c>
    </row>
    <row r="82" spans="2:15" s="141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1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0.78438940200000007</v>
      </c>
      <c r="L83" s="93">
        <v>124.58583037999999</v>
      </c>
      <c r="M83" s="84"/>
      <c r="N83" s="94">
        <f t="shared" ref="N83:N120" si="2">L83/$L$11</f>
        <v>3.4849202588427712E-2</v>
      </c>
      <c r="O83" s="94">
        <f>L83/'סכום נכסי הקרן'!$C$42</f>
        <v>3.3599828845282485E-3</v>
      </c>
    </row>
    <row r="84" spans="2:15" s="141" customFormat="1">
      <c r="B84" s="89" t="s">
        <v>1092</v>
      </c>
      <c r="C84" s="86" t="s">
        <v>1093</v>
      </c>
      <c r="D84" s="99" t="s">
        <v>128</v>
      </c>
      <c r="E84" s="99" t="s">
        <v>347</v>
      </c>
      <c r="F84" s="86" t="s">
        <v>1094</v>
      </c>
      <c r="G84" s="99" t="s">
        <v>1071</v>
      </c>
      <c r="H84" s="99" t="s">
        <v>172</v>
      </c>
      <c r="I84" s="96">
        <v>333.71245999999996</v>
      </c>
      <c r="J84" s="98">
        <v>638.20000000000005</v>
      </c>
      <c r="K84" s="86"/>
      <c r="L84" s="96">
        <v>2.1297529180000003</v>
      </c>
      <c r="M84" s="97">
        <v>1.2957544909884357E-5</v>
      </c>
      <c r="N84" s="97">
        <f t="shared" si="2"/>
        <v>5.9573541129274196E-4</v>
      </c>
      <c r="O84" s="97">
        <f>L84/'סכום נכסי הקרן'!$C$42</f>
        <v>5.7437778685808331E-5</v>
      </c>
    </row>
    <row r="85" spans="2:15" s="141" customFormat="1">
      <c r="B85" s="89" t="s">
        <v>1095</v>
      </c>
      <c r="C85" s="86" t="s">
        <v>1096</v>
      </c>
      <c r="D85" s="99" t="s">
        <v>128</v>
      </c>
      <c r="E85" s="99" t="s">
        <v>347</v>
      </c>
      <c r="F85" s="86" t="s">
        <v>1097</v>
      </c>
      <c r="G85" s="99" t="s">
        <v>1014</v>
      </c>
      <c r="H85" s="99" t="s">
        <v>172</v>
      </c>
      <c r="I85" s="96">
        <v>60.575524000000001</v>
      </c>
      <c r="J85" s="98">
        <v>3139</v>
      </c>
      <c r="K85" s="86"/>
      <c r="L85" s="96">
        <v>1.9014657120000003</v>
      </c>
      <c r="M85" s="97">
        <v>1.2270669898843558E-5</v>
      </c>
      <c r="N85" s="97">
        <f t="shared" si="2"/>
        <v>5.3187881487263037E-4</v>
      </c>
      <c r="O85" s="97">
        <f>L85/'סכום נכסי הקרן'!$C$42</f>
        <v>5.1281050407983979E-5</v>
      </c>
    </row>
    <row r="86" spans="2:15" s="141" customFormat="1">
      <c r="B86" s="89" t="s">
        <v>1098</v>
      </c>
      <c r="C86" s="86" t="s">
        <v>1099</v>
      </c>
      <c r="D86" s="99" t="s">
        <v>128</v>
      </c>
      <c r="E86" s="99" t="s">
        <v>347</v>
      </c>
      <c r="F86" s="86" t="s">
        <v>1100</v>
      </c>
      <c r="G86" s="99" t="s">
        <v>159</v>
      </c>
      <c r="H86" s="99" t="s">
        <v>172</v>
      </c>
      <c r="I86" s="96">
        <v>791.78695200000004</v>
      </c>
      <c r="J86" s="98">
        <v>480.4</v>
      </c>
      <c r="K86" s="96">
        <v>3.8878322E-2</v>
      </c>
      <c r="L86" s="96">
        <v>3.8426228390000006</v>
      </c>
      <c r="M86" s="97">
        <v>1.4399294244733842E-5</v>
      </c>
      <c r="N86" s="97">
        <f t="shared" si="2"/>
        <v>1.0748601295892432E-3</v>
      </c>
      <c r="O86" s="97">
        <f>L86/'סכום נכסי הקרן'!$C$42</f>
        <v>1.036325473880696E-4</v>
      </c>
    </row>
    <row r="87" spans="2:15" s="141" customFormat="1">
      <c r="B87" s="89" t="s">
        <v>1101</v>
      </c>
      <c r="C87" s="86" t="s">
        <v>1102</v>
      </c>
      <c r="D87" s="99" t="s">
        <v>128</v>
      </c>
      <c r="E87" s="99" t="s">
        <v>347</v>
      </c>
      <c r="F87" s="86" t="s">
        <v>1103</v>
      </c>
      <c r="G87" s="99" t="s">
        <v>401</v>
      </c>
      <c r="H87" s="99" t="s">
        <v>172</v>
      </c>
      <c r="I87" s="96">
        <v>252.03590199999999</v>
      </c>
      <c r="J87" s="98">
        <v>2148</v>
      </c>
      <c r="K87" s="86"/>
      <c r="L87" s="96">
        <v>5.4137311669999999</v>
      </c>
      <c r="M87" s="97">
        <v>1.8986115743967417E-5</v>
      </c>
      <c r="N87" s="97">
        <f t="shared" si="2"/>
        <v>1.5143312335168639E-3</v>
      </c>
      <c r="O87" s="97">
        <f>L87/'סכום נכסי הקרן'!$C$42</f>
        <v>1.4600411625524009E-4</v>
      </c>
    </row>
    <row r="88" spans="2:15" s="141" customFormat="1">
      <c r="B88" s="89" t="s">
        <v>1104</v>
      </c>
      <c r="C88" s="86" t="s">
        <v>1105</v>
      </c>
      <c r="D88" s="99" t="s">
        <v>128</v>
      </c>
      <c r="E88" s="99" t="s">
        <v>347</v>
      </c>
      <c r="F88" s="86" t="s">
        <v>1106</v>
      </c>
      <c r="G88" s="99" t="s">
        <v>159</v>
      </c>
      <c r="H88" s="99" t="s">
        <v>172</v>
      </c>
      <c r="I88" s="96">
        <v>27.213909999999995</v>
      </c>
      <c r="J88" s="98">
        <v>6464</v>
      </c>
      <c r="K88" s="86"/>
      <c r="L88" s="96">
        <v>1.759107164</v>
      </c>
      <c r="M88" s="97">
        <v>2.7118993522670648E-6</v>
      </c>
      <c r="N88" s="97">
        <f t="shared" si="2"/>
        <v>4.9205821999185955E-4</v>
      </c>
      <c r="O88" s="97">
        <f>L88/'סכום נכסי הקרן'!$C$42</f>
        <v>4.7441751161132544E-5</v>
      </c>
    </row>
    <row r="89" spans="2:15" s="141" customFormat="1">
      <c r="B89" s="89" t="s">
        <v>1107</v>
      </c>
      <c r="C89" s="86" t="s">
        <v>1108</v>
      </c>
      <c r="D89" s="99" t="s">
        <v>128</v>
      </c>
      <c r="E89" s="99" t="s">
        <v>347</v>
      </c>
      <c r="F89" s="86" t="s">
        <v>1109</v>
      </c>
      <c r="G89" s="99" t="s">
        <v>1110</v>
      </c>
      <c r="H89" s="99" t="s">
        <v>172</v>
      </c>
      <c r="I89" s="96">
        <v>3717.7242719999999</v>
      </c>
      <c r="J89" s="98">
        <v>135.69999999999999</v>
      </c>
      <c r="K89" s="86"/>
      <c r="L89" s="96">
        <v>5.0449518380000002</v>
      </c>
      <c r="M89" s="97">
        <v>1.2444243018864407E-5</v>
      </c>
      <c r="N89" s="97">
        <f t="shared" si="2"/>
        <v>1.4111761194276736E-3</v>
      </c>
      <c r="O89" s="97">
        <f>L89/'סכום נכסי הקרן'!$C$42</f>
        <v>1.3605842476024064E-4</v>
      </c>
    </row>
    <row r="90" spans="2:15" s="141" customFormat="1">
      <c r="B90" s="89" t="s">
        <v>1111</v>
      </c>
      <c r="C90" s="86" t="s">
        <v>1112</v>
      </c>
      <c r="D90" s="99" t="s">
        <v>128</v>
      </c>
      <c r="E90" s="99" t="s">
        <v>347</v>
      </c>
      <c r="F90" s="86" t="s">
        <v>1113</v>
      </c>
      <c r="G90" s="99" t="s">
        <v>479</v>
      </c>
      <c r="H90" s="99" t="s">
        <v>172</v>
      </c>
      <c r="I90" s="96">
        <v>396.71064200000001</v>
      </c>
      <c r="J90" s="98">
        <v>231.6</v>
      </c>
      <c r="K90" s="86"/>
      <c r="L90" s="96">
        <v>0.91878184699999998</v>
      </c>
      <c r="M90" s="97">
        <v>2.0551403239315735E-5</v>
      </c>
      <c r="N90" s="97">
        <f t="shared" si="2"/>
        <v>2.5700205732074032E-4</v>
      </c>
      <c r="O90" s="97">
        <f>L90/'סכום נכסי הקרן'!$C$42</f>
        <v>2.477883135762146E-5</v>
      </c>
    </row>
    <row r="91" spans="2:15" s="141" customFormat="1">
      <c r="B91" s="89" t="s">
        <v>1114</v>
      </c>
      <c r="C91" s="86" t="s">
        <v>1115</v>
      </c>
      <c r="D91" s="99" t="s">
        <v>128</v>
      </c>
      <c r="E91" s="99" t="s">
        <v>347</v>
      </c>
      <c r="F91" s="86" t="s">
        <v>1116</v>
      </c>
      <c r="G91" s="99" t="s">
        <v>197</v>
      </c>
      <c r="H91" s="99" t="s">
        <v>172</v>
      </c>
      <c r="I91" s="96">
        <v>238.10465199999999</v>
      </c>
      <c r="J91" s="98">
        <v>918.2</v>
      </c>
      <c r="K91" s="86"/>
      <c r="L91" s="96">
        <v>2.186276914</v>
      </c>
      <c r="M91" s="97">
        <v>8.0051949035238203E-6</v>
      </c>
      <c r="N91" s="97">
        <f t="shared" si="2"/>
        <v>6.1154632800536747E-4</v>
      </c>
      <c r="O91" s="97">
        <f>L91/'סכום נכסי הקרן'!$C$42</f>
        <v>5.896218686726739E-5</v>
      </c>
    </row>
    <row r="92" spans="2:15" s="141" customFormat="1">
      <c r="B92" s="89" t="s">
        <v>1117</v>
      </c>
      <c r="C92" s="86" t="s">
        <v>1118</v>
      </c>
      <c r="D92" s="99" t="s">
        <v>128</v>
      </c>
      <c r="E92" s="99" t="s">
        <v>347</v>
      </c>
      <c r="F92" s="86" t="s">
        <v>1119</v>
      </c>
      <c r="G92" s="99" t="s">
        <v>597</v>
      </c>
      <c r="H92" s="99" t="s">
        <v>172</v>
      </c>
      <c r="I92" s="96">
        <v>249.60471799999999</v>
      </c>
      <c r="J92" s="98">
        <v>2280</v>
      </c>
      <c r="K92" s="86"/>
      <c r="L92" s="96">
        <v>5.690987572</v>
      </c>
      <c r="M92" s="97">
        <v>8.9164368477076361E-6</v>
      </c>
      <c r="N92" s="97">
        <f t="shared" si="2"/>
        <v>1.5918855155512938E-3</v>
      </c>
      <c r="O92" s="97">
        <f>L92/'סכום נכסי הקרן'!$C$42</f>
        <v>1.5348150571906937E-4</v>
      </c>
    </row>
    <row r="93" spans="2:15" s="141" customFormat="1">
      <c r="B93" s="89" t="s">
        <v>1120</v>
      </c>
      <c r="C93" s="86" t="s">
        <v>1121</v>
      </c>
      <c r="D93" s="99" t="s">
        <v>128</v>
      </c>
      <c r="E93" s="99" t="s">
        <v>347</v>
      </c>
      <c r="F93" s="86" t="s">
        <v>1122</v>
      </c>
      <c r="G93" s="99" t="s">
        <v>401</v>
      </c>
      <c r="H93" s="99" t="s">
        <v>172</v>
      </c>
      <c r="I93" s="96">
        <v>133.24910299999999</v>
      </c>
      <c r="J93" s="98">
        <v>1951</v>
      </c>
      <c r="K93" s="86"/>
      <c r="L93" s="96">
        <v>2.5996899999999998</v>
      </c>
      <c r="M93" s="97">
        <v>2.0030200032770079E-5</v>
      </c>
      <c r="N93" s="97">
        <f t="shared" si="2"/>
        <v>7.2718641598951334E-4</v>
      </c>
      <c r="O93" s="97">
        <f>L93/'סכום נכסי הקרן'!$C$42</f>
        <v>7.0111616051655537E-5</v>
      </c>
    </row>
    <row r="94" spans="2:15" s="141" customFormat="1">
      <c r="B94" s="89" t="s">
        <v>1123</v>
      </c>
      <c r="C94" s="86" t="s">
        <v>1124</v>
      </c>
      <c r="D94" s="99" t="s">
        <v>128</v>
      </c>
      <c r="E94" s="99" t="s">
        <v>347</v>
      </c>
      <c r="F94" s="86" t="s">
        <v>1125</v>
      </c>
      <c r="G94" s="99" t="s">
        <v>996</v>
      </c>
      <c r="H94" s="99" t="s">
        <v>172</v>
      </c>
      <c r="I94" s="96">
        <v>22.146208999999999</v>
      </c>
      <c r="J94" s="98">
        <v>0</v>
      </c>
      <c r="K94" s="86"/>
      <c r="L94" s="96">
        <v>2.2000000000000002E-8</v>
      </c>
      <c r="M94" s="97">
        <v>1.4008333697043072E-5</v>
      </c>
      <c r="N94" s="97">
        <f t="shared" si="2"/>
        <v>6.1538495558198467E-12</v>
      </c>
      <c r="O94" s="97">
        <f>L94/'סכום נכסי הקרן'!$C$42</f>
        <v>5.9332287816486662E-13</v>
      </c>
    </row>
    <row r="95" spans="2:15" s="141" customFormat="1">
      <c r="B95" s="89" t="s">
        <v>1126</v>
      </c>
      <c r="C95" s="86" t="s">
        <v>1127</v>
      </c>
      <c r="D95" s="99" t="s">
        <v>128</v>
      </c>
      <c r="E95" s="99" t="s">
        <v>347</v>
      </c>
      <c r="F95" s="86" t="s">
        <v>1128</v>
      </c>
      <c r="G95" s="99" t="s">
        <v>597</v>
      </c>
      <c r="H95" s="99" t="s">
        <v>172</v>
      </c>
      <c r="I95" s="96">
        <v>114.842569</v>
      </c>
      <c r="J95" s="98">
        <v>10530</v>
      </c>
      <c r="K95" s="86"/>
      <c r="L95" s="96">
        <v>12.092922539</v>
      </c>
      <c r="M95" s="97">
        <v>3.1610044326562988E-6</v>
      </c>
      <c r="N95" s="97">
        <f t="shared" si="2"/>
        <v>3.3826375452358616E-3</v>
      </c>
      <c r="O95" s="97">
        <f>L95/'סכום נכסי הקרן'!$C$42</f>
        <v>3.2613670937564848E-4</v>
      </c>
    </row>
    <row r="96" spans="2:15" s="141" customFormat="1">
      <c r="B96" s="89" t="s">
        <v>1129</v>
      </c>
      <c r="C96" s="86" t="s">
        <v>1130</v>
      </c>
      <c r="D96" s="99" t="s">
        <v>128</v>
      </c>
      <c r="E96" s="99" t="s">
        <v>347</v>
      </c>
      <c r="F96" s="86" t="s">
        <v>1131</v>
      </c>
      <c r="G96" s="99" t="s">
        <v>1110</v>
      </c>
      <c r="H96" s="99" t="s">
        <v>172</v>
      </c>
      <c r="I96" s="96">
        <v>248.10716099999999</v>
      </c>
      <c r="J96" s="98">
        <v>712.4</v>
      </c>
      <c r="K96" s="86"/>
      <c r="L96" s="96">
        <v>1.767515419</v>
      </c>
      <c r="M96" s="97">
        <v>9.1685516962975524E-6</v>
      </c>
      <c r="N96" s="97">
        <f t="shared" si="2"/>
        <v>4.9441018073263082E-4</v>
      </c>
      <c r="O96" s="97">
        <f>L96/'סכום נכסי הקרן'!$C$42</f>
        <v>4.7668515254630004E-5</v>
      </c>
    </row>
    <row r="97" spans="2:15" s="141" customFormat="1">
      <c r="B97" s="89" t="s">
        <v>1132</v>
      </c>
      <c r="C97" s="86" t="s">
        <v>1133</v>
      </c>
      <c r="D97" s="99" t="s">
        <v>128</v>
      </c>
      <c r="E97" s="99" t="s">
        <v>347</v>
      </c>
      <c r="F97" s="86" t="s">
        <v>1134</v>
      </c>
      <c r="G97" s="99" t="s">
        <v>195</v>
      </c>
      <c r="H97" s="99" t="s">
        <v>172</v>
      </c>
      <c r="I97" s="96">
        <v>153.48490200000001</v>
      </c>
      <c r="J97" s="98">
        <v>700.1</v>
      </c>
      <c r="K97" s="86"/>
      <c r="L97" s="96">
        <v>1.0745477969999999</v>
      </c>
      <c r="M97" s="97">
        <v>2.5442815170515126E-5</v>
      </c>
      <c r="N97" s="97">
        <f t="shared" si="2"/>
        <v>3.0057297651252924E-4</v>
      </c>
      <c r="O97" s="97">
        <f>L97/'סכום נכסי הקרן'!$C$42</f>
        <v>2.8979717801898034E-5</v>
      </c>
    </row>
    <row r="98" spans="2:15" s="141" customFormat="1">
      <c r="B98" s="89" t="s">
        <v>1135</v>
      </c>
      <c r="C98" s="86" t="s">
        <v>1136</v>
      </c>
      <c r="D98" s="99" t="s">
        <v>128</v>
      </c>
      <c r="E98" s="99" t="s">
        <v>347</v>
      </c>
      <c r="F98" s="86" t="s">
        <v>1137</v>
      </c>
      <c r="G98" s="99" t="s">
        <v>198</v>
      </c>
      <c r="H98" s="99" t="s">
        <v>172</v>
      </c>
      <c r="I98" s="96">
        <v>350.710487</v>
      </c>
      <c r="J98" s="98">
        <v>355</v>
      </c>
      <c r="K98" s="86"/>
      <c r="L98" s="96">
        <v>1.24502223</v>
      </c>
      <c r="M98" s="97">
        <v>2.2738958724285952E-5</v>
      </c>
      <c r="N98" s="97">
        <f t="shared" si="2"/>
        <v>3.482581589577879E-4</v>
      </c>
      <c r="O98" s="97">
        <f>L98/'סכום נכסי הקרן'!$C$42</f>
        <v>3.3577280585583658E-5</v>
      </c>
    </row>
    <row r="99" spans="2:15" s="141" customFormat="1">
      <c r="B99" s="89" t="s">
        <v>1138</v>
      </c>
      <c r="C99" s="86" t="s">
        <v>1139</v>
      </c>
      <c r="D99" s="99" t="s">
        <v>128</v>
      </c>
      <c r="E99" s="99" t="s">
        <v>347</v>
      </c>
      <c r="F99" s="86" t="s">
        <v>1140</v>
      </c>
      <c r="G99" s="99" t="s">
        <v>523</v>
      </c>
      <c r="H99" s="99" t="s">
        <v>172</v>
      </c>
      <c r="I99" s="96">
        <v>490.96825200000001</v>
      </c>
      <c r="J99" s="98">
        <v>680.1</v>
      </c>
      <c r="K99" s="86"/>
      <c r="L99" s="96">
        <v>3.3390750819999999</v>
      </c>
      <c r="M99" s="97">
        <v>1.4342444948471653E-5</v>
      </c>
      <c r="N99" s="97">
        <f t="shared" si="2"/>
        <v>9.3400753228249157E-4</v>
      </c>
      <c r="O99" s="97">
        <f>L99/'סכום נכסי הקרן'!$C$42</f>
        <v>9.0052256275492172E-5</v>
      </c>
    </row>
    <row r="100" spans="2:15" s="141" customFormat="1">
      <c r="B100" s="89" t="s">
        <v>1141</v>
      </c>
      <c r="C100" s="86" t="s">
        <v>1142</v>
      </c>
      <c r="D100" s="99" t="s">
        <v>128</v>
      </c>
      <c r="E100" s="99" t="s">
        <v>347</v>
      </c>
      <c r="F100" s="86" t="s">
        <v>1143</v>
      </c>
      <c r="G100" s="99" t="s">
        <v>523</v>
      </c>
      <c r="H100" s="99" t="s">
        <v>172</v>
      </c>
      <c r="I100" s="96">
        <v>306.52339999999998</v>
      </c>
      <c r="J100" s="98">
        <v>1647</v>
      </c>
      <c r="K100" s="86"/>
      <c r="L100" s="96">
        <v>5.0484403970000002</v>
      </c>
      <c r="M100" s="97">
        <v>2.0192892288794683E-5</v>
      </c>
      <c r="N100" s="97">
        <f t="shared" si="2"/>
        <v>1.4121519406664282E-3</v>
      </c>
      <c r="O100" s="97">
        <f>L100/'סכום נכסי הקרן'!$C$42</f>
        <v>1.3615250848144646E-4</v>
      </c>
    </row>
    <row r="101" spans="2:15" s="141" customFormat="1">
      <c r="B101" s="89" t="s">
        <v>1144</v>
      </c>
      <c r="C101" s="86" t="s">
        <v>1145</v>
      </c>
      <c r="D101" s="99" t="s">
        <v>128</v>
      </c>
      <c r="E101" s="99" t="s">
        <v>347</v>
      </c>
      <c r="F101" s="86" t="s">
        <v>1146</v>
      </c>
      <c r="G101" s="99" t="s">
        <v>888</v>
      </c>
      <c r="H101" s="99" t="s">
        <v>172</v>
      </c>
      <c r="I101" s="96">
        <v>288.502386</v>
      </c>
      <c r="J101" s="98">
        <v>1130</v>
      </c>
      <c r="K101" s="86"/>
      <c r="L101" s="96">
        <v>3.2600769559999998</v>
      </c>
      <c r="M101" s="97">
        <v>1.4424398080095996E-5</v>
      </c>
      <c r="N101" s="97">
        <f t="shared" si="2"/>
        <v>9.1191014216450515E-4</v>
      </c>
      <c r="O101" s="97">
        <f>L101/'סכום נכסי הקרן'!$C$42</f>
        <v>8.7921738298767134E-5</v>
      </c>
    </row>
    <row r="102" spans="2:15" s="141" customFormat="1">
      <c r="B102" s="89" t="s">
        <v>1147</v>
      </c>
      <c r="C102" s="86" t="s">
        <v>1148</v>
      </c>
      <c r="D102" s="99" t="s">
        <v>128</v>
      </c>
      <c r="E102" s="99" t="s">
        <v>347</v>
      </c>
      <c r="F102" s="86" t="s">
        <v>1149</v>
      </c>
      <c r="G102" s="99" t="s">
        <v>777</v>
      </c>
      <c r="H102" s="99" t="s">
        <v>172</v>
      </c>
      <c r="I102" s="96">
        <v>212.634693</v>
      </c>
      <c r="J102" s="98">
        <v>1444</v>
      </c>
      <c r="K102" s="86"/>
      <c r="L102" s="96">
        <v>3.0704449640000004</v>
      </c>
      <c r="M102" s="97">
        <v>1.4715872756290719E-5</v>
      </c>
      <c r="N102" s="97">
        <f t="shared" si="2"/>
        <v>8.5886619899457658E-4</v>
      </c>
      <c r="O102" s="97">
        <f>L102/'סכום נכסי הקרן'!$C$42</f>
        <v>8.2807511058513659E-5</v>
      </c>
    </row>
    <row r="103" spans="2:15" s="141" customFormat="1">
      <c r="B103" s="89" t="s">
        <v>1150</v>
      </c>
      <c r="C103" s="86" t="s">
        <v>1151</v>
      </c>
      <c r="D103" s="99" t="s">
        <v>128</v>
      </c>
      <c r="E103" s="99" t="s">
        <v>347</v>
      </c>
      <c r="F103" s="86" t="s">
        <v>1152</v>
      </c>
      <c r="G103" s="99" t="s">
        <v>996</v>
      </c>
      <c r="H103" s="99" t="s">
        <v>172</v>
      </c>
      <c r="I103" s="96">
        <v>158.709869</v>
      </c>
      <c r="J103" s="98">
        <v>1406</v>
      </c>
      <c r="K103" s="86"/>
      <c r="L103" s="96">
        <v>2.2314607629999998</v>
      </c>
      <c r="M103" s="97">
        <v>1.2913215003457956E-5</v>
      </c>
      <c r="N103" s="97">
        <f t="shared" si="2"/>
        <v>6.2418517387349836E-4</v>
      </c>
      <c r="O103" s="97">
        <f>L103/'סכום נכסי הקרן'!$C$42</f>
        <v>6.0180760109778596E-5</v>
      </c>
    </row>
    <row r="104" spans="2:15" s="141" customFormat="1">
      <c r="B104" s="89" t="s">
        <v>1153</v>
      </c>
      <c r="C104" s="86" t="s">
        <v>1154</v>
      </c>
      <c r="D104" s="99" t="s">
        <v>128</v>
      </c>
      <c r="E104" s="99" t="s">
        <v>347</v>
      </c>
      <c r="F104" s="86" t="s">
        <v>1155</v>
      </c>
      <c r="G104" s="99" t="s">
        <v>197</v>
      </c>
      <c r="H104" s="99" t="s">
        <v>172</v>
      </c>
      <c r="I104" s="96">
        <v>5.2599999999999999E-4</v>
      </c>
      <c r="J104" s="98">
        <v>283</v>
      </c>
      <c r="K104" s="86"/>
      <c r="L104" s="96">
        <v>1.4890000000000001E-6</v>
      </c>
      <c r="M104" s="97">
        <v>3.2623031732640041E-12</v>
      </c>
      <c r="N104" s="97">
        <f t="shared" si="2"/>
        <v>4.165037267552614E-10</v>
      </c>
      <c r="O104" s="97">
        <f>L104/'סכום נכסי הקרן'!$C$42</f>
        <v>4.0157171163067564E-11</v>
      </c>
    </row>
    <row r="105" spans="2:15" s="141" customFormat="1">
      <c r="B105" s="89" t="s">
        <v>1156</v>
      </c>
      <c r="C105" s="86" t="s">
        <v>1157</v>
      </c>
      <c r="D105" s="99" t="s">
        <v>128</v>
      </c>
      <c r="E105" s="99" t="s">
        <v>347</v>
      </c>
      <c r="F105" s="86" t="s">
        <v>1158</v>
      </c>
      <c r="G105" s="99" t="s">
        <v>401</v>
      </c>
      <c r="H105" s="99" t="s">
        <v>172</v>
      </c>
      <c r="I105" s="96">
        <v>212.81100499999999</v>
      </c>
      <c r="J105" s="98">
        <v>637.79999999999995</v>
      </c>
      <c r="K105" s="86"/>
      <c r="L105" s="96">
        <v>1.3573085899999999</v>
      </c>
      <c r="M105" s="97">
        <v>1.8465682245644043E-5</v>
      </c>
      <c r="N105" s="97">
        <f t="shared" si="2"/>
        <v>3.7966694834918002E-4</v>
      </c>
      <c r="O105" s="97">
        <f>L105/'סכום נכסי הקרן'!$C$42</f>
        <v>3.660555632621349E-5</v>
      </c>
    </row>
    <row r="106" spans="2:15" s="141" customFormat="1">
      <c r="B106" s="89" t="s">
        <v>1159</v>
      </c>
      <c r="C106" s="86" t="s">
        <v>1160</v>
      </c>
      <c r="D106" s="99" t="s">
        <v>128</v>
      </c>
      <c r="E106" s="99" t="s">
        <v>347</v>
      </c>
      <c r="F106" s="86" t="s">
        <v>1161</v>
      </c>
      <c r="G106" s="99" t="s">
        <v>405</v>
      </c>
      <c r="H106" s="99" t="s">
        <v>172</v>
      </c>
      <c r="I106" s="96">
        <v>89.267952999999991</v>
      </c>
      <c r="J106" s="98">
        <v>13400</v>
      </c>
      <c r="K106" s="86"/>
      <c r="L106" s="96">
        <v>11.961905678999999</v>
      </c>
      <c r="M106" s="97">
        <v>2.4455686988520052E-5</v>
      </c>
      <c r="N106" s="97">
        <f t="shared" si="2"/>
        <v>3.3459894522487746E-3</v>
      </c>
      <c r="O106" s="97">
        <f>L106/'סכום נכסי הקרן'!$C$42</f>
        <v>3.2260328662731555E-4</v>
      </c>
    </row>
    <row r="107" spans="2:15" s="141" customFormat="1">
      <c r="B107" s="89" t="s">
        <v>1162</v>
      </c>
      <c r="C107" s="86" t="s">
        <v>1163</v>
      </c>
      <c r="D107" s="99" t="s">
        <v>128</v>
      </c>
      <c r="E107" s="99" t="s">
        <v>347</v>
      </c>
      <c r="F107" s="86" t="s">
        <v>1164</v>
      </c>
      <c r="G107" s="99" t="s">
        <v>159</v>
      </c>
      <c r="H107" s="99" t="s">
        <v>172</v>
      </c>
      <c r="I107" s="96">
        <v>220.652175</v>
      </c>
      <c r="J107" s="98">
        <v>1581</v>
      </c>
      <c r="K107" s="96">
        <v>0.229928835</v>
      </c>
      <c r="L107" s="96">
        <v>3.7184397220000003</v>
      </c>
      <c r="M107" s="97">
        <v>1.5328585999293079E-5</v>
      </c>
      <c r="N107" s="97">
        <f t="shared" si="2"/>
        <v>1.0401235741623897E-3</v>
      </c>
      <c r="O107" s="97">
        <f>L107/'סכום נכסי הקרן'!$C$42</f>
        <v>1.0028342536998212E-4</v>
      </c>
    </row>
    <row r="108" spans="2:15" s="141" customFormat="1">
      <c r="B108" s="89" t="s">
        <v>1165</v>
      </c>
      <c r="C108" s="86" t="s">
        <v>1166</v>
      </c>
      <c r="D108" s="99" t="s">
        <v>128</v>
      </c>
      <c r="E108" s="99" t="s">
        <v>347</v>
      </c>
      <c r="F108" s="86" t="s">
        <v>1167</v>
      </c>
      <c r="G108" s="99" t="s">
        <v>159</v>
      </c>
      <c r="H108" s="99" t="s">
        <v>172</v>
      </c>
      <c r="I108" s="96">
        <v>576.68969500000003</v>
      </c>
      <c r="J108" s="98">
        <v>725</v>
      </c>
      <c r="K108" s="96">
        <v>0.197954503</v>
      </c>
      <c r="L108" s="96">
        <v>4.378954791</v>
      </c>
      <c r="M108" s="97">
        <v>1.455548050387648E-5</v>
      </c>
      <c r="N108" s="97">
        <f t="shared" si="2"/>
        <v>1.2248831361613881E-3</v>
      </c>
      <c r="O108" s="97">
        <f>L108/'סכום נכסי הקרן'!$C$42</f>
        <v>1.1809700272499782E-4</v>
      </c>
    </row>
    <row r="109" spans="2:15" s="141" customFormat="1">
      <c r="B109" s="89" t="s">
        <v>1168</v>
      </c>
      <c r="C109" s="86" t="s">
        <v>1169</v>
      </c>
      <c r="D109" s="99" t="s">
        <v>128</v>
      </c>
      <c r="E109" s="99" t="s">
        <v>347</v>
      </c>
      <c r="F109" s="86" t="s">
        <v>1170</v>
      </c>
      <c r="G109" s="99" t="s">
        <v>159</v>
      </c>
      <c r="H109" s="99" t="s">
        <v>172</v>
      </c>
      <c r="I109" s="96">
        <v>943.37141999999994</v>
      </c>
      <c r="J109" s="98">
        <v>96.9</v>
      </c>
      <c r="K109" s="86"/>
      <c r="L109" s="96">
        <v>0.91412690600000002</v>
      </c>
      <c r="M109" s="97">
        <v>5.3954794955587428E-6</v>
      </c>
      <c r="N109" s="97">
        <f t="shared" si="2"/>
        <v>2.5569997520232137E-4</v>
      </c>
      <c r="O109" s="97">
        <f>L109/'סכום נכסי הקרן'!$C$42</f>
        <v>2.4653291221630205E-5</v>
      </c>
    </row>
    <row r="110" spans="2:15" s="141" customFormat="1">
      <c r="B110" s="89" t="s">
        <v>1171</v>
      </c>
      <c r="C110" s="86" t="s">
        <v>1172</v>
      </c>
      <c r="D110" s="99" t="s">
        <v>128</v>
      </c>
      <c r="E110" s="99" t="s">
        <v>347</v>
      </c>
      <c r="F110" s="86" t="s">
        <v>1173</v>
      </c>
      <c r="G110" s="99" t="s">
        <v>159</v>
      </c>
      <c r="H110" s="99" t="s">
        <v>172</v>
      </c>
      <c r="I110" s="96">
        <v>2296.337141</v>
      </c>
      <c r="J110" s="98">
        <v>117.5</v>
      </c>
      <c r="K110" s="96">
        <v>9.8414120999999993E-2</v>
      </c>
      <c r="L110" s="96">
        <v>2.7966102609999997</v>
      </c>
      <c r="M110" s="97">
        <v>6.5609632599999997E-6</v>
      </c>
      <c r="N110" s="97">
        <f t="shared" si="2"/>
        <v>7.8226903692982144E-4</v>
      </c>
      <c r="O110" s="97">
        <f>L110/'סכום נכסי הקרן'!$C$42</f>
        <v>7.5422402234632657E-5</v>
      </c>
    </row>
    <row r="111" spans="2:15" s="141" customFormat="1">
      <c r="B111" s="89" t="s">
        <v>1174</v>
      </c>
      <c r="C111" s="86" t="s">
        <v>1175</v>
      </c>
      <c r="D111" s="99" t="s">
        <v>128</v>
      </c>
      <c r="E111" s="99" t="s">
        <v>347</v>
      </c>
      <c r="F111" s="86" t="s">
        <v>1176</v>
      </c>
      <c r="G111" s="99" t="s">
        <v>986</v>
      </c>
      <c r="H111" s="99" t="s">
        <v>172</v>
      </c>
      <c r="I111" s="96">
        <v>105.927385</v>
      </c>
      <c r="J111" s="98">
        <v>3035</v>
      </c>
      <c r="K111" s="86"/>
      <c r="L111" s="96">
        <v>3.2148961279999999</v>
      </c>
      <c r="M111" s="97">
        <v>1.0058870009564377E-5</v>
      </c>
      <c r="N111" s="97">
        <f t="shared" si="2"/>
        <v>8.9927214133180651E-4</v>
      </c>
      <c r="O111" s="97">
        <f>L111/'סכום נכסי הקרן'!$C$42</f>
        <v>8.6703246530274791E-5</v>
      </c>
    </row>
    <row r="112" spans="2:15" s="141" customFormat="1">
      <c r="B112" s="89" t="s">
        <v>1177</v>
      </c>
      <c r="C112" s="86" t="s">
        <v>1178</v>
      </c>
      <c r="D112" s="99" t="s">
        <v>128</v>
      </c>
      <c r="E112" s="99" t="s">
        <v>347</v>
      </c>
      <c r="F112" s="86" t="s">
        <v>1179</v>
      </c>
      <c r="G112" s="99" t="s">
        <v>405</v>
      </c>
      <c r="H112" s="99" t="s">
        <v>172</v>
      </c>
      <c r="I112" s="96">
        <v>2.7740179999999999</v>
      </c>
      <c r="J112" s="98">
        <v>42.3</v>
      </c>
      <c r="K112" s="86"/>
      <c r="L112" s="96">
        <v>1.1734089999999998E-3</v>
      </c>
      <c r="M112" s="97">
        <v>4.046351575492338E-7</v>
      </c>
      <c r="N112" s="97">
        <f t="shared" si="2"/>
        <v>3.2822647515659129E-7</v>
      </c>
      <c r="O112" s="97">
        <f>L112/'סכום נכסי הקרן'!$C$42</f>
        <v>3.1645927506570811E-8</v>
      </c>
    </row>
    <row r="113" spans="2:15" s="141" customFormat="1">
      <c r="B113" s="89" t="s">
        <v>1180</v>
      </c>
      <c r="C113" s="86" t="s">
        <v>1181</v>
      </c>
      <c r="D113" s="99" t="s">
        <v>128</v>
      </c>
      <c r="E113" s="99" t="s">
        <v>347</v>
      </c>
      <c r="F113" s="86" t="s">
        <v>1182</v>
      </c>
      <c r="G113" s="99" t="s">
        <v>523</v>
      </c>
      <c r="H113" s="99" t="s">
        <v>172</v>
      </c>
      <c r="I113" s="96">
        <v>133.922245</v>
      </c>
      <c r="J113" s="98">
        <v>530</v>
      </c>
      <c r="K113" s="86"/>
      <c r="L113" s="96">
        <v>0.70978789900000006</v>
      </c>
      <c r="M113" s="97">
        <v>1.0203309650704783E-5</v>
      </c>
      <c r="N113" s="97">
        <f t="shared" si="2"/>
        <v>1.9854217940852055E-4</v>
      </c>
      <c r="O113" s="97">
        <f>L113/'סכום נכסי הקרן'!$C$42</f>
        <v>1.9142427232785168E-5</v>
      </c>
    </row>
    <row r="114" spans="2:15" s="141" customFormat="1">
      <c r="B114" s="89" t="s">
        <v>1183</v>
      </c>
      <c r="C114" s="86" t="s">
        <v>1184</v>
      </c>
      <c r="D114" s="99" t="s">
        <v>128</v>
      </c>
      <c r="E114" s="99" t="s">
        <v>347</v>
      </c>
      <c r="F114" s="86" t="s">
        <v>1185</v>
      </c>
      <c r="G114" s="99" t="s">
        <v>523</v>
      </c>
      <c r="H114" s="99" t="s">
        <v>172</v>
      </c>
      <c r="I114" s="96">
        <v>293.82022499999999</v>
      </c>
      <c r="J114" s="98">
        <v>1809</v>
      </c>
      <c r="K114" s="86"/>
      <c r="L114" s="96">
        <v>5.3152078779999998</v>
      </c>
      <c r="M114" s="97">
        <v>1.1421366872471646E-5</v>
      </c>
      <c r="N114" s="97">
        <f t="shared" si="2"/>
        <v>1.4867722563236567E-3</v>
      </c>
      <c r="O114" s="97">
        <f>L114/'סכום נכסי הקרן'!$C$42</f>
        <v>1.4334701982816059E-4</v>
      </c>
    </row>
    <row r="115" spans="2:15" s="141" customFormat="1">
      <c r="B115" s="89" t="s">
        <v>1186</v>
      </c>
      <c r="C115" s="86" t="s">
        <v>1187</v>
      </c>
      <c r="D115" s="99" t="s">
        <v>128</v>
      </c>
      <c r="E115" s="99" t="s">
        <v>347</v>
      </c>
      <c r="F115" s="86" t="s">
        <v>1188</v>
      </c>
      <c r="G115" s="99" t="s">
        <v>349</v>
      </c>
      <c r="H115" s="99" t="s">
        <v>172</v>
      </c>
      <c r="I115" s="96">
        <v>2257.5370619999999</v>
      </c>
      <c r="J115" s="98">
        <v>197.2</v>
      </c>
      <c r="K115" s="96">
        <v>0.219213621</v>
      </c>
      <c r="L115" s="96">
        <v>4.6710767070000001</v>
      </c>
      <c r="M115" s="97">
        <v>1.5657247023857616E-5</v>
      </c>
      <c r="N115" s="97">
        <f t="shared" si="2"/>
        <v>1.3065956053896536E-3</v>
      </c>
      <c r="O115" s="97">
        <f>L115/'סכום נכסי הקרן'!$C$42</f>
        <v>1.2597530345118669E-4</v>
      </c>
    </row>
    <row r="116" spans="2:15" s="141" customFormat="1">
      <c r="B116" s="89" t="s">
        <v>1189</v>
      </c>
      <c r="C116" s="86" t="s">
        <v>1190</v>
      </c>
      <c r="D116" s="99" t="s">
        <v>128</v>
      </c>
      <c r="E116" s="99" t="s">
        <v>347</v>
      </c>
      <c r="F116" s="86" t="s">
        <v>1191</v>
      </c>
      <c r="G116" s="99" t="s">
        <v>440</v>
      </c>
      <c r="H116" s="99" t="s">
        <v>172</v>
      </c>
      <c r="I116" s="96">
        <v>130.29315500000001</v>
      </c>
      <c r="J116" s="98">
        <v>1442</v>
      </c>
      <c r="K116" s="86"/>
      <c r="L116" s="96">
        <v>1.8788272990000001</v>
      </c>
      <c r="M116" s="97">
        <v>1.4730664534847768E-5</v>
      </c>
      <c r="N116" s="97">
        <f t="shared" si="2"/>
        <v>5.2554638815515233E-4</v>
      </c>
      <c r="O116" s="97">
        <f>L116/'סכום נכסי הקרן'!$C$42</f>
        <v>5.0670510028063749E-5</v>
      </c>
    </row>
    <row r="117" spans="2:15" s="141" customFormat="1">
      <c r="B117" s="89" t="s">
        <v>1192</v>
      </c>
      <c r="C117" s="86" t="s">
        <v>1193</v>
      </c>
      <c r="D117" s="99" t="s">
        <v>128</v>
      </c>
      <c r="E117" s="99" t="s">
        <v>347</v>
      </c>
      <c r="F117" s="86" t="s">
        <v>1194</v>
      </c>
      <c r="G117" s="99" t="s">
        <v>195</v>
      </c>
      <c r="H117" s="99" t="s">
        <v>172</v>
      </c>
      <c r="I117" s="96">
        <v>68.206277</v>
      </c>
      <c r="J117" s="98">
        <v>6806</v>
      </c>
      <c r="K117" s="86"/>
      <c r="L117" s="96">
        <v>4.6421192410000005</v>
      </c>
      <c r="M117" s="97">
        <v>8.2698032040719582E-6</v>
      </c>
      <c r="N117" s="97">
        <f t="shared" si="2"/>
        <v>1.2984956104223006E-3</v>
      </c>
      <c r="O117" s="97">
        <f>L117/'סכום נכסי הקרן'!$C$42</f>
        <v>1.2519434312975575E-4</v>
      </c>
    </row>
    <row r="118" spans="2:15" s="141" customFormat="1">
      <c r="B118" s="89" t="s">
        <v>1195</v>
      </c>
      <c r="C118" s="86" t="s">
        <v>1196</v>
      </c>
      <c r="D118" s="99" t="s">
        <v>128</v>
      </c>
      <c r="E118" s="99" t="s">
        <v>347</v>
      </c>
      <c r="F118" s="86" t="s">
        <v>1197</v>
      </c>
      <c r="G118" s="99" t="s">
        <v>523</v>
      </c>
      <c r="H118" s="99" t="s">
        <v>172</v>
      </c>
      <c r="I118" s="96">
        <v>1501.8706810000001</v>
      </c>
      <c r="J118" s="98">
        <v>671.8</v>
      </c>
      <c r="K118" s="86"/>
      <c r="L118" s="96">
        <v>10.089567236999999</v>
      </c>
      <c r="M118" s="97">
        <v>1.7830927393370869E-5</v>
      </c>
      <c r="N118" s="97">
        <f t="shared" si="2"/>
        <v>2.8222581299921323E-3</v>
      </c>
      <c r="O118" s="97">
        <f>L118/'סכום נכסי הקרן'!$C$42</f>
        <v>2.7210777602249003E-4</v>
      </c>
    </row>
    <row r="119" spans="2:15" s="141" customFormat="1">
      <c r="B119" s="89" t="s">
        <v>1198</v>
      </c>
      <c r="C119" s="86" t="s">
        <v>1199</v>
      </c>
      <c r="D119" s="99" t="s">
        <v>128</v>
      </c>
      <c r="E119" s="99" t="s">
        <v>347</v>
      </c>
      <c r="F119" s="86" t="s">
        <v>1200</v>
      </c>
      <c r="G119" s="99" t="s">
        <v>523</v>
      </c>
      <c r="H119" s="99" t="s">
        <v>172</v>
      </c>
      <c r="I119" s="96">
        <v>355.63374299999998</v>
      </c>
      <c r="J119" s="98">
        <v>1155</v>
      </c>
      <c r="K119" s="86"/>
      <c r="L119" s="96">
        <v>4.1075697369999995</v>
      </c>
      <c r="M119" s="97">
        <v>2.1172663957227655E-5</v>
      </c>
      <c r="N119" s="97">
        <f t="shared" si="2"/>
        <v>1.1489711909789314E-3</v>
      </c>
      <c r="O119" s="97">
        <f>L119/'סכום נכסי הקרן'!$C$42</f>
        <v>1.1077795902817018E-4</v>
      </c>
    </row>
    <row r="120" spans="2:15" s="141" customFormat="1">
      <c r="B120" s="89" t="s">
        <v>1201</v>
      </c>
      <c r="C120" s="86" t="s">
        <v>1202</v>
      </c>
      <c r="D120" s="99" t="s">
        <v>128</v>
      </c>
      <c r="E120" s="99" t="s">
        <v>347</v>
      </c>
      <c r="F120" s="86" t="s">
        <v>1203</v>
      </c>
      <c r="G120" s="99" t="s">
        <v>996</v>
      </c>
      <c r="H120" s="99" t="s">
        <v>172</v>
      </c>
      <c r="I120" s="96">
        <v>1838.1153589999999</v>
      </c>
      <c r="J120" s="98">
        <v>11.5</v>
      </c>
      <c r="K120" s="86"/>
      <c r="L120" s="96">
        <v>0.21138326699999999</v>
      </c>
      <c r="M120" s="97">
        <v>4.4641060867525672E-6</v>
      </c>
      <c r="N120" s="97">
        <f t="shared" si="2"/>
        <v>5.9128219260713535E-5</v>
      </c>
      <c r="O120" s="97">
        <f>L120/'סכום נכסי הקרן'!$C$42</f>
        <v>5.7008421987423842E-6</v>
      </c>
    </row>
    <row r="121" spans="2:15" s="141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41" customFormat="1">
      <c r="B122" s="83" t="s">
        <v>237</v>
      </c>
      <c r="C122" s="84"/>
      <c r="D122" s="84"/>
      <c r="E122" s="84"/>
      <c r="F122" s="84"/>
      <c r="G122" s="84"/>
      <c r="H122" s="84"/>
      <c r="I122" s="93"/>
      <c r="J122" s="95"/>
      <c r="K122" s="93">
        <v>0.12436487799999998</v>
      </c>
      <c r="L122" s="93">
        <v>417.83593978699997</v>
      </c>
      <c r="M122" s="84"/>
      <c r="N122" s="94">
        <f t="shared" ref="N122:N144" si="3">L122/$L$11</f>
        <v>0.11687725056653626</v>
      </c>
      <c r="O122" s="94">
        <f>L122/'סכום נכסי הקרן'!$C$42</f>
        <v>1.1268710108870214E-2</v>
      </c>
    </row>
    <row r="123" spans="2:15" s="141" customFormat="1">
      <c r="B123" s="104" t="s">
        <v>66</v>
      </c>
      <c r="C123" s="84"/>
      <c r="D123" s="84"/>
      <c r="E123" s="84"/>
      <c r="F123" s="84"/>
      <c r="G123" s="84"/>
      <c r="H123" s="84"/>
      <c r="I123" s="93"/>
      <c r="J123" s="95"/>
      <c r="K123" s="93">
        <v>7.3089530999999999E-2</v>
      </c>
      <c r="L123" s="93">
        <f>SUM(L124:L144)</f>
        <v>289.73907704499999</v>
      </c>
      <c r="M123" s="84"/>
      <c r="N123" s="94">
        <f t="shared" si="3"/>
        <v>8.1045940480773876E-2</v>
      </c>
      <c r="O123" s="94">
        <f>L123/'סכום נכסי הקרן'!$C$42</f>
        <v>7.8140374140532459E-3</v>
      </c>
    </row>
    <row r="124" spans="2:15" s="141" customFormat="1">
      <c r="B124" s="89" t="s">
        <v>1204</v>
      </c>
      <c r="C124" s="86" t="s">
        <v>1205</v>
      </c>
      <c r="D124" s="99" t="s">
        <v>1206</v>
      </c>
      <c r="E124" s="99" t="s">
        <v>1207</v>
      </c>
      <c r="F124" s="86" t="s">
        <v>999</v>
      </c>
      <c r="G124" s="99" t="s">
        <v>200</v>
      </c>
      <c r="H124" s="99" t="s">
        <v>171</v>
      </c>
      <c r="I124" s="96">
        <v>365.57959300000005</v>
      </c>
      <c r="J124" s="98">
        <v>794</v>
      </c>
      <c r="K124" s="86"/>
      <c r="L124" s="96">
        <v>10.542613561</v>
      </c>
      <c r="M124" s="97">
        <v>1.0785248349368093E-5</v>
      </c>
      <c r="N124" s="97">
        <f t="shared" si="3"/>
        <v>2.9489844445245513E-3</v>
      </c>
      <c r="O124" s="97">
        <f>L124/'סכום נכסי הקרן'!$C$42</f>
        <v>2.8432608279056694E-4</v>
      </c>
    </row>
    <row r="125" spans="2:15" s="141" customFormat="1">
      <c r="B125" s="89" t="s">
        <v>1208</v>
      </c>
      <c r="C125" s="86" t="s">
        <v>1209</v>
      </c>
      <c r="D125" s="99" t="s">
        <v>1206</v>
      </c>
      <c r="E125" s="99" t="s">
        <v>1207</v>
      </c>
      <c r="F125" s="86" t="s">
        <v>1210</v>
      </c>
      <c r="G125" s="99" t="s">
        <v>1211</v>
      </c>
      <c r="H125" s="99" t="s">
        <v>171</v>
      </c>
      <c r="I125" s="96">
        <v>51.634580999999997</v>
      </c>
      <c r="J125" s="98">
        <v>12649</v>
      </c>
      <c r="K125" s="86"/>
      <c r="L125" s="96">
        <v>23.721529451999999</v>
      </c>
      <c r="M125" s="97">
        <v>3.3053816402781741E-7</v>
      </c>
      <c r="N125" s="97">
        <f t="shared" si="3"/>
        <v>6.6353965218889808E-3</v>
      </c>
      <c r="O125" s="97">
        <f>L125/'סכום נכסי הקרן'!$C$42</f>
        <v>6.3975118767878596E-4</v>
      </c>
    </row>
    <row r="126" spans="2:15" s="141" customFormat="1">
      <c r="B126" s="89" t="s">
        <v>1212</v>
      </c>
      <c r="C126" s="86" t="s">
        <v>1213</v>
      </c>
      <c r="D126" s="99" t="s">
        <v>1206</v>
      </c>
      <c r="E126" s="99" t="s">
        <v>1207</v>
      </c>
      <c r="F126" s="86" t="s">
        <v>1214</v>
      </c>
      <c r="G126" s="99" t="s">
        <v>1211</v>
      </c>
      <c r="H126" s="99" t="s">
        <v>171</v>
      </c>
      <c r="I126" s="96">
        <v>19.318142000000002</v>
      </c>
      <c r="J126" s="98">
        <v>11905</v>
      </c>
      <c r="K126" s="86"/>
      <c r="L126" s="96">
        <v>8.3529634760000011</v>
      </c>
      <c r="M126" s="97">
        <v>5.1938791076659736E-7</v>
      </c>
      <c r="N126" s="97">
        <f t="shared" si="3"/>
        <v>2.3364945716619094E-3</v>
      </c>
      <c r="O126" s="97">
        <f>L126/'סכום נכסי הקרן'!$C$42</f>
        <v>2.2527292412665134E-4</v>
      </c>
    </row>
    <row r="127" spans="2:15" s="141" customFormat="1">
      <c r="B127" s="89" t="s">
        <v>1215</v>
      </c>
      <c r="C127" s="86" t="s">
        <v>1216</v>
      </c>
      <c r="D127" s="99" t="s">
        <v>131</v>
      </c>
      <c r="E127" s="99" t="s">
        <v>1207</v>
      </c>
      <c r="F127" s="86" t="s">
        <v>1217</v>
      </c>
      <c r="G127" s="99" t="s">
        <v>1218</v>
      </c>
      <c r="H127" s="99" t="s">
        <v>174</v>
      </c>
      <c r="I127" s="96">
        <v>380.92110000000002</v>
      </c>
      <c r="J127" s="98">
        <v>764.5</v>
      </c>
      <c r="K127" s="86"/>
      <c r="L127" s="96">
        <v>13.782002328000001</v>
      </c>
      <c r="M127" s="97">
        <v>2.4843722628946894E-6</v>
      </c>
      <c r="N127" s="97">
        <f t="shared" si="3"/>
        <v>3.8551076774759495E-3</v>
      </c>
      <c r="O127" s="97">
        <f>L127/'סכום נכסי הקרן'!$C$42</f>
        <v>3.7168987673290239E-4</v>
      </c>
    </row>
    <row r="128" spans="2:15" s="141" customFormat="1">
      <c r="B128" s="89" t="s">
        <v>1219</v>
      </c>
      <c r="C128" s="86" t="s">
        <v>1220</v>
      </c>
      <c r="D128" s="99" t="s">
        <v>1206</v>
      </c>
      <c r="E128" s="99" t="s">
        <v>1207</v>
      </c>
      <c r="F128" s="86" t="s">
        <v>1221</v>
      </c>
      <c r="G128" s="99" t="s">
        <v>1071</v>
      </c>
      <c r="H128" s="99" t="s">
        <v>171</v>
      </c>
      <c r="I128" s="96">
        <v>105.06039699999999</v>
      </c>
      <c r="J128" s="98">
        <v>733</v>
      </c>
      <c r="K128" s="86"/>
      <c r="L128" s="96">
        <v>2.7969767339999998</v>
      </c>
      <c r="M128" s="97">
        <v>3.1613286473067059E-6</v>
      </c>
      <c r="N128" s="97">
        <f t="shared" si="3"/>
        <v>7.82371546916561E-4</v>
      </c>
      <c r="O128" s="97">
        <f>L128/'סכום נכסי הקרן'!$C$42</f>
        <v>7.5432285726229466E-5</v>
      </c>
    </row>
    <row r="129" spans="2:15" s="141" customFormat="1">
      <c r="B129" s="89" t="s">
        <v>1222</v>
      </c>
      <c r="C129" s="86" t="s">
        <v>1223</v>
      </c>
      <c r="D129" s="99" t="s">
        <v>1224</v>
      </c>
      <c r="E129" s="99" t="s">
        <v>1207</v>
      </c>
      <c r="F129" s="86">
        <v>29389</v>
      </c>
      <c r="G129" s="99" t="s">
        <v>924</v>
      </c>
      <c r="H129" s="99" t="s">
        <v>171</v>
      </c>
      <c r="I129" s="96">
        <v>9.6137230000000002</v>
      </c>
      <c r="J129" s="98">
        <v>12879</v>
      </c>
      <c r="K129" s="96">
        <v>1.7313582000000001E-2</v>
      </c>
      <c r="L129" s="96">
        <v>4.5142794130000006</v>
      </c>
      <c r="M129" s="97">
        <v>9.01556150068767E-8</v>
      </c>
      <c r="N129" s="97">
        <f t="shared" si="3"/>
        <v>1.2627361982062149E-3</v>
      </c>
      <c r="O129" s="97">
        <f>L129/'סכום נכסי הקרן'!$C$42</f>
        <v>1.2174660246188931E-4</v>
      </c>
    </row>
    <row r="130" spans="2:15" s="141" customFormat="1">
      <c r="B130" s="89" t="s">
        <v>1225</v>
      </c>
      <c r="C130" s="86" t="s">
        <v>1226</v>
      </c>
      <c r="D130" s="99" t="s">
        <v>1206</v>
      </c>
      <c r="E130" s="99" t="s">
        <v>1207</v>
      </c>
      <c r="F130" s="86" t="s">
        <v>1227</v>
      </c>
      <c r="G130" s="99" t="s">
        <v>401</v>
      </c>
      <c r="H130" s="99" t="s">
        <v>171</v>
      </c>
      <c r="I130" s="96">
        <v>66.768756999999994</v>
      </c>
      <c r="J130" s="98">
        <v>3415</v>
      </c>
      <c r="K130" s="96">
        <v>5.5775948999999998E-2</v>
      </c>
      <c r="L130" s="96">
        <v>8.3372918780000003</v>
      </c>
      <c r="M130" s="97">
        <v>3.1285722827044972E-6</v>
      </c>
      <c r="N130" s="97">
        <f t="shared" si="3"/>
        <v>2.332110905462305E-3</v>
      </c>
      <c r="O130" s="97">
        <f>L130/'סכום נכסי הקרן'!$C$42</f>
        <v>2.2485027332525118E-4</v>
      </c>
    </row>
    <row r="131" spans="2:15" s="141" customFormat="1">
      <c r="B131" s="89" t="s">
        <v>1228</v>
      </c>
      <c r="C131" s="86" t="s">
        <v>1229</v>
      </c>
      <c r="D131" s="99" t="s">
        <v>1206</v>
      </c>
      <c r="E131" s="99" t="s">
        <v>1207</v>
      </c>
      <c r="F131" s="86" t="s">
        <v>1070</v>
      </c>
      <c r="G131" s="99" t="s">
        <v>1071</v>
      </c>
      <c r="H131" s="99" t="s">
        <v>171</v>
      </c>
      <c r="I131" s="96">
        <v>83.743508999999989</v>
      </c>
      <c r="J131" s="98">
        <v>573</v>
      </c>
      <c r="K131" s="86"/>
      <c r="L131" s="96">
        <v>1.742816304</v>
      </c>
      <c r="M131" s="97">
        <v>2.0796784714392811E-6</v>
      </c>
      <c r="N131" s="97">
        <f t="shared" si="3"/>
        <v>4.875013335566357E-4</v>
      </c>
      <c r="O131" s="97">
        <f>L131/'סכום נכסי הקרן'!$C$42</f>
        <v>4.7002399345542503E-5</v>
      </c>
    </row>
    <row r="132" spans="2:15" s="141" customFormat="1">
      <c r="B132" s="89" t="s">
        <v>1230</v>
      </c>
      <c r="C132" s="86" t="s">
        <v>1231</v>
      </c>
      <c r="D132" s="99" t="s">
        <v>1206</v>
      </c>
      <c r="E132" s="99" t="s">
        <v>1207</v>
      </c>
      <c r="F132" s="86" t="s">
        <v>1232</v>
      </c>
      <c r="G132" s="99" t="s">
        <v>30</v>
      </c>
      <c r="H132" s="99" t="s">
        <v>171</v>
      </c>
      <c r="I132" s="96">
        <v>136.33220600000001</v>
      </c>
      <c r="J132" s="98">
        <v>2380</v>
      </c>
      <c r="K132" s="86"/>
      <c r="L132" s="96">
        <v>11.784774007000001</v>
      </c>
      <c r="M132" s="97">
        <v>3.8754836600961611E-6</v>
      </c>
      <c r="N132" s="97">
        <f t="shared" si="3"/>
        <v>3.2964421040188284E-3</v>
      </c>
      <c r="O132" s="97">
        <f>L132/'סכום נכסי הקרן'!$C$42</f>
        <v>3.1782618328889768E-4</v>
      </c>
    </row>
    <row r="133" spans="2:15" s="141" customFormat="1">
      <c r="B133" s="89" t="s">
        <v>1233</v>
      </c>
      <c r="C133" s="86" t="s">
        <v>1234</v>
      </c>
      <c r="D133" s="99" t="s">
        <v>1206</v>
      </c>
      <c r="E133" s="99" t="s">
        <v>1207</v>
      </c>
      <c r="F133" s="86" t="s">
        <v>1235</v>
      </c>
      <c r="G133" s="99" t="s">
        <v>1236</v>
      </c>
      <c r="H133" s="99" t="s">
        <v>171</v>
      </c>
      <c r="I133" s="96">
        <v>346.29573499999998</v>
      </c>
      <c r="J133" s="98">
        <v>500</v>
      </c>
      <c r="K133" s="86"/>
      <c r="L133" s="96">
        <v>6.2887305439999999</v>
      </c>
      <c r="M133" s="97">
        <v>1.274137335299716E-5</v>
      </c>
      <c r="N133" s="97">
        <f t="shared" si="3"/>
        <v>1.7590864393120498E-3</v>
      </c>
      <c r="O133" s="97">
        <f>L133/'סכום נכסי הקרן'!$C$42</f>
        <v>1.6960216847133579E-4</v>
      </c>
    </row>
    <row r="134" spans="2:15" s="141" customFormat="1">
      <c r="B134" s="89" t="s">
        <v>1237</v>
      </c>
      <c r="C134" s="86" t="s">
        <v>1238</v>
      </c>
      <c r="D134" s="99" t="s">
        <v>1206</v>
      </c>
      <c r="E134" s="99" t="s">
        <v>1207</v>
      </c>
      <c r="F134" s="86" t="s">
        <v>968</v>
      </c>
      <c r="G134" s="99" t="s">
        <v>200</v>
      </c>
      <c r="H134" s="99" t="s">
        <v>171</v>
      </c>
      <c r="I134" s="96">
        <v>208.775599</v>
      </c>
      <c r="J134" s="98">
        <v>12251</v>
      </c>
      <c r="K134" s="86"/>
      <c r="L134" s="96">
        <v>92.896022356999993</v>
      </c>
      <c r="M134" s="97">
        <v>3.3658569163377008E-6</v>
      </c>
      <c r="N134" s="97">
        <f t="shared" si="3"/>
        <v>2.5984915723593405E-2</v>
      </c>
      <c r="O134" s="97">
        <f>L134/'סכום נכסי הקרן'!$C$42</f>
        <v>2.5053334252237739E-3</v>
      </c>
    </row>
    <row r="135" spans="2:15" s="141" customFormat="1">
      <c r="B135" s="89" t="s">
        <v>1239</v>
      </c>
      <c r="C135" s="86" t="s">
        <v>1240</v>
      </c>
      <c r="D135" s="99" t="s">
        <v>1206</v>
      </c>
      <c r="E135" s="99" t="s">
        <v>1207</v>
      </c>
      <c r="F135" s="86" t="s">
        <v>1048</v>
      </c>
      <c r="G135" s="99" t="s">
        <v>952</v>
      </c>
      <c r="H135" s="99" t="s">
        <v>171</v>
      </c>
      <c r="I135" s="96">
        <v>154.784931</v>
      </c>
      <c r="J135" s="98">
        <v>2518</v>
      </c>
      <c r="K135" s="86"/>
      <c r="L135" s="96">
        <v>14.155663922</v>
      </c>
      <c r="M135" s="97">
        <v>5.5443683452371553E-6</v>
      </c>
      <c r="N135" s="97">
        <f t="shared" si="3"/>
        <v>3.959628460851578E-3</v>
      </c>
      <c r="O135" s="97">
        <f>L135/'סכום נכסי הקרן'!$C$42</f>
        <v>3.817672391152547E-4</v>
      </c>
    </row>
    <row r="136" spans="2:15" s="141" customFormat="1">
      <c r="B136" s="89" t="s">
        <v>1243</v>
      </c>
      <c r="C136" s="86" t="s">
        <v>1244</v>
      </c>
      <c r="D136" s="99" t="s">
        <v>1206</v>
      </c>
      <c r="E136" s="99" t="s">
        <v>1207</v>
      </c>
      <c r="F136" s="86" t="s">
        <v>865</v>
      </c>
      <c r="G136" s="99" t="s">
        <v>440</v>
      </c>
      <c r="H136" s="99" t="s">
        <v>171</v>
      </c>
      <c r="I136" s="96">
        <v>13.415134</v>
      </c>
      <c r="J136" s="98">
        <v>374</v>
      </c>
      <c r="K136" s="86"/>
      <c r="L136" s="96">
        <v>0.18222689</v>
      </c>
      <c r="M136" s="97">
        <v>8.2149009355916319E-8</v>
      </c>
      <c r="N136" s="97">
        <f t="shared" si="3"/>
        <v>5.0972584822042362E-5</v>
      </c>
      <c r="O136" s="97">
        <f>L136/'סכום נכסי הקרן'!$C$42</f>
        <v>4.9145174024469339E-6</v>
      </c>
    </row>
    <row r="137" spans="2:15" s="141" customFormat="1">
      <c r="B137" s="89" t="s">
        <v>1247</v>
      </c>
      <c r="C137" s="86" t="s">
        <v>1248</v>
      </c>
      <c r="D137" s="99" t="s">
        <v>131</v>
      </c>
      <c r="E137" s="99" t="s">
        <v>1207</v>
      </c>
      <c r="F137" s="86" t="s">
        <v>1179</v>
      </c>
      <c r="G137" s="99" t="s">
        <v>405</v>
      </c>
      <c r="H137" s="99" t="s">
        <v>174</v>
      </c>
      <c r="I137" s="96">
        <v>3.4023509999999999</v>
      </c>
      <c r="J137" s="98">
        <v>35</v>
      </c>
      <c r="K137" s="86"/>
      <c r="L137" s="96">
        <v>5.6356879999999998E-3</v>
      </c>
      <c r="M137" s="97">
        <v>4.9628763509205538E-7</v>
      </c>
      <c r="N137" s="97">
        <f t="shared" si="3"/>
        <v>1.5764170952517834E-6</v>
      </c>
      <c r="O137" s="97">
        <f>L137/'סכום נכסי הקרן'!$C$42</f>
        <v>1.5199011929996368E-7</v>
      </c>
    </row>
    <row r="138" spans="2:15" s="141" customFormat="1">
      <c r="B138" s="89" t="s">
        <v>1249</v>
      </c>
      <c r="C138" s="86" t="s">
        <v>1250</v>
      </c>
      <c r="D138" s="99" t="s">
        <v>1206</v>
      </c>
      <c r="E138" s="99" t="s">
        <v>1207</v>
      </c>
      <c r="F138" s="86" t="s">
        <v>1077</v>
      </c>
      <c r="G138" s="99" t="s">
        <v>1071</v>
      </c>
      <c r="H138" s="99" t="s">
        <v>171</v>
      </c>
      <c r="I138" s="96">
        <v>70.726889999999997</v>
      </c>
      <c r="J138" s="98">
        <v>831</v>
      </c>
      <c r="K138" s="86"/>
      <c r="L138" s="96">
        <v>2.134673346</v>
      </c>
      <c r="M138" s="97">
        <v>2.493131953109856E-6</v>
      </c>
      <c r="N138" s="97">
        <f t="shared" si="3"/>
        <v>5.9711175555011661E-4</v>
      </c>
      <c r="O138" s="97">
        <f>L138/'סכום נכסי הקרן'!$C$42</f>
        <v>5.7570478799570276E-5</v>
      </c>
    </row>
    <row r="139" spans="2:15" s="141" customFormat="1">
      <c r="B139" s="89" t="s">
        <v>1253</v>
      </c>
      <c r="C139" s="86" t="s">
        <v>1254</v>
      </c>
      <c r="D139" s="99" t="s">
        <v>1206</v>
      </c>
      <c r="E139" s="99" t="s">
        <v>1207</v>
      </c>
      <c r="F139" s="86" t="s">
        <v>1255</v>
      </c>
      <c r="G139" s="99" t="s">
        <v>1256</v>
      </c>
      <c r="H139" s="99" t="s">
        <v>171</v>
      </c>
      <c r="I139" s="96">
        <v>98.41931000000001</v>
      </c>
      <c r="J139" s="98">
        <v>3768</v>
      </c>
      <c r="K139" s="86"/>
      <c r="L139" s="96">
        <v>13.469052653</v>
      </c>
      <c r="M139" s="97">
        <v>2.0827180045652518E-6</v>
      </c>
      <c r="N139" s="97">
        <f t="shared" si="3"/>
        <v>3.7675692584535534E-3</v>
      </c>
      <c r="O139" s="97">
        <f>L139/'סכום נכסי הקרן'!$C$42</f>
        <v>3.632498675560042E-4</v>
      </c>
    </row>
    <row r="140" spans="2:15" s="141" customFormat="1">
      <c r="B140" s="89" t="s">
        <v>1257</v>
      </c>
      <c r="C140" s="86" t="s">
        <v>1258</v>
      </c>
      <c r="D140" s="99" t="s">
        <v>1206</v>
      </c>
      <c r="E140" s="99" t="s">
        <v>1207</v>
      </c>
      <c r="F140" s="86" t="s">
        <v>955</v>
      </c>
      <c r="G140" s="99" t="s">
        <v>523</v>
      </c>
      <c r="H140" s="99" t="s">
        <v>171</v>
      </c>
      <c r="I140" s="96">
        <v>600.912105</v>
      </c>
      <c r="J140" s="98">
        <v>1568</v>
      </c>
      <c r="K140" s="86"/>
      <c r="L140" s="96">
        <v>34.22180015</v>
      </c>
      <c r="M140" s="97">
        <v>5.5160487044015434E-7</v>
      </c>
      <c r="N140" s="97">
        <f t="shared" si="3"/>
        <v>9.5725368023833208E-3</v>
      </c>
      <c r="O140" s="97">
        <f>L140/'סכום נכסי הקרן'!$C$42</f>
        <v>9.2293531640822107E-4</v>
      </c>
    </row>
    <row r="141" spans="2:15" s="141" customFormat="1">
      <c r="B141" s="89" t="s">
        <v>1259</v>
      </c>
      <c r="C141" s="86" t="s">
        <v>1260</v>
      </c>
      <c r="D141" s="99" t="s">
        <v>1206</v>
      </c>
      <c r="E141" s="99" t="s">
        <v>1207</v>
      </c>
      <c r="F141" s="86" t="s">
        <v>951</v>
      </c>
      <c r="G141" s="99" t="s">
        <v>952</v>
      </c>
      <c r="H141" s="99" t="s">
        <v>171</v>
      </c>
      <c r="I141" s="96">
        <v>175.600999</v>
      </c>
      <c r="J141" s="98">
        <v>1656</v>
      </c>
      <c r="K141" s="86"/>
      <c r="L141" s="96">
        <v>10.561683654000001</v>
      </c>
      <c r="M141" s="97">
        <v>1.6584519989441502E-6</v>
      </c>
      <c r="N141" s="97">
        <f t="shared" si="3"/>
        <v>2.9543187392217108E-3</v>
      </c>
      <c r="O141" s="97">
        <f>L141/'סכום נכסי הקרן'!$C$42</f>
        <v>2.8484038835718665E-4</v>
      </c>
    </row>
    <row r="142" spans="2:15" s="141" customFormat="1">
      <c r="B142" s="89" t="s">
        <v>1261</v>
      </c>
      <c r="C142" s="86" t="s">
        <v>1262</v>
      </c>
      <c r="D142" s="99" t="s">
        <v>1206</v>
      </c>
      <c r="E142" s="99" t="s">
        <v>1207</v>
      </c>
      <c r="F142" s="86" t="s">
        <v>1263</v>
      </c>
      <c r="G142" s="99" t="s">
        <v>1264</v>
      </c>
      <c r="H142" s="99" t="s">
        <v>171</v>
      </c>
      <c r="I142" s="96">
        <v>64.085802999999999</v>
      </c>
      <c r="J142" s="98">
        <v>3694</v>
      </c>
      <c r="K142" s="86"/>
      <c r="L142" s="96">
        <v>8.5981409840000005</v>
      </c>
      <c r="M142" s="97">
        <v>3.1297331768022405E-6</v>
      </c>
      <c r="N142" s="97">
        <f t="shared" si="3"/>
        <v>2.4050757306938553E-3</v>
      </c>
      <c r="O142" s="97">
        <f>L142/'סכום נכסי הקרן'!$C$42</f>
        <v>2.3188517070428085E-4</v>
      </c>
    </row>
    <row r="143" spans="2:15" s="141" customFormat="1">
      <c r="B143" s="89" t="s">
        <v>1265</v>
      </c>
      <c r="C143" s="86" t="s">
        <v>1266</v>
      </c>
      <c r="D143" s="99" t="s">
        <v>1206</v>
      </c>
      <c r="E143" s="99" t="s">
        <v>1207</v>
      </c>
      <c r="F143" s="86" t="s">
        <v>1267</v>
      </c>
      <c r="G143" s="99" t="s">
        <v>1211</v>
      </c>
      <c r="H143" s="99" t="s">
        <v>171</v>
      </c>
      <c r="I143" s="96">
        <v>23.581918000000002</v>
      </c>
      <c r="J143" s="98">
        <v>5986</v>
      </c>
      <c r="K143" s="86"/>
      <c r="L143" s="96">
        <v>5.1269807119999999</v>
      </c>
      <c r="M143" s="97">
        <v>3.6095207433061005E-7</v>
      </c>
      <c r="N143" s="97">
        <f t="shared" si="3"/>
        <v>1.4341212716926417E-3</v>
      </c>
      <c r="O143" s="97">
        <f>L143/'סכום נכסי הקרן'!$C$42</f>
        <v>1.3827067965179986E-4</v>
      </c>
    </row>
    <row r="144" spans="2:15" s="141" customFormat="1">
      <c r="B144" s="89" t="s">
        <v>1268</v>
      </c>
      <c r="C144" s="86" t="s">
        <v>1269</v>
      </c>
      <c r="D144" s="99" t="s">
        <v>1206</v>
      </c>
      <c r="E144" s="99" t="s">
        <v>1207</v>
      </c>
      <c r="F144" s="86" t="s">
        <v>1270</v>
      </c>
      <c r="G144" s="99" t="s">
        <v>1211</v>
      </c>
      <c r="H144" s="99" t="s">
        <v>171</v>
      </c>
      <c r="I144" s="96">
        <v>37.650785999999997</v>
      </c>
      <c r="J144" s="98">
        <v>12083</v>
      </c>
      <c r="K144" s="86"/>
      <c r="L144" s="96">
        <v>16.523218991999997</v>
      </c>
      <c r="M144" s="97">
        <v>7.7871987701901658E-7</v>
      </c>
      <c r="N144" s="97">
        <f t="shared" si="3"/>
        <v>4.6218819933924191E-3</v>
      </c>
      <c r="O144" s="97">
        <f>L144/'סכום נכסי הקרן'!$C$42</f>
        <v>4.4561835676735562E-4</v>
      </c>
    </row>
    <row r="145" spans="2:15" s="141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41" customFormat="1">
      <c r="B146" s="104" t="s">
        <v>65</v>
      </c>
      <c r="C146" s="84"/>
      <c r="D146" s="84"/>
      <c r="E146" s="84"/>
      <c r="F146" s="84"/>
      <c r="G146" s="84"/>
      <c r="H146" s="84"/>
      <c r="I146" s="93"/>
      <c r="J146" s="95"/>
      <c r="K146" s="93">
        <v>5.1275346999999992E-2</v>
      </c>
      <c r="L146" s="93">
        <f>SUM(L147:L154)</f>
        <v>128.09686274199998</v>
      </c>
      <c r="M146" s="84"/>
      <c r="N146" s="94">
        <f t="shared" ref="N146:N154" si="4">L146/$L$11</f>
        <v>3.5831310085762381E-2</v>
      </c>
      <c r="O146" s="94">
        <f>L146/'סכום נכסי הקרן'!$C$42</f>
        <v>3.4546726948169681E-3</v>
      </c>
    </row>
    <row r="147" spans="2:15" s="141" customFormat="1">
      <c r="B147" s="89" t="s">
        <v>1271</v>
      </c>
      <c r="C147" s="86" t="s">
        <v>1272</v>
      </c>
      <c r="D147" s="99" t="s">
        <v>1224</v>
      </c>
      <c r="E147" s="99" t="s">
        <v>1207</v>
      </c>
      <c r="F147" s="86"/>
      <c r="G147" s="99" t="s">
        <v>924</v>
      </c>
      <c r="H147" s="99" t="s">
        <v>171</v>
      </c>
      <c r="I147" s="96">
        <v>41.719929999999998</v>
      </c>
      <c r="J147" s="98">
        <v>2731</v>
      </c>
      <c r="K147" s="86"/>
      <c r="L147" s="96">
        <v>4.1381965190000001</v>
      </c>
      <c r="M147" s="97">
        <v>1.082311878813844E-7</v>
      </c>
      <c r="N147" s="97">
        <f t="shared" si="4"/>
        <v>1.157538127742881E-3</v>
      </c>
      <c r="O147" s="97">
        <f>L147/'סכום נכסי הקרן'!$C$42</f>
        <v>1.1160393950295056E-4</v>
      </c>
    </row>
    <row r="148" spans="2:15" s="141" customFormat="1">
      <c r="B148" s="89" t="s">
        <v>1273</v>
      </c>
      <c r="C148" s="86" t="s">
        <v>1274</v>
      </c>
      <c r="D148" s="99" t="s">
        <v>1206</v>
      </c>
      <c r="E148" s="99" t="s">
        <v>1207</v>
      </c>
      <c r="F148" s="86"/>
      <c r="G148" s="99" t="s">
        <v>1264</v>
      </c>
      <c r="H148" s="99" t="s">
        <v>171</v>
      </c>
      <c r="I148" s="96">
        <v>328.31771000000003</v>
      </c>
      <c r="J148" s="98">
        <v>2834</v>
      </c>
      <c r="K148" s="86"/>
      <c r="L148" s="96">
        <v>33.794030809999995</v>
      </c>
      <c r="M148" s="97">
        <v>6.3633635887617683E-7</v>
      </c>
      <c r="N148" s="97">
        <f t="shared" si="4"/>
        <v>9.4528809767945761E-3</v>
      </c>
      <c r="O148" s="97">
        <f>L148/'סכום נכסי הקרן'!$C$42</f>
        <v>9.1139871022642618E-4</v>
      </c>
    </row>
    <row r="149" spans="2:15" s="141" customFormat="1">
      <c r="B149" s="89" t="s">
        <v>1275</v>
      </c>
      <c r="C149" s="86" t="s">
        <v>1276</v>
      </c>
      <c r="D149" s="99" t="s">
        <v>1224</v>
      </c>
      <c r="E149" s="99" t="s">
        <v>1207</v>
      </c>
      <c r="F149" s="86"/>
      <c r="G149" s="99" t="s">
        <v>924</v>
      </c>
      <c r="H149" s="99" t="s">
        <v>171</v>
      </c>
      <c r="I149" s="96">
        <v>32.831771000000003</v>
      </c>
      <c r="J149" s="98">
        <v>5276</v>
      </c>
      <c r="K149" s="96">
        <v>5.1275346999999992E-2</v>
      </c>
      <c r="L149" s="96">
        <v>6.3426411390000004</v>
      </c>
      <c r="M149" s="97">
        <v>5.437783452050019E-8</v>
      </c>
      <c r="N149" s="97">
        <f t="shared" si="4"/>
        <v>1.7741663343618106E-3</v>
      </c>
      <c r="O149" s="97">
        <f>L149/'סכום נכסי הקרן'!$C$42</f>
        <v>1.7105609526174399E-4</v>
      </c>
    </row>
    <row r="150" spans="2:15" s="141" customFormat="1">
      <c r="B150" s="89" t="s">
        <v>1241</v>
      </c>
      <c r="C150" s="86" t="s">
        <v>1242</v>
      </c>
      <c r="D150" s="99" t="s">
        <v>1224</v>
      </c>
      <c r="E150" s="99" t="s">
        <v>1207</v>
      </c>
      <c r="F150" s="86"/>
      <c r="G150" s="99" t="s">
        <v>198</v>
      </c>
      <c r="H150" s="99" t="s">
        <v>171</v>
      </c>
      <c r="I150" s="96">
        <v>188.53010900000001</v>
      </c>
      <c r="J150" s="98">
        <v>5515</v>
      </c>
      <c r="K150" s="86"/>
      <c r="L150" s="96">
        <v>37.763485774999999</v>
      </c>
      <c r="M150" s="97">
        <v>3.71838314073081E-6</v>
      </c>
      <c r="N150" s="97">
        <f t="shared" si="4"/>
        <v>1.0563218643758764E-2</v>
      </c>
      <c r="O150" s="97">
        <f>L150/'סכום נכסי הקרן'!$C$42</f>
        <v>1.0184518213436817E-3</v>
      </c>
    </row>
    <row r="151" spans="2:15" s="141" customFormat="1">
      <c r="B151" s="89" t="s">
        <v>1277</v>
      </c>
      <c r="C151" s="86" t="s">
        <v>1278</v>
      </c>
      <c r="D151" s="99" t="s">
        <v>1224</v>
      </c>
      <c r="E151" s="99" t="s">
        <v>1207</v>
      </c>
      <c r="F151" s="86"/>
      <c r="G151" s="99" t="s">
        <v>1279</v>
      </c>
      <c r="H151" s="99" t="s">
        <v>171</v>
      </c>
      <c r="I151" s="96">
        <v>9.4867489999999997</v>
      </c>
      <c r="J151" s="98">
        <v>24288</v>
      </c>
      <c r="K151" s="86"/>
      <c r="L151" s="96">
        <v>8.3686425459999985</v>
      </c>
      <c r="M151" s="97">
        <v>1.0121039289138794E-7</v>
      </c>
      <c r="N151" s="97">
        <f t="shared" si="4"/>
        <v>2.3408803279325978E-3</v>
      </c>
      <c r="O151" s="97">
        <f>L151/'סכום נכסי הקרן'!$C$42</f>
        <v>2.256957764420762E-4</v>
      </c>
    </row>
    <row r="152" spans="2:15" s="141" customFormat="1">
      <c r="B152" s="89" t="s">
        <v>1245</v>
      </c>
      <c r="C152" s="86" t="s">
        <v>1246</v>
      </c>
      <c r="D152" s="99" t="s">
        <v>1206</v>
      </c>
      <c r="E152" s="99" t="s">
        <v>1207</v>
      </c>
      <c r="F152" s="86"/>
      <c r="G152" s="99" t="s">
        <v>523</v>
      </c>
      <c r="H152" s="99" t="s">
        <v>171</v>
      </c>
      <c r="I152" s="96">
        <v>137.14411200000001</v>
      </c>
      <c r="J152" s="98">
        <v>4816</v>
      </c>
      <c r="K152" s="86"/>
      <c r="L152" s="96">
        <v>23.988853092000003</v>
      </c>
      <c r="M152" s="97">
        <v>1.0093546352441631E-6</v>
      </c>
      <c r="N152" s="97">
        <f t="shared" si="4"/>
        <v>6.7101724065832613E-3</v>
      </c>
      <c r="O152" s="97">
        <f>L152/'סכום נכסי הקרן'!$C$42</f>
        <v>6.4696069820089101E-4</v>
      </c>
    </row>
    <row r="153" spans="2:15" s="141" customFormat="1">
      <c r="B153" s="89" t="s">
        <v>1251</v>
      </c>
      <c r="C153" s="86" t="s">
        <v>1252</v>
      </c>
      <c r="D153" s="99" t="s">
        <v>1206</v>
      </c>
      <c r="E153" s="99" t="s">
        <v>1207</v>
      </c>
      <c r="F153" s="86"/>
      <c r="G153" s="99" t="s">
        <v>200</v>
      </c>
      <c r="H153" s="99" t="s">
        <v>171</v>
      </c>
      <c r="I153" s="96">
        <v>92.561650999999998</v>
      </c>
      <c r="J153" s="98">
        <v>1528</v>
      </c>
      <c r="K153" s="86"/>
      <c r="L153" s="96">
        <v>5.1368902209999998</v>
      </c>
      <c r="M153" s="97">
        <v>1.8588052348853523E-6</v>
      </c>
      <c r="N153" s="97">
        <f t="shared" si="4"/>
        <v>1.4368931638543709E-3</v>
      </c>
      <c r="O153" s="97">
        <f>L153/'סכום נכסי הקרן'!$C$42</f>
        <v>1.3853793139730351E-4</v>
      </c>
    </row>
    <row r="154" spans="2:15" s="141" customFormat="1">
      <c r="B154" s="89" t="s">
        <v>1280</v>
      </c>
      <c r="C154" s="86" t="s">
        <v>1281</v>
      </c>
      <c r="D154" s="99" t="s">
        <v>1206</v>
      </c>
      <c r="E154" s="99" t="s">
        <v>1207</v>
      </c>
      <c r="F154" s="86"/>
      <c r="G154" s="99" t="s">
        <v>1211</v>
      </c>
      <c r="H154" s="99" t="s">
        <v>171</v>
      </c>
      <c r="I154" s="96">
        <v>39.543238000000002</v>
      </c>
      <c r="J154" s="98">
        <v>5963</v>
      </c>
      <c r="K154" s="86"/>
      <c r="L154" s="96">
        <v>8.564122639999999</v>
      </c>
      <c r="M154" s="97">
        <v>1.3189423402225029E-6</v>
      </c>
      <c r="N154" s="97">
        <f t="shared" si="4"/>
        <v>2.3955601047341217E-3</v>
      </c>
      <c r="O154" s="97">
        <f>L154/'סכום נכסי הקרן'!$C$42</f>
        <v>2.3096772244189523E-4</v>
      </c>
    </row>
    <row r="155" spans="2:15" s="141" customFormat="1">
      <c r="B155" s="144"/>
      <c r="C155" s="144"/>
      <c r="D155" s="144"/>
    </row>
    <row r="156" spans="2:15" s="141" customFormat="1">
      <c r="B156" s="144"/>
      <c r="C156" s="144"/>
      <c r="D156" s="144"/>
    </row>
    <row r="157" spans="2:15" s="141" customFormat="1">
      <c r="B157" s="144"/>
      <c r="C157" s="144"/>
      <c r="D157" s="144"/>
    </row>
    <row r="158" spans="2:15" s="141" customFormat="1">
      <c r="B158" s="145" t="s">
        <v>256</v>
      </c>
      <c r="C158" s="144"/>
      <c r="D158" s="144"/>
    </row>
    <row r="159" spans="2:15" s="141" customFormat="1">
      <c r="B159" s="145" t="s">
        <v>119</v>
      </c>
      <c r="C159" s="144"/>
      <c r="D159" s="144"/>
    </row>
    <row r="160" spans="2:15">
      <c r="B160" s="101" t="s">
        <v>239</v>
      </c>
      <c r="E160" s="1"/>
      <c r="F160" s="1"/>
      <c r="G160" s="1"/>
    </row>
    <row r="161" spans="2:7">
      <c r="B161" s="101" t="s">
        <v>247</v>
      </c>
      <c r="E161" s="1"/>
      <c r="F161" s="1"/>
      <c r="G161" s="1"/>
    </row>
    <row r="162" spans="2:7">
      <c r="B162" s="101" t="s">
        <v>253</v>
      </c>
      <c r="E162" s="1"/>
      <c r="F162" s="1"/>
      <c r="G162" s="1"/>
    </row>
    <row r="163" spans="2:7"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60 B162"/>
    <dataValidation type="list" allowBlank="1" showInputMessage="1" showErrorMessage="1" sqref="E12:E35 E37:E135 E136 E137:E138 E139:E357">
      <formula1>$BF$6:$BF$23</formula1>
    </dataValidation>
    <dataValidation type="list" allowBlank="1" showInputMessage="1" showErrorMessage="1" sqref="H12:H35 H37:H135 H136 H137:H138 H139:H357">
      <formula1>$BJ$6:$BJ$19</formula1>
    </dataValidation>
    <dataValidation type="list" allowBlank="1" showInputMessage="1" showErrorMessage="1" sqref="G12:G35 G37:G135 G136 G137:G138 G139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187</v>
      </c>
      <c r="C1" s="80" t="s" vm="1">
        <v>257</v>
      </c>
    </row>
    <row r="2" spans="2:63">
      <c r="B2" s="58" t="s">
        <v>186</v>
      </c>
      <c r="C2" s="80" t="s">
        <v>258</v>
      </c>
    </row>
    <row r="3" spans="2:63">
      <c r="B3" s="58" t="s">
        <v>188</v>
      </c>
      <c r="C3" s="80" t="s">
        <v>259</v>
      </c>
    </row>
    <row r="4" spans="2:63">
      <c r="B4" s="58" t="s">
        <v>189</v>
      </c>
      <c r="C4" s="80">
        <v>9454</v>
      </c>
    </row>
    <row r="6" spans="2:63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  <c r="BK6" s="3"/>
    </row>
    <row r="7" spans="2:63" ht="26.25" customHeight="1">
      <c r="B7" s="164" t="s">
        <v>96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  <c r="BH7" s="3"/>
      <c r="BK7" s="3"/>
    </row>
    <row r="8" spans="2:63" s="3" customFormat="1" ht="74.25" customHeight="1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107</v>
      </c>
      <c r="H8" s="31" t="s">
        <v>241</v>
      </c>
      <c r="I8" s="31" t="s">
        <v>240</v>
      </c>
      <c r="J8" s="31" t="s">
        <v>255</v>
      </c>
      <c r="K8" s="31" t="s">
        <v>64</v>
      </c>
      <c r="L8" s="31" t="s">
        <v>61</v>
      </c>
      <c r="M8" s="31" t="s">
        <v>190</v>
      </c>
      <c r="N8" s="15" t="s">
        <v>192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248</v>
      </c>
      <c r="I9" s="33"/>
      <c r="J9" s="17" t="s">
        <v>244</v>
      </c>
      <c r="K9" s="33" t="s">
        <v>244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4.5649499999999996</v>
      </c>
      <c r="K11" s="90">
        <v>11800.1672339412</v>
      </c>
      <c r="L11" s="82"/>
      <c r="M11" s="91">
        <v>1</v>
      </c>
      <c r="N11" s="91">
        <f>K11/'סכום נכסי הקרן'!$C$42</f>
        <v>0.31824132663948845</v>
      </c>
      <c r="O11" s="142"/>
      <c r="BH11" s="141"/>
      <c r="BI11" s="143"/>
      <c r="BK11" s="141"/>
    </row>
    <row r="12" spans="2:63" s="141" customFormat="1" ht="20.25">
      <c r="B12" s="83" t="s">
        <v>238</v>
      </c>
      <c r="C12" s="84"/>
      <c r="D12" s="84"/>
      <c r="E12" s="84"/>
      <c r="F12" s="84"/>
      <c r="G12" s="84"/>
      <c r="H12" s="93"/>
      <c r="I12" s="95"/>
      <c r="J12" s="84"/>
      <c r="K12" s="93">
        <v>321.67402394099992</v>
      </c>
      <c r="L12" s="84"/>
      <c r="M12" s="94">
        <v>2.7260124162965978E-2</v>
      </c>
      <c r="N12" s="94">
        <f>K12/'סכום נכסי הקרן'!$C$42</f>
        <v>8.6752980779794663E-3</v>
      </c>
      <c r="BI12" s="139"/>
    </row>
    <row r="13" spans="2:63" s="141" customFormat="1">
      <c r="B13" s="104" t="s">
        <v>69</v>
      </c>
      <c r="C13" s="84"/>
      <c r="D13" s="84"/>
      <c r="E13" s="84"/>
      <c r="F13" s="84"/>
      <c r="G13" s="84"/>
      <c r="H13" s="93"/>
      <c r="I13" s="95"/>
      <c r="J13" s="84"/>
      <c r="K13" s="93">
        <v>79.500768650000012</v>
      </c>
      <c r="L13" s="84"/>
      <c r="M13" s="94">
        <v>6.7372577925276685E-3</v>
      </c>
      <c r="N13" s="94">
        <f>K13/'סכום נכסי הקרן'!$C$42</f>
        <v>2.1440738578062364E-3</v>
      </c>
    </row>
    <row r="14" spans="2:63" s="141" customFormat="1">
      <c r="B14" s="89" t="s">
        <v>1282</v>
      </c>
      <c r="C14" s="86" t="s">
        <v>1283</v>
      </c>
      <c r="D14" s="99" t="s">
        <v>128</v>
      </c>
      <c r="E14" s="86" t="s">
        <v>1284</v>
      </c>
      <c r="F14" s="99" t="s">
        <v>1285</v>
      </c>
      <c r="G14" s="99" t="s">
        <v>172</v>
      </c>
      <c r="H14" s="96">
        <v>1179.032068</v>
      </c>
      <c r="I14" s="98">
        <v>2097</v>
      </c>
      <c r="J14" s="86"/>
      <c r="K14" s="96">
        <v>24.724302458999997</v>
      </c>
      <c r="L14" s="97">
        <v>4.4758088466302366E-5</v>
      </c>
      <c r="M14" s="97">
        <v>2.095250174750464E-3</v>
      </c>
      <c r="N14" s="97">
        <f>K14/'סכום נכסי הקרן'!$C$42</f>
        <v>6.6679519525420763E-4</v>
      </c>
    </row>
    <row r="15" spans="2:63" s="141" customFormat="1">
      <c r="B15" s="89" t="s">
        <v>1286</v>
      </c>
      <c r="C15" s="86" t="s">
        <v>1287</v>
      </c>
      <c r="D15" s="99" t="s">
        <v>128</v>
      </c>
      <c r="E15" s="86" t="s">
        <v>1288</v>
      </c>
      <c r="F15" s="99" t="s">
        <v>1285</v>
      </c>
      <c r="G15" s="99" t="s">
        <v>172</v>
      </c>
      <c r="H15" s="96">
        <v>1.451128</v>
      </c>
      <c r="I15" s="98">
        <v>1148</v>
      </c>
      <c r="J15" s="86"/>
      <c r="K15" s="96">
        <v>1.6658948999999999E-2</v>
      </c>
      <c r="L15" s="97">
        <v>2.0642463107163482E-6</v>
      </c>
      <c r="M15" s="97">
        <v>1.4117553310671166E-6</v>
      </c>
      <c r="N15" s="97">
        <f>K15/'סכום נכסי הקרן'!$C$42</f>
        <v>4.4927888944916935E-7</v>
      </c>
    </row>
    <row r="16" spans="2:63" s="141" customFormat="1" ht="20.25">
      <c r="B16" s="89" t="s">
        <v>1289</v>
      </c>
      <c r="C16" s="86" t="s">
        <v>1290</v>
      </c>
      <c r="D16" s="99" t="s">
        <v>128</v>
      </c>
      <c r="E16" s="86" t="s">
        <v>1288</v>
      </c>
      <c r="F16" s="99" t="s">
        <v>1285</v>
      </c>
      <c r="G16" s="99" t="s">
        <v>172</v>
      </c>
      <c r="H16" s="96">
        <v>834.39859999999999</v>
      </c>
      <c r="I16" s="98">
        <v>2078</v>
      </c>
      <c r="J16" s="86"/>
      <c r="K16" s="96">
        <v>17.338802908000002</v>
      </c>
      <c r="L16" s="97">
        <v>1.210436738464612E-5</v>
      </c>
      <c r="M16" s="97">
        <v>1.4693692525075278E-3</v>
      </c>
      <c r="N16" s="97">
        <f>K16/'סכום נכסי הקרן'!$C$42</f>
        <v>4.676140202412691E-4</v>
      </c>
      <c r="BH16" s="139"/>
    </row>
    <row r="17" spans="2:14" s="141" customFormat="1">
      <c r="B17" s="89" t="s">
        <v>1291</v>
      </c>
      <c r="C17" s="86" t="s">
        <v>1292</v>
      </c>
      <c r="D17" s="99" t="s">
        <v>128</v>
      </c>
      <c r="E17" s="86" t="s">
        <v>1293</v>
      </c>
      <c r="F17" s="99" t="s">
        <v>1285</v>
      </c>
      <c r="G17" s="99" t="s">
        <v>172</v>
      </c>
      <c r="H17" s="96">
        <v>2.2499999999999999E-4</v>
      </c>
      <c r="I17" s="98">
        <v>15320</v>
      </c>
      <c r="J17" s="86"/>
      <c r="K17" s="96">
        <v>3.4458999999999997E-5</v>
      </c>
      <c r="L17" s="97">
        <v>2.6383114244044041E-11</v>
      </c>
      <c r="M17" s="97">
        <v>2.9202128509572703E-9</v>
      </c>
      <c r="N17" s="97">
        <f>K17/'סכום נכסי הקרן'!$C$42</f>
        <v>9.2933241175832441E-10</v>
      </c>
    </row>
    <row r="18" spans="2:14" s="141" customFormat="1">
      <c r="B18" s="89" t="s">
        <v>1294</v>
      </c>
      <c r="C18" s="86" t="s">
        <v>1295</v>
      </c>
      <c r="D18" s="99" t="s">
        <v>128</v>
      </c>
      <c r="E18" s="86" t="s">
        <v>1293</v>
      </c>
      <c r="F18" s="99" t="s">
        <v>1285</v>
      </c>
      <c r="G18" s="99" t="s">
        <v>172</v>
      </c>
      <c r="H18" s="96">
        <v>40.359498000000002</v>
      </c>
      <c r="I18" s="98">
        <v>20360</v>
      </c>
      <c r="J18" s="86"/>
      <c r="K18" s="96">
        <v>8.2171936910000003</v>
      </c>
      <c r="L18" s="97">
        <v>5.7292658257676799E-6</v>
      </c>
      <c r="M18" s="97">
        <v>6.9636247758969236E-4</v>
      </c>
      <c r="N18" s="97">
        <f>K18/'סכום נכסי הקרן'!$C$42</f>
        <v>2.2161131869010472E-4</v>
      </c>
    </row>
    <row r="19" spans="2:14" s="141" customFormat="1">
      <c r="B19" s="89" t="s">
        <v>1296</v>
      </c>
      <c r="C19" s="86" t="s">
        <v>1297</v>
      </c>
      <c r="D19" s="99" t="s">
        <v>128</v>
      </c>
      <c r="E19" s="86" t="s">
        <v>1293</v>
      </c>
      <c r="F19" s="99" t="s">
        <v>1285</v>
      </c>
      <c r="G19" s="99" t="s">
        <v>172</v>
      </c>
      <c r="H19" s="96">
        <v>18.139099999999999</v>
      </c>
      <c r="I19" s="98">
        <v>14100</v>
      </c>
      <c r="J19" s="86"/>
      <c r="K19" s="96">
        <v>2.5576131000000002</v>
      </c>
      <c r="L19" s="97">
        <v>1.3198669182154165E-6</v>
      </c>
      <c r="M19" s="97">
        <v>2.1674380110846695E-4</v>
      </c>
      <c r="N19" s="97">
        <f>K19/'סכום נכסי הקרן'!$C$42</f>
        <v>6.8976834805643949E-5</v>
      </c>
    </row>
    <row r="20" spans="2:14" s="141" customFormat="1">
      <c r="B20" s="89" t="s">
        <v>1298</v>
      </c>
      <c r="C20" s="86" t="s">
        <v>1299</v>
      </c>
      <c r="D20" s="99" t="s">
        <v>128</v>
      </c>
      <c r="E20" s="86" t="s">
        <v>1300</v>
      </c>
      <c r="F20" s="99" t="s">
        <v>1285</v>
      </c>
      <c r="G20" s="99" t="s">
        <v>172</v>
      </c>
      <c r="H20" s="96">
        <v>4.28E-4</v>
      </c>
      <c r="I20" s="98">
        <v>1536</v>
      </c>
      <c r="J20" s="86"/>
      <c r="K20" s="96">
        <v>6.5749999999999997E-6</v>
      </c>
      <c r="L20" s="97">
        <v>5.2694008257889791E-12</v>
      </c>
      <c r="M20" s="97">
        <v>5.5719549305098969E-10</v>
      </c>
      <c r="N20" s="97">
        <f>K20/'סכום נכסי הקרן'!$C$42</f>
        <v>1.7732263290609081E-10</v>
      </c>
    </row>
    <row r="21" spans="2:14" s="141" customFormat="1">
      <c r="B21" s="89" t="s">
        <v>1301</v>
      </c>
      <c r="C21" s="86" t="s">
        <v>1302</v>
      </c>
      <c r="D21" s="99" t="s">
        <v>128</v>
      </c>
      <c r="E21" s="86" t="s">
        <v>1300</v>
      </c>
      <c r="F21" s="99" t="s">
        <v>1285</v>
      </c>
      <c r="G21" s="99" t="s">
        <v>172</v>
      </c>
      <c r="H21" s="96">
        <v>1287.8761</v>
      </c>
      <c r="I21" s="98">
        <v>2069</v>
      </c>
      <c r="J21" s="86"/>
      <c r="K21" s="96">
        <v>26.646156509000004</v>
      </c>
      <c r="L21" s="97">
        <v>2.253572505408263E-5</v>
      </c>
      <c r="M21" s="97">
        <v>2.2581168538321058E-3</v>
      </c>
      <c r="N21" s="97">
        <f>K21/'סכום נכסי הקרן'!$C$42</f>
        <v>7.1862610327051712E-4</v>
      </c>
    </row>
    <row r="22" spans="2:14" s="141" customFormat="1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 s="141" customFormat="1">
      <c r="B23" s="104" t="s">
        <v>70</v>
      </c>
      <c r="C23" s="84"/>
      <c r="D23" s="84"/>
      <c r="E23" s="84"/>
      <c r="F23" s="84"/>
      <c r="G23" s="84"/>
      <c r="H23" s="93"/>
      <c r="I23" s="95"/>
      <c r="J23" s="84"/>
      <c r="K23" s="93">
        <v>242.17325529099998</v>
      </c>
      <c r="L23" s="84"/>
      <c r="M23" s="94">
        <v>2.0522866370438316E-2</v>
      </c>
      <c r="N23" s="94">
        <f>K23/'סכום נכסי הקרן'!$C$42</f>
        <v>6.5312242201732325E-3</v>
      </c>
    </row>
    <row r="24" spans="2:14" s="141" customFormat="1">
      <c r="B24" s="89" t="s">
        <v>1303</v>
      </c>
      <c r="C24" s="86" t="s">
        <v>1304</v>
      </c>
      <c r="D24" s="99" t="s">
        <v>128</v>
      </c>
      <c r="E24" s="86" t="s">
        <v>1284</v>
      </c>
      <c r="F24" s="99" t="s">
        <v>1305</v>
      </c>
      <c r="G24" s="99" t="s">
        <v>172</v>
      </c>
      <c r="H24" s="96">
        <v>658.88012800000001</v>
      </c>
      <c r="I24" s="98">
        <v>346.95</v>
      </c>
      <c r="J24" s="86"/>
      <c r="K24" s="96">
        <v>2.2859846020000001</v>
      </c>
      <c r="L24" s="97">
        <v>4.2181620869311895E-6</v>
      </c>
      <c r="M24" s="97">
        <v>1.9372476310545406E-4</v>
      </c>
      <c r="N24" s="97">
        <f>K24/'סכום נכסי הקרן'!$C$42</f>
        <v>6.1651225613600322E-5</v>
      </c>
    </row>
    <row r="25" spans="2:14" s="141" customFormat="1">
      <c r="B25" s="89" t="s">
        <v>1306</v>
      </c>
      <c r="C25" s="86" t="s">
        <v>1307</v>
      </c>
      <c r="D25" s="99" t="s">
        <v>128</v>
      </c>
      <c r="E25" s="86" t="s">
        <v>1284</v>
      </c>
      <c r="F25" s="99" t="s">
        <v>1305</v>
      </c>
      <c r="G25" s="99" t="s">
        <v>172</v>
      </c>
      <c r="H25" s="96">
        <v>2617.5249389999999</v>
      </c>
      <c r="I25" s="98">
        <v>321.14999999999998</v>
      </c>
      <c r="J25" s="86"/>
      <c r="K25" s="96">
        <v>8.4061813409999999</v>
      </c>
      <c r="L25" s="97">
        <v>1.1609604752942424E-4</v>
      </c>
      <c r="M25" s="97">
        <v>7.123781531520189E-4</v>
      </c>
      <c r="N25" s="97">
        <f>K25/'סכום נכסי הקרן'!$C$42</f>
        <v>2.2670816852808718E-4</v>
      </c>
    </row>
    <row r="26" spans="2:14" s="141" customFormat="1">
      <c r="B26" s="89" t="s">
        <v>1308</v>
      </c>
      <c r="C26" s="86" t="s">
        <v>1309</v>
      </c>
      <c r="D26" s="99" t="s">
        <v>128</v>
      </c>
      <c r="E26" s="86" t="s">
        <v>1284</v>
      </c>
      <c r="F26" s="99" t="s">
        <v>1305</v>
      </c>
      <c r="G26" s="99" t="s">
        <v>172</v>
      </c>
      <c r="H26" s="96">
        <v>13168.934522</v>
      </c>
      <c r="I26" s="98">
        <v>334.35</v>
      </c>
      <c r="J26" s="86"/>
      <c r="K26" s="96">
        <v>44.030332575999999</v>
      </c>
      <c r="L26" s="97">
        <v>5.895522143998385E-5</v>
      </c>
      <c r="M26" s="97">
        <v>3.7313312348111593E-3</v>
      </c>
      <c r="N26" s="97">
        <f>K26/'סכום נכסי הקרן'!$C$42</f>
        <v>1.1874638022976638E-3</v>
      </c>
    </row>
    <row r="27" spans="2:14" s="141" customFormat="1">
      <c r="B27" s="89" t="s">
        <v>1310</v>
      </c>
      <c r="C27" s="86" t="s">
        <v>1311</v>
      </c>
      <c r="D27" s="99" t="s">
        <v>128</v>
      </c>
      <c r="E27" s="86" t="s">
        <v>1284</v>
      </c>
      <c r="F27" s="99" t="s">
        <v>1305</v>
      </c>
      <c r="G27" s="99" t="s">
        <v>172</v>
      </c>
      <c r="H27" s="96">
        <v>263.463213</v>
      </c>
      <c r="I27" s="98">
        <v>366.07</v>
      </c>
      <c r="J27" s="86"/>
      <c r="K27" s="96">
        <v>0.96445978300000001</v>
      </c>
      <c r="L27" s="97">
        <v>1.9849328587282593E-6</v>
      </c>
      <c r="M27" s="97">
        <v>8.1732721569054828E-5</v>
      </c>
      <c r="N27" s="97">
        <f>K27/'סכום נכסי הקרן'!$C$42</f>
        <v>2.6010729741991942E-5</v>
      </c>
    </row>
    <row r="28" spans="2:14" s="141" customFormat="1">
      <c r="B28" s="89" t="s">
        <v>1312</v>
      </c>
      <c r="C28" s="86" t="s">
        <v>1313</v>
      </c>
      <c r="D28" s="99" t="s">
        <v>128</v>
      </c>
      <c r="E28" s="86" t="s">
        <v>1288</v>
      </c>
      <c r="F28" s="99" t="s">
        <v>1305</v>
      </c>
      <c r="G28" s="99" t="s">
        <v>172</v>
      </c>
      <c r="H28" s="96">
        <v>5915.790172</v>
      </c>
      <c r="I28" s="98">
        <v>334.87</v>
      </c>
      <c r="J28" s="86"/>
      <c r="K28" s="96">
        <v>19.810206552</v>
      </c>
      <c r="L28" s="97">
        <v>1.3970522163432588E-5</v>
      </c>
      <c r="M28" s="97">
        <v>1.6788072710545378E-3</v>
      </c>
      <c r="N28" s="97">
        <f>K28/'סכום נכסי הקרן'!$C$42</f>
        <v>5.3426585311241537E-4</v>
      </c>
    </row>
    <row r="29" spans="2:14" s="141" customFormat="1">
      <c r="B29" s="89" t="s">
        <v>1314</v>
      </c>
      <c r="C29" s="86" t="s">
        <v>1315</v>
      </c>
      <c r="D29" s="99" t="s">
        <v>128</v>
      </c>
      <c r="E29" s="86" t="s">
        <v>1288</v>
      </c>
      <c r="F29" s="99" t="s">
        <v>1305</v>
      </c>
      <c r="G29" s="99" t="s">
        <v>172</v>
      </c>
      <c r="H29" s="96">
        <v>1428.0004690000001</v>
      </c>
      <c r="I29" s="98">
        <v>343.18</v>
      </c>
      <c r="J29" s="86"/>
      <c r="K29" s="96">
        <v>4.9006120129999999</v>
      </c>
      <c r="L29" s="97">
        <v>4.7571692874546619E-6</v>
      </c>
      <c r="M29" s="97">
        <v>4.1530021700914645E-4</v>
      </c>
      <c r="N29" s="97">
        <f>K29/'סכום נכסי הקרן'!$C$42</f>
        <v>1.321656920146582E-4</v>
      </c>
    </row>
    <row r="30" spans="2:14" s="141" customFormat="1">
      <c r="B30" s="89" t="s">
        <v>1316</v>
      </c>
      <c r="C30" s="86" t="s">
        <v>1317</v>
      </c>
      <c r="D30" s="99" t="s">
        <v>128</v>
      </c>
      <c r="E30" s="86" t="s">
        <v>1288</v>
      </c>
      <c r="F30" s="99" t="s">
        <v>1305</v>
      </c>
      <c r="G30" s="99" t="s">
        <v>172</v>
      </c>
      <c r="H30" s="96">
        <v>1339.32059</v>
      </c>
      <c r="I30" s="98">
        <v>321.98</v>
      </c>
      <c r="J30" s="86"/>
      <c r="K30" s="96">
        <v>4.3123444390000003</v>
      </c>
      <c r="L30" s="97">
        <v>2.012837884955151E-5</v>
      </c>
      <c r="M30" s="97">
        <v>3.6544773929951313E-4</v>
      </c>
      <c r="N30" s="97">
        <f>K30/'סכום נכסי הקרן'!$C$42</f>
        <v>1.1630057337207896E-4</v>
      </c>
    </row>
    <row r="31" spans="2:14" s="141" customFormat="1">
      <c r="B31" s="89" t="s">
        <v>1318</v>
      </c>
      <c r="C31" s="86" t="s">
        <v>1319</v>
      </c>
      <c r="D31" s="99" t="s">
        <v>128</v>
      </c>
      <c r="E31" s="86" t="s">
        <v>1288</v>
      </c>
      <c r="F31" s="99" t="s">
        <v>1305</v>
      </c>
      <c r="G31" s="99" t="s">
        <v>172</v>
      </c>
      <c r="H31" s="96">
        <v>6273.7342830000007</v>
      </c>
      <c r="I31" s="98">
        <v>363.3</v>
      </c>
      <c r="J31" s="86"/>
      <c r="K31" s="96">
        <v>22.792476644999997</v>
      </c>
      <c r="L31" s="97">
        <v>2.3557650515007863E-5</v>
      </c>
      <c r="M31" s="97">
        <v>1.9315384428994586E-3</v>
      </c>
      <c r="N31" s="97">
        <f>K31/'סכום נכסי הקרן'!$C$42</f>
        <v>6.1469535652349547E-4</v>
      </c>
    </row>
    <row r="32" spans="2:14" s="141" customFormat="1">
      <c r="B32" s="89" t="s">
        <v>1320</v>
      </c>
      <c r="C32" s="86" t="s">
        <v>1321</v>
      </c>
      <c r="D32" s="99" t="s">
        <v>128</v>
      </c>
      <c r="E32" s="86" t="s">
        <v>1293</v>
      </c>
      <c r="F32" s="99" t="s">
        <v>1305</v>
      </c>
      <c r="G32" s="99" t="s">
        <v>172</v>
      </c>
      <c r="H32" s="96">
        <v>13.175909999999998</v>
      </c>
      <c r="I32" s="98">
        <v>3438.37</v>
      </c>
      <c r="J32" s="86"/>
      <c r="K32" s="96">
        <v>0.45303654999999998</v>
      </c>
      <c r="L32" s="97">
        <v>5.6150556455133534E-7</v>
      </c>
      <c r="M32" s="97">
        <v>3.8392383855113203E-5</v>
      </c>
      <c r="N32" s="97">
        <f>K32/'סכום נכסי הקרן'!$C$42</f>
        <v>1.2218043170903703E-5</v>
      </c>
    </row>
    <row r="33" spans="2:14" s="141" customFormat="1">
      <c r="B33" s="89" t="s">
        <v>1322</v>
      </c>
      <c r="C33" s="86" t="s">
        <v>1323</v>
      </c>
      <c r="D33" s="99" t="s">
        <v>128</v>
      </c>
      <c r="E33" s="86" t="s">
        <v>1293</v>
      </c>
      <c r="F33" s="99" t="s">
        <v>1305</v>
      </c>
      <c r="G33" s="99" t="s">
        <v>172</v>
      </c>
      <c r="H33" s="96">
        <v>58.379106</v>
      </c>
      <c r="I33" s="98">
        <v>3201.86</v>
      </c>
      <c r="J33" s="86"/>
      <c r="K33" s="96">
        <v>1.869217243</v>
      </c>
      <c r="L33" s="97">
        <v>9.4523581225949795E-6</v>
      </c>
      <c r="M33" s="97">
        <v>1.5840599594415158E-4</v>
      </c>
      <c r="N33" s="97">
        <f>K33/'סכום נכסי הקרן'!$C$42</f>
        <v>5.0411334296916222E-5</v>
      </c>
    </row>
    <row r="34" spans="2:14" s="141" customFormat="1">
      <c r="B34" s="89" t="s">
        <v>1324</v>
      </c>
      <c r="C34" s="86" t="s">
        <v>1325</v>
      </c>
      <c r="D34" s="99" t="s">
        <v>128</v>
      </c>
      <c r="E34" s="86" t="s">
        <v>1293</v>
      </c>
      <c r="F34" s="99" t="s">
        <v>1305</v>
      </c>
      <c r="G34" s="99" t="s">
        <v>172</v>
      </c>
      <c r="H34" s="96">
        <v>917.54229399999997</v>
      </c>
      <c r="I34" s="98">
        <v>3333.44</v>
      </c>
      <c r="J34" s="86"/>
      <c r="K34" s="96">
        <v>30.585721839000001</v>
      </c>
      <c r="L34" s="97">
        <v>2.3486103561135475E-5</v>
      </c>
      <c r="M34" s="97">
        <v>2.5919735909356698E-3</v>
      </c>
      <c r="N34" s="97">
        <f>K34/'סכום נכסי הקרן'!$C$42</f>
        <v>8.2487311419388628E-4</v>
      </c>
    </row>
    <row r="35" spans="2:14" s="141" customFormat="1">
      <c r="B35" s="89" t="s">
        <v>1326</v>
      </c>
      <c r="C35" s="86" t="s">
        <v>1327</v>
      </c>
      <c r="D35" s="99" t="s">
        <v>128</v>
      </c>
      <c r="E35" s="86" t="s">
        <v>1293</v>
      </c>
      <c r="F35" s="99" t="s">
        <v>1305</v>
      </c>
      <c r="G35" s="99" t="s">
        <v>172</v>
      </c>
      <c r="H35" s="96">
        <v>723.16779099999997</v>
      </c>
      <c r="I35" s="98">
        <v>3649.4</v>
      </c>
      <c r="J35" s="86"/>
      <c r="K35" s="96">
        <v>26.391285375999999</v>
      </c>
      <c r="L35" s="97">
        <v>4.1912223190674162E-5</v>
      </c>
      <c r="M35" s="97">
        <v>2.236517911380942E-3</v>
      </c>
      <c r="N35" s="97">
        <f>K35/'סכום נכסי הקרן'!$C$42</f>
        <v>7.1175242717084878E-4</v>
      </c>
    </row>
    <row r="36" spans="2:14" s="141" customFormat="1">
      <c r="B36" s="89" t="s">
        <v>1328</v>
      </c>
      <c r="C36" s="86" t="s">
        <v>1329</v>
      </c>
      <c r="D36" s="99" t="s">
        <v>128</v>
      </c>
      <c r="E36" s="86" t="s">
        <v>1300</v>
      </c>
      <c r="F36" s="99" t="s">
        <v>1305</v>
      </c>
      <c r="G36" s="99" t="s">
        <v>172</v>
      </c>
      <c r="H36" s="96">
        <v>1841.9654410000001</v>
      </c>
      <c r="I36" s="98">
        <v>344.21</v>
      </c>
      <c r="J36" s="86"/>
      <c r="K36" s="96">
        <v>6.340229248</v>
      </c>
      <c r="L36" s="97">
        <v>5.285323684603588E-6</v>
      </c>
      <c r="M36" s="97">
        <v>5.3729994857728755E-4</v>
      </c>
      <c r="N36" s="97">
        <f>K36/'סכום נכסי הקרן'!$C$42</f>
        <v>1.709910484385649E-4</v>
      </c>
    </row>
    <row r="37" spans="2:14" s="141" customFormat="1">
      <c r="B37" s="89" t="s">
        <v>1330</v>
      </c>
      <c r="C37" s="86" t="s">
        <v>1331</v>
      </c>
      <c r="D37" s="99" t="s">
        <v>128</v>
      </c>
      <c r="E37" s="86" t="s">
        <v>1300</v>
      </c>
      <c r="F37" s="99" t="s">
        <v>1305</v>
      </c>
      <c r="G37" s="99" t="s">
        <v>172</v>
      </c>
      <c r="H37" s="96">
        <v>1182.746723</v>
      </c>
      <c r="I37" s="98">
        <v>321.24</v>
      </c>
      <c r="J37" s="86"/>
      <c r="K37" s="96">
        <v>3.799455569</v>
      </c>
      <c r="L37" s="97">
        <v>2.9538286470450816E-5</v>
      </c>
      <c r="M37" s="97">
        <v>3.2198319682042337E-4</v>
      </c>
      <c r="N37" s="97">
        <f>K37/'סכום נכסי הקרן'!$C$42</f>
        <v>1.0246835971175505E-4</v>
      </c>
    </row>
    <row r="38" spans="2:14" s="141" customFormat="1">
      <c r="B38" s="89" t="s">
        <v>1332</v>
      </c>
      <c r="C38" s="86" t="s">
        <v>1333</v>
      </c>
      <c r="D38" s="99" t="s">
        <v>128</v>
      </c>
      <c r="E38" s="86" t="s">
        <v>1300</v>
      </c>
      <c r="F38" s="99" t="s">
        <v>1305</v>
      </c>
      <c r="G38" s="99" t="s">
        <v>172</v>
      </c>
      <c r="H38" s="96">
        <v>16055.997257000001</v>
      </c>
      <c r="I38" s="98">
        <v>334.3</v>
      </c>
      <c r="J38" s="86"/>
      <c r="K38" s="96">
        <v>53.675198827000003</v>
      </c>
      <c r="L38" s="97">
        <v>3.9286022076957114E-5</v>
      </c>
      <c r="M38" s="97">
        <v>4.548681197721699E-3</v>
      </c>
      <c r="N38" s="97">
        <f>K38/'סכום נכסי הקרן'!$C$42</f>
        <v>1.4475783388230507E-3</v>
      </c>
    </row>
    <row r="39" spans="2:14" s="141" customFormat="1">
      <c r="B39" s="89" t="s">
        <v>1334</v>
      </c>
      <c r="C39" s="86" t="s">
        <v>1335</v>
      </c>
      <c r="D39" s="99" t="s">
        <v>128</v>
      </c>
      <c r="E39" s="86" t="s">
        <v>1300</v>
      </c>
      <c r="F39" s="99" t="s">
        <v>1305</v>
      </c>
      <c r="G39" s="99" t="s">
        <v>172</v>
      </c>
      <c r="H39" s="96">
        <v>3153.725762</v>
      </c>
      <c r="I39" s="98">
        <v>366.44</v>
      </c>
      <c r="J39" s="86"/>
      <c r="K39" s="96">
        <v>11.556512688</v>
      </c>
      <c r="L39" s="97">
        <v>1.5358771394427716E-5</v>
      </c>
      <c r="M39" s="97">
        <v>9.7935160230268868E-4</v>
      </c>
      <c r="N39" s="97">
        <f>K39/'סכום נכסי הקרן'!$C$42</f>
        <v>3.1167015316331629E-4</v>
      </c>
    </row>
    <row r="40" spans="2:14" s="141" customFormat="1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 s="141" customFormat="1">
      <c r="B41" s="83" t="s">
        <v>237</v>
      </c>
      <c r="C41" s="84"/>
      <c r="D41" s="84"/>
      <c r="E41" s="84"/>
      <c r="F41" s="84"/>
      <c r="G41" s="84"/>
      <c r="H41" s="93"/>
      <c r="I41" s="95"/>
      <c r="J41" s="93">
        <v>4.5649499999999996</v>
      </c>
      <c r="K41" s="93">
        <v>11478.493210000201</v>
      </c>
      <c r="L41" s="84"/>
      <c r="M41" s="94">
        <v>0.97273987583703403</v>
      </c>
      <c r="N41" s="94">
        <f>K41/'סכום נכסי הקרן'!$C$42</f>
        <v>0.309566028561509</v>
      </c>
    </row>
    <row r="42" spans="2:14" s="141" customFormat="1">
      <c r="B42" s="104" t="s">
        <v>71</v>
      </c>
      <c r="C42" s="84"/>
      <c r="D42" s="84"/>
      <c r="E42" s="84"/>
      <c r="F42" s="84"/>
      <c r="G42" s="84"/>
      <c r="H42" s="93"/>
      <c r="I42" s="95"/>
      <c r="J42" s="93">
        <v>4.5649499999999996</v>
      </c>
      <c r="K42" s="93">
        <v>8541.6478600001992</v>
      </c>
      <c r="L42" s="84"/>
      <c r="M42" s="94">
        <v>0.72385820392710909</v>
      </c>
      <c r="N42" s="94">
        <f>K42/'סכום נכסי הקרן'!$C$42</f>
        <v>0.23036159511664053</v>
      </c>
    </row>
    <row r="43" spans="2:14" s="141" customFormat="1">
      <c r="B43" s="89" t="s">
        <v>1336</v>
      </c>
      <c r="C43" s="86" t="s">
        <v>1337</v>
      </c>
      <c r="D43" s="99" t="s">
        <v>132</v>
      </c>
      <c r="E43" s="86"/>
      <c r="F43" s="99" t="s">
        <v>1285</v>
      </c>
      <c r="G43" s="99" t="s">
        <v>181</v>
      </c>
      <c r="H43" s="96">
        <v>9544</v>
      </c>
      <c r="I43" s="98">
        <v>1684</v>
      </c>
      <c r="J43" s="86"/>
      <c r="K43" s="96">
        <v>526.81117000000006</v>
      </c>
      <c r="L43" s="97">
        <v>3.8297928287052235E-6</v>
      </c>
      <c r="M43" s="97">
        <v>4.4644381690177759E-2</v>
      </c>
      <c r="N43" s="97">
        <f>K43/'סכום נכסי הקרן'!$C$42</f>
        <v>1.4207687256081857E-2</v>
      </c>
    </row>
    <row r="44" spans="2:14" s="141" customFormat="1">
      <c r="B44" s="89" t="s">
        <v>1338</v>
      </c>
      <c r="C44" s="86" t="s">
        <v>1339</v>
      </c>
      <c r="D44" s="99" t="s">
        <v>30</v>
      </c>
      <c r="E44" s="86"/>
      <c r="F44" s="99" t="s">
        <v>1285</v>
      </c>
      <c r="G44" s="99" t="s">
        <v>180</v>
      </c>
      <c r="H44" s="96">
        <v>747</v>
      </c>
      <c r="I44" s="98">
        <v>3481</v>
      </c>
      <c r="J44" s="86"/>
      <c r="K44" s="96">
        <v>70.343500000000006</v>
      </c>
      <c r="L44" s="97">
        <v>1.3884182093334304E-5</v>
      </c>
      <c r="M44" s="97">
        <v>5.9612290745904633E-3</v>
      </c>
      <c r="N44" s="97">
        <f>K44/'סכום נכסי הקרן'!$C$42</f>
        <v>1.8971094490995589E-3</v>
      </c>
    </row>
    <row r="45" spans="2:14" s="141" customFormat="1">
      <c r="B45" s="89" t="s">
        <v>1340</v>
      </c>
      <c r="C45" s="86" t="s">
        <v>1341</v>
      </c>
      <c r="D45" s="99" t="s">
        <v>1224</v>
      </c>
      <c r="E45" s="86"/>
      <c r="F45" s="99" t="s">
        <v>1285</v>
      </c>
      <c r="G45" s="99" t="s">
        <v>171</v>
      </c>
      <c r="H45" s="96">
        <v>5172</v>
      </c>
      <c r="I45" s="98">
        <v>2549</v>
      </c>
      <c r="J45" s="86"/>
      <c r="K45" s="96">
        <v>478.82211000000001</v>
      </c>
      <c r="L45" s="97">
        <v>5.0213592233009708E-4</v>
      </c>
      <c r="M45" s="97">
        <v>4.0577569835006121E-2</v>
      </c>
      <c r="N45" s="97">
        <f>K45/'סכום נכסי הקרן'!$C$42</f>
        <v>1.2913459656098835E-2</v>
      </c>
    </row>
    <row r="46" spans="2:14" s="141" customFormat="1">
      <c r="B46" s="89" t="s">
        <v>1342</v>
      </c>
      <c r="C46" s="86" t="s">
        <v>1343</v>
      </c>
      <c r="D46" s="99" t="s">
        <v>1224</v>
      </c>
      <c r="E46" s="86"/>
      <c r="F46" s="99" t="s">
        <v>1285</v>
      </c>
      <c r="G46" s="99" t="s">
        <v>171</v>
      </c>
      <c r="H46" s="96">
        <v>624</v>
      </c>
      <c r="I46" s="98">
        <v>3079</v>
      </c>
      <c r="J46" s="86"/>
      <c r="K46" s="96">
        <v>69.781469999999999</v>
      </c>
      <c r="L46" s="97">
        <v>3.3821138211382111E-5</v>
      </c>
      <c r="M46" s="97">
        <v>5.9136000885890256E-3</v>
      </c>
      <c r="N46" s="97">
        <f>K46/'סכום נכסי הקרן'!$C$42</f>
        <v>1.8819519374079679E-3</v>
      </c>
    </row>
    <row r="47" spans="2:14" s="141" customFormat="1">
      <c r="B47" s="89" t="s">
        <v>1344</v>
      </c>
      <c r="C47" s="86" t="s">
        <v>1345</v>
      </c>
      <c r="D47" s="99" t="s">
        <v>131</v>
      </c>
      <c r="E47" s="86"/>
      <c r="F47" s="99" t="s">
        <v>1285</v>
      </c>
      <c r="G47" s="99" t="s">
        <v>171</v>
      </c>
      <c r="H47" s="96">
        <v>16258</v>
      </c>
      <c r="I47" s="98">
        <v>2890.13</v>
      </c>
      <c r="J47" s="86"/>
      <c r="K47" s="96">
        <v>1706.59449</v>
      </c>
      <c r="L47" s="97">
        <v>1.3673074041176104E-4</v>
      </c>
      <c r="M47" s="97">
        <v>0.14462460202184826</v>
      </c>
      <c r="N47" s="97">
        <f>K47/'סכום נכסי הקרן'!$C$42</f>
        <v>4.6025525212141032E-2</v>
      </c>
    </row>
    <row r="48" spans="2:14" s="141" customFormat="1">
      <c r="B48" s="89" t="s">
        <v>1346</v>
      </c>
      <c r="C48" s="86" t="s">
        <v>1347</v>
      </c>
      <c r="D48" s="99" t="s">
        <v>131</v>
      </c>
      <c r="E48" s="86"/>
      <c r="F48" s="99" t="s">
        <v>1285</v>
      </c>
      <c r="G48" s="99" t="s">
        <v>171</v>
      </c>
      <c r="H48" s="96">
        <v>1214</v>
      </c>
      <c r="I48" s="98">
        <v>50972</v>
      </c>
      <c r="J48" s="86"/>
      <c r="K48" s="96">
        <v>2247.48189</v>
      </c>
      <c r="L48" s="97">
        <v>1.3036906580469876E-4</v>
      </c>
      <c r="M48" s="97">
        <v>0.19046186765349357</v>
      </c>
      <c r="N48" s="97">
        <f>K48/'סכום נכסי הקרן'!$C$42</f>
        <v>6.0612837436282457E-2</v>
      </c>
    </row>
    <row r="49" spans="2:14" s="141" customFormat="1">
      <c r="B49" s="89" t="s">
        <v>1348</v>
      </c>
      <c r="C49" s="86" t="s">
        <v>1349</v>
      </c>
      <c r="D49" s="99" t="s">
        <v>30</v>
      </c>
      <c r="E49" s="86"/>
      <c r="F49" s="99" t="s">
        <v>1285</v>
      </c>
      <c r="G49" s="99" t="s">
        <v>173</v>
      </c>
      <c r="H49" s="96">
        <v>4125</v>
      </c>
      <c r="I49" s="98">
        <v>7976</v>
      </c>
      <c r="J49" s="86"/>
      <c r="K49" s="96">
        <v>1341.7685800002</v>
      </c>
      <c r="L49" s="97">
        <v>1.3647276946424265E-3</v>
      </c>
      <c r="M49" s="97">
        <v>0.11370759018913122</v>
      </c>
      <c r="N49" s="97">
        <f>K49/'סכום נכסי הקרן'!$C$42</f>
        <v>3.61864543507684E-2</v>
      </c>
    </row>
    <row r="50" spans="2:14" s="141" customFormat="1">
      <c r="B50" s="89" t="s">
        <v>1350</v>
      </c>
      <c r="C50" s="86" t="s">
        <v>1351</v>
      </c>
      <c r="D50" s="99" t="s">
        <v>143</v>
      </c>
      <c r="E50" s="86"/>
      <c r="F50" s="99" t="s">
        <v>1285</v>
      </c>
      <c r="G50" s="99" t="s">
        <v>175</v>
      </c>
      <c r="H50" s="96">
        <v>343</v>
      </c>
      <c r="I50" s="98">
        <v>7920</v>
      </c>
      <c r="J50" s="86"/>
      <c r="K50" s="96">
        <v>69.894369999999995</v>
      </c>
      <c r="L50" s="97">
        <v>8.0921266203127013E-6</v>
      </c>
      <c r="M50" s="97">
        <v>5.9231677496027835E-3</v>
      </c>
      <c r="N50" s="97">
        <f>K50/'סכום נכסי הקרן'!$C$42</f>
        <v>1.884996762541823E-3</v>
      </c>
    </row>
    <row r="51" spans="2:14" s="141" customFormat="1">
      <c r="B51" s="89" t="s">
        <v>1352</v>
      </c>
      <c r="C51" s="86" t="s">
        <v>1353</v>
      </c>
      <c r="D51" s="99" t="s">
        <v>1224</v>
      </c>
      <c r="E51" s="86"/>
      <c r="F51" s="99" t="s">
        <v>1285</v>
      </c>
      <c r="G51" s="99" t="s">
        <v>171</v>
      </c>
      <c r="H51" s="96">
        <v>5568.0000000000027</v>
      </c>
      <c r="I51" s="98">
        <v>4250</v>
      </c>
      <c r="J51" s="86"/>
      <c r="K51" s="96">
        <v>859.47647999999981</v>
      </c>
      <c r="L51" s="97">
        <v>3.7031051586899859E-6</v>
      </c>
      <c r="M51" s="97">
        <v>7.2835957572521523E-2</v>
      </c>
      <c r="N51" s="97">
        <f>K51/'סכום נכסי הקרן'!$C$42</f>
        <v>2.3179411764936739E-2</v>
      </c>
    </row>
    <row r="52" spans="2:14" s="141" customFormat="1">
      <c r="B52" s="89" t="s">
        <v>1354</v>
      </c>
      <c r="C52" s="86" t="s">
        <v>1355</v>
      </c>
      <c r="D52" s="99" t="s">
        <v>131</v>
      </c>
      <c r="E52" s="86"/>
      <c r="F52" s="99" t="s">
        <v>1285</v>
      </c>
      <c r="G52" s="99" t="s">
        <v>171</v>
      </c>
      <c r="H52" s="96">
        <v>5355</v>
      </c>
      <c r="I52" s="98">
        <v>5364.25</v>
      </c>
      <c r="J52" s="96">
        <v>4.5649499999999996</v>
      </c>
      <c r="K52" s="96">
        <v>1047.87725</v>
      </c>
      <c r="L52" s="97">
        <v>1.2833818954976849E-5</v>
      </c>
      <c r="M52" s="97">
        <v>8.8801898246489E-2</v>
      </c>
      <c r="N52" s="97">
        <f>K52/'סכום נכסי הקרן'!$C$42</f>
        <v>2.8260433906067521E-2</v>
      </c>
    </row>
    <row r="53" spans="2:14" s="141" customFormat="1">
      <c r="B53" s="89" t="s">
        <v>1356</v>
      </c>
      <c r="C53" s="86" t="s">
        <v>1357</v>
      </c>
      <c r="D53" s="99" t="s">
        <v>1224</v>
      </c>
      <c r="E53" s="86"/>
      <c r="F53" s="99" t="s">
        <v>1285</v>
      </c>
      <c r="G53" s="99" t="s">
        <v>171</v>
      </c>
      <c r="H53" s="96">
        <v>1193</v>
      </c>
      <c r="I53" s="98">
        <v>2834</v>
      </c>
      <c r="J53" s="86"/>
      <c r="K53" s="96">
        <v>122.79655</v>
      </c>
      <c r="L53" s="97">
        <v>4.3699632098914575E-5</v>
      </c>
      <c r="M53" s="97">
        <v>1.0406339805659392E-2</v>
      </c>
      <c r="N53" s="97">
        <f>K53/'סכום נכסי הקרן'!$C$42</f>
        <v>3.3117273852143613E-3</v>
      </c>
    </row>
    <row r="54" spans="2:14" s="141" customFormat="1">
      <c r="B54" s="85"/>
      <c r="C54" s="86"/>
      <c r="D54" s="86"/>
      <c r="E54" s="86"/>
      <c r="F54" s="86"/>
      <c r="G54" s="86"/>
      <c r="H54" s="96"/>
      <c r="I54" s="98"/>
      <c r="J54" s="86"/>
      <c r="K54" s="86"/>
      <c r="L54" s="86"/>
      <c r="M54" s="97"/>
      <c r="N54" s="86"/>
    </row>
    <row r="55" spans="2:14" s="141" customFormat="1">
      <c r="B55" s="104" t="s">
        <v>72</v>
      </c>
      <c r="C55" s="84"/>
      <c r="D55" s="84"/>
      <c r="E55" s="84"/>
      <c r="F55" s="84"/>
      <c r="G55" s="84"/>
      <c r="H55" s="93"/>
      <c r="I55" s="95"/>
      <c r="J55" s="84"/>
      <c r="K55" s="93">
        <v>2936.8453500000001</v>
      </c>
      <c r="L55" s="84"/>
      <c r="M55" s="94">
        <v>0.24888167190992494</v>
      </c>
      <c r="N55" s="94">
        <f>K55/'סכום נכסי הקרן'!$C$42</f>
        <v>7.9204433444868411E-2</v>
      </c>
    </row>
    <row r="56" spans="2:14" s="141" customFormat="1">
      <c r="B56" s="89" t="s">
        <v>1358</v>
      </c>
      <c r="C56" s="86" t="s">
        <v>1359</v>
      </c>
      <c r="D56" s="99" t="s">
        <v>30</v>
      </c>
      <c r="E56" s="86"/>
      <c r="F56" s="99" t="s">
        <v>1305</v>
      </c>
      <c r="G56" s="99" t="s">
        <v>173</v>
      </c>
      <c r="H56" s="96">
        <v>233</v>
      </c>
      <c r="I56" s="98">
        <v>22629.98</v>
      </c>
      <c r="J56" s="86"/>
      <c r="K56" s="96">
        <v>215.03470999999999</v>
      </c>
      <c r="L56" s="97">
        <v>1.1063622476912404E-4</v>
      </c>
      <c r="M56" s="97">
        <v>1.8223022245099099E-2</v>
      </c>
      <c r="N56" s="97">
        <f>K56/'סכום נכסי הקרן'!$C$42</f>
        <v>5.7993187746612461E-3</v>
      </c>
    </row>
    <row r="57" spans="2:14" s="141" customFormat="1">
      <c r="B57" s="89" t="s">
        <v>1360</v>
      </c>
      <c r="C57" s="86" t="s">
        <v>1361</v>
      </c>
      <c r="D57" s="99" t="s">
        <v>30</v>
      </c>
      <c r="E57" s="86"/>
      <c r="F57" s="99" t="s">
        <v>1305</v>
      </c>
      <c r="G57" s="99" t="s">
        <v>173</v>
      </c>
      <c r="H57" s="96">
        <v>210</v>
      </c>
      <c r="I57" s="98">
        <v>19520</v>
      </c>
      <c r="J57" s="86"/>
      <c r="K57" s="96">
        <v>167.17357999999999</v>
      </c>
      <c r="L57" s="97">
        <v>1.8424301126777616E-4</v>
      </c>
      <c r="M57" s="97">
        <v>1.4167051761703279E-2</v>
      </c>
      <c r="N57" s="97">
        <f>K57/'סכום נכסי הקרן'!$C$42</f>
        <v>4.5085413472147531E-3</v>
      </c>
    </row>
    <row r="58" spans="2:14" s="141" customFormat="1">
      <c r="B58" s="89" t="s">
        <v>1362</v>
      </c>
      <c r="C58" s="86" t="s">
        <v>1363</v>
      </c>
      <c r="D58" s="99" t="s">
        <v>131</v>
      </c>
      <c r="E58" s="86"/>
      <c r="F58" s="99" t="s">
        <v>1305</v>
      </c>
      <c r="G58" s="99" t="s">
        <v>171</v>
      </c>
      <c r="H58" s="96">
        <v>511</v>
      </c>
      <c r="I58" s="98">
        <v>9997</v>
      </c>
      <c r="J58" s="86"/>
      <c r="K58" s="96">
        <v>185.53951999999998</v>
      </c>
      <c r="L58" s="97">
        <v>9.6742760243231368E-5</v>
      </c>
      <c r="M58" s="97">
        <v>1.5723465296858394E-2</v>
      </c>
      <c r="N58" s="97">
        <f>K58/'סכום נכסי הקרן'!$C$42</f>
        <v>5.0038564554421737E-3</v>
      </c>
    </row>
    <row r="59" spans="2:14" s="141" customFormat="1">
      <c r="B59" s="89" t="s">
        <v>1364</v>
      </c>
      <c r="C59" s="86" t="s">
        <v>1365</v>
      </c>
      <c r="D59" s="99" t="s">
        <v>131</v>
      </c>
      <c r="E59" s="86"/>
      <c r="F59" s="99" t="s">
        <v>1305</v>
      </c>
      <c r="G59" s="99" t="s">
        <v>171</v>
      </c>
      <c r="H59" s="96">
        <v>323</v>
      </c>
      <c r="I59" s="98">
        <v>10367</v>
      </c>
      <c r="J59" s="86"/>
      <c r="K59" s="96">
        <v>121.61900999999999</v>
      </c>
      <c r="L59" s="97">
        <v>9.5690125629284784E-6</v>
      </c>
      <c r="M59" s="97">
        <v>1.0306549694497831E-2</v>
      </c>
      <c r="N59" s="97">
        <f>K59/'סכום נכסי הקרן'!$C$42</f>
        <v>3.2799700478528039E-3</v>
      </c>
    </row>
    <row r="60" spans="2:14" s="141" customFormat="1">
      <c r="B60" s="89" t="s">
        <v>1366</v>
      </c>
      <c r="C60" s="86" t="s">
        <v>1367</v>
      </c>
      <c r="D60" s="99" t="s">
        <v>131</v>
      </c>
      <c r="E60" s="86"/>
      <c r="F60" s="99" t="s">
        <v>1305</v>
      </c>
      <c r="G60" s="99" t="s">
        <v>171</v>
      </c>
      <c r="H60" s="96">
        <v>581</v>
      </c>
      <c r="I60" s="98">
        <v>11392</v>
      </c>
      <c r="J60" s="86"/>
      <c r="K60" s="96">
        <v>240.39308</v>
      </c>
      <c r="L60" s="97">
        <v>1.6044233703787602E-5</v>
      </c>
      <c r="M60" s="97">
        <v>2.0372006195687607E-2</v>
      </c>
      <c r="N60" s="97">
        <f>K60/'סכום נכסי הקרן'!$C$42</f>
        <v>6.4832142780235011E-3</v>
      </c>
    </row>
    <row r="61" spans="2:14" s="141" customFormat="1">
      <c r="B61" s="89" t="s">
        <v>1368</v>
      </c>
      <c r="C61" s="86" t="s">
        <v>1369</v>
      </c>
      <c r="D61" s="99" t="s">
        <v>1224</v>
      </c>
      <c r="E61" s="86"/>
      <c r="F61" s="99" t="s">
        <v>1305</v>
      </c>
      <c r="G61" s="99" t="s">
        <v>171</v>
      </c>
      <c r="H61" s="96">
        <v>710</v>
      </c>
      <c r="I61" s="98">
        <v>3597</v>
      </c>
      <c r="J61" s="86"/>
      <c r="K61" s="96">
        <v>92.756559999999993</v>
      </c>
      <c r="L61" s="97">
        <v>2.725278716557395E-6</v>
      </c>
      <c r="M61" s="97">
        <v>7.8606140202150121E-3</v>
      </c>
      <c r="N61" s="97">
        <f>K61/'סכום נכסי הקרן'!$C$42</f>
        <v>2.5015722339941878E-3</v>
      </c>
    </row>
    <row r="62" spans="2:14" s="141" customFormat="1">
      <c r="B62" s="89" t="s">
        <v>1370</v>
      </c>
      <c r="C62" s="86" t="s">
        <v>1371</v>
      </c>
      <c r="D62" s="99" t="s">
        <v>131</v>
      </c>
      <c r="E62" s="86"/>
      <c r="F62" s="99" t="s">
        <v>1305</v>
      </c>
      <c r="G62" s="99" t="s">
        <v>171</v>
      </c>
      <c r="H62" s="96">
        <v>247.99999999999997</v>
      </c>
      <c r="I62" s="98">
        <v>6927</v>
      </c>
      <c r="J62" s="86"/>
      <c r="K62" s="96">
        <v>62.393989999999988</v>
      </c>
      <c r="L62" s="97">
        <v>4.8246933095180241E-6</v>
      </c>
      <c r="M62" s="97">
        <v>5.2875513340636523E-3</v>
      </c>
      <c r="N62" s="97">
        <f>K62/'סכום נכסי הקרן'!$C$42</f>
        <v>1.6827173512268135E-3</v>
      </c>
    </row>
    <row r="63" spans="2:14" s="141" customFormat="1">
      <c r="B63" s="89" t="s">
        <v>1372</v>
      </c>
      <c r="C63" s="86" t="s">
        <v>1373</v>
      </c>
      <c r="D63" s="99" t="s">
        <v>1224</v>
      </c>
      <c r="E63" s="86"/>
      <c r="F63" s="99" t="s">
        <v>1305</v>
      </c>
      <c r="G63" s="99" t="s">
        <v>171</v>
      </c>
      <c r="H63" s="96">
        <v>1797</v>
      </c>
      <c r="I63" s="98">
        <v>3417</v>
      </c>
      <c r="J63" s="86"/>
      <c r="K63" s="96">
        <v>223.01748000000001</v>
      </c>
      <c r="L63" s="97">
        <v>1.4295934532161605E-5</v>
      </c>
      <c r="M63" s="97">
        <v>1.8899518589747411E-2</v>
      </c>
      <c r="N63" s="97">
        <f>K63/'סכום נכסי הקרן'!$C$42</f>
        <v>6.0146078688488895E-3</v>
      </c>
    </row>
    <row r="64" spans="2:14" s="141" customFormat="1">
      <c r="B64" s="89" t="s">
        <v>1374</v>
      </c>
      <c r="C64" s="86" t="s">
        <v>1375</v>
      </c>
      <c r="D64" s="99" t="s">
        <v>1224</v>
      </c>
      <c r="E64" s="86"/>
      <c r="F64" s="99" t="s">
        <v>1305</v>
      </c>
      <c r="G64" s="99" t="s">
        <v>171</v>
      </c>
      <c r="H64" s="96">
        <v>5623</v>
      </c>
      <c r="I64" s="98">
        <v>7976</v>
      </c>
      <c r="J64" s="86"/>
      <c r="K64" s="96">
        <v>1628.91742</v>
      </c>
      <c r="L64" s="97">
        <v>1.8584685045544146E-5</v>
      </c>
      <c r="M64" s="97">
        <v>0.13804189277205264</v>
      </c>
      <c r="N64" s="97">
        <f>K64/'סכום נכסי הקרן'!$C$42</f>
        <v>4.3930635087604038E-2</v>
      </c>
    </row>
    <row r="65" spans="2:7" s="141" customFormat="1">
      <c r="B65" s="144"/>
      <c r="C65" s="144"/>
    </row>
    <row r="66" spans="2:7" s="141" customFormat="1">
      <c r="B66" s="144"/>
      <c r="C66" s="144"/>
    </row>
    <row r="67" spans="2:7" s="141" customFormat="1">
      <c r="B67" s="144"/>
      <c r="C67" s="144"/>
    </row>
    <row r="68" spans="2:7" s="141" customFormat="1">
      <c r="B68" s="145" t="s">
        <v>256</v>
      </c>
      <c r="C68" s="144"/>
    </row>
    <row r="69" spans="2:7" s="141" customFormat="1">
      <c r="B69" s="145" t="s">
        <v>119</v>
      </c>
      <c r="C69" s="144"/>
    </row>
    <row r="70" spans="2:7">
      <c r="B70" s="101" t="s">
        <v>239</v>
      </c>
      <c r="D70" s="1"/>
      <c r="E70" s="1"/>
      <c r="F70" s="1"/>
      <c r="G70" s="1"/>
    </row>
    <row r="71" spans="2:7">
      <c r="B71" s="101" t="s">
        <v>247</v>
      </c>
      <c r="D71" s="1"/>
      <c r="E71" s="1"/>
      <c r="F71" s="1"/>
      <c r="G71" s="1"/>
    </row>
    <row r="72" spans="2:7">
      <c r="B72" s="101" t="s">
        <v>254</v>
      </c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7 B6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187</v>
      </c>
      <c r="C1" s="80" t="s" vm="1">
        <v>257</v>
      </c>
    </row>
    <row r="2" spans="2:65">
      <c r="B2" s="58" t="s">
        <v>186</v>
      </c>
      <c r="C2" s="80" t="s">
        <v>258</v>
      </c>
    </row>
    <row r="3" spans="2:65">
      <c r="B3" s="58" t="s">
        <v>188</v>
      </c>
      <c r="C3" s="80" t="s">
        <v>259</v>
      </c>
    </row>
    <row r="4" spans="2:65">
      <c r="B4" s="58" t="s">
        <v>189</v>
      </c>
      <c r="C4" s="80">
        <v>9454</v>
      </c>
    </row>
    <row r="6" spans="2:65" ht="26.25" customHeight="1">
      <c r="B6" s="164" t="s">
        <v>217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6"/>
    </row>
    <row r="7" spans="2:65" ht="26.25" customHeight="1">
      <c r="B7" s="164" t="s">
        <v>97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6"/>
      <c r="BM7" s="3"/>
    </row>
    <row r="8" spans="2:65" s="3" customFormat="1" ht="78.75">
      <c r="B8" s="23" t="s">
        <v>122</v>
      </c>
      <c r="C8" s="31" t="s">
        <v>47</v>
      </c>
      <c r="D8" s="31" t="s">
        <v>127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107</v>
      </c>
      <c r="J8" s="31" t="s">
        <v>241</v>
      </c>
      <c r="K8" s="31" t="s">
        <v>240</v>
      </c>
      <c r="L8" s="31" t="s">
        <v>64</v>
      </c>
      <c r="M8" s="31" t="s">
        <v>61</v>
      </c>
      <c r="N8" s="31" t="s">
        <v>190</v>
      </c>
      <c r="O8" s="21" t="s">
        <v>192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248</v>
      </c>
      <c r="K9" s="33"/>
      <c r="L9" s="33" t="s">
        <v>244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9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639.91664000000003</v>
      </c>
      <c r="M11" s="84"/>
      <c r="N11" s="94">
        <v>1</v>
      </c>
      <c r="O11" s="94">
        <f>L11/'סכום נכסי הקרן'!$C$42</f>
        <v>1.7258053755926855E-2</v>
      </c>
      <c r="P11" s="142"/>
      <c r="BG11" s="102"/>
      <c r="BH11" s="3"/>
      <c r="BI11" s="102"/>
      <c r="BM11" s="102"/>
    </row>
    <row r="12" spans="2:65" s="4" customFormat="1" ht="18" customHeight="1">
      <c r="B12" s="83" t="s">
        <v>237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639.91664000000003</v>
      </c>
      <c r="M12" s="84"/>
      <c r="N12" s="94">
        <v>1</v>
      </c>
      <c r="O12" s="94">
        <f>L12/'סכום נכסי הקרן'!$C$42</f>
        <v>1.7258053755926855E-2</v>
      </c>
      <c r="P12" s="142"/>
      <c r="BG12" s="102"/>
      <c r="BH12" s="3"/>
      <c r="BI12" s="102"/>
      <c r="BM12" s="102"/>
    </row>
    <row r="13" spans="2:65">
      <c r="B13" s="104" t="s">
        <v>53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639.91664000000003</v>
      </c>
      <c r="M13" s="84"/>
      <c r="N13" s="94">
        <v>1</v>
      </c>
      <c r="O13" s="94">
        <f>L13/'סכום נכסי הקרן'!$C$42</f>
        <v>1.7258053755926855E-2</v>
      </c>
      <c r="P13" s="141"/>
      <c r="BH13" s="3"/>
    </row>
    <row r="14" spans="2:65" ht="20.25">
      <c r="B14" s="89" t="s">
        <v>1376</v>
      </c>
      <c r="C14" s="86" t="s">
        <v>1377</v>
      </c>
      <c r="D14" s="99" t="s">
        <v>30</v>
      </c>
      <c r="E14" s="86"/>
      <c r="F14" s="99" t="s">
        <v>1305</v>
      </c>
      <c r="G14" s="86" t="s">
        <v>1378</v>
      </c>
      <c r="H14" s="86" t="s">
        <v>1379</v>
      </c>
      <c r="I14" s="99" t="s">
        <v>171</v>
      </c>
      <c r="J14" s="96">
        <v>932.98</v>
      </c>
      <c r="K14" s="98">
        <v>11489</v>
      </c>
      <c r="L14" s="96">
        <v>389.31434000000002</v>
      </c>
      <c r="M14" s="97">
        <v>1.8077537487533115E-4</v>
      </c>
      <c r="N14" s="97">
        <v>0.60838289812248048</v>
      </c>
      <c r="O14" s="97">
        <f>L14/'סכום נכסי הקרן'!$C$42</f>
        <v>1.0499504759984339E-2</v>
      </c>
      <c r="P14" s="141"/>
      <c r="BH14" s="4"/>
    </row>
    <row r="15" spans="2:65">
      <c r="B15" s="89" t="s">
        <v>1380</v>
      </c>
      <c r="C15" s="86" t="s">
        <v>1381</v>
      </c>
      <c r="D15" s="99" t="s">
        <v>30</v>
      </c>
      <c r="E15" s="86"/>
      <c r="F15" s="99" t="s">
        <v>1305</v>
      </c>
      <c r="G15" s="86" t="s">
        <v>1382</v>
      </c>
      <c r="H15" s="86" t="s">
        <v>1379</v>
      </c>
      <c r="I15" s="99" t="s">
        <v>171</v>
      </c>
      <c r="J15" s="96">
        <v>229</v>
      </c>
      <c r="K15" s="98">
        <v>30130.32</v>
      </c>
      <c r="L15" s="96">
        <v>250.60229999999999</v>
      </c>
      <c r="M15" s="97">
        <v>1.4781477790804359E-5</v>
      </c>
      <c r="N15" s="97">
        <v>0.39161710187751952</v>
      </c>
      <c r="O15" s="97">
        <f>L15/'סכום נכסי הקרן'!$C$42</f>
        <v>6.7585489959425156E-3</v>
      </c>
      <c r="P15" s="141"/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  <c r="P16" s="141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5B39C40-793B-447F-B4B7-EC8172082F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